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<sst xmlns="http://schemas.openxmlformats.org/spreadsheetml/2006/main" count="855" uniqueCount="302">
  <si>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Umtshezi(KZN234)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</si>
  <si>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</si>
  <si>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</si>
  <si>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</si>
  <si>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</si>
  <si>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</si>
  <si>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</si>
  <si>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</si>
  <si>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</si>
  <si>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</si>
  <si>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</si>
  <si>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</si>
  <si>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</si>
  <si>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</si>
  <si>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</si>
  <si>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</si>
  <si>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</si>
  <si>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</si>
  <si>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</si>
  <si>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</si>
  <si>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</si>
  <si>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</si>
  <si>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</si>
  <si>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</si>
  <si>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</si>
  <si>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</si>
  <si>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</si>
  <si>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</si>
  <si>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</si>
  <si>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</si>
  <si>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</si>
  <si>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</si>
  <si>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</si>
  <si>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</si>
  <si>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</si>
  <si>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</si>
  <si>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</si>
  <si>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</si>
  <si>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</si>
  <si>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</si>
  <si>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</si>
  <si>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</si>
  <si>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</si>
  <si>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</si>
  <si>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</si>
  <si>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</si>
  <si>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</si>
  <si>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</si>
  <si>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</si>
  <si>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</si>
  <si>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</si>
  <si>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</si>
  <si>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</si>
  <si>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</si>
  <si>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</si>
  <si>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</si>
  <si>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</si>
  <si>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</si>
  <si>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</si>
  <si>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</si>
  <si>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</si>
  <si>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</si>
  <si>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</si>
  <si>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</si>
  <si>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</si>
  <si>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</si>
  <si>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</si>
  <si>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</si>
  <si>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</si>
  <si>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</si>
  <si>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Umtshezi(KZN234)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</si>
  <si>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</si>
  <si>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</si>
  <si>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</si>
  <si>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</si>
  <si>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</si>
  <si>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</si>
  <si>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</si>
  <si>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</si>
  <si>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</si>
  <si>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</si>
  <si>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</si>
  <si>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</si>
  <si>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</si>
  <si>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</si>
  <si>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</si>
  <si>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</si>
  <si>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</si>
  <si>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</si>
  <si>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</si>
  <si>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</si>
  <si>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</si>
  <si>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</si>
  <si>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</si>
  <si>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</si>
  <si>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</si>
  <si>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</si>
  <si>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</si>
  <si>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</si>
  <si>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</si>
  <si>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Umtshezi(KZN234)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</si>
  <si>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</si>
  <si>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</si>
  <si>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</si>
  <si>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</si>
  <si>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</si>
  <si>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</si>
  <si>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</si>
  <si>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</si>
  <si>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</si>
  <si>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</si>
  <si>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</si>
  <si>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</si>
  <si>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</si>
  <si>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</si>
  <si>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</si>
  <si>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</si>
  <si>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</si>
  <si>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</si>
  <si>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</si>
  <si>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</si>
  <si>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</si>
  <si>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</si>
  <si>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</si>
  <si>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</si>
  <si>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</si>
  <si>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</si>
  <si>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</si>
  <si>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</si>
  <si>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Umtshezi(KZN234)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</si>
  <si>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</si>
  <si>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</si>
  <si>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</si>
  <si>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</si>
  <si>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</si>
  <si>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</si>
  <si>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</si>
  <si>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</si>
  <si>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</si>
  <si>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</si>
  <si>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Umtshezi(KZN234)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</si>
  <si>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</si>
  <si>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</si>
  <si>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</si>
  <si>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</si>
  <si>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</si>
  <si>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</si>
  <si>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</si>
  <si>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</si>
  <si>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</si>
  <si>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</si>
  <si>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</si>
  <si>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</si>
  <si>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</si>
  <si>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</si>
  <si>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</si>
  <si>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</si>
  <si>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</si>
  <si>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</si>
  <si>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</si>
  <si>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</si>
  <si>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</si>
  <si>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</si>
  <si>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</si>
  <si>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</si>
  <si>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</si>
  <si>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</si>
  <si>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</si>
  <si>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</si>
  <si>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</si>
  <si>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</si>
  <si>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</si>
  <si>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</si>
  <si>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</si>
  <si>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Umtshezi(KZN234)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</si>
  <si>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</si>
  <si>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</si>
  <si>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</si>
  <si>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</si>
  <si>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</si>
  <si>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</si>
  <si>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</si>
  <si>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</si>
  <si>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</si>
  <si>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</si>
  <si>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</si>
  <si>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</si>
  <si>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</si>
  <si>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</si>
  <si>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</si>
  <si>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</si>
  <si>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</si>
  <si>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</si>
  <si>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</si>
  <si>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</si>
  <si>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</si>
  <si>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</si>
  <si>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</si>
  <si>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</si>
  <si>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</si>
  <si>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</si>
  <si>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Umtshezi(KZN234)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</si>
  <si>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</si>
  <si>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</si>
  <si>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</si>
  <si>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</si>
  <si>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</si>
  <si>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</si>
  <si>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</si>
  <si>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</si>
  <si>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</si>
  <si>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</si>
  <si>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</si>
  <si>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</si>
  <si>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</si>
  <si>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</si>
  <si>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</si>
  <si>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</si>
  <si>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</si>
  <si>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</si>
  <si>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</si>
  <si>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</si>
  <si>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</si>
  <si>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</si>
  <si>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</si>
  <si>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</si>
  <si>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Umtshezi(KZN234)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</si>
  <si>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</si>
  <si>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</si>
  <si>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</si>
  <si>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</si>
  <si>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</si>
  <si>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</si>
  <si>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</si>
  <si>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</si>
  <si>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</si>
  <si>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</si>
  <si>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</si>
  <si>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</si>
  <si>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</si>
  <si>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</si>
  <si>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</si>
  <si>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</si>
  <si>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</si>
  <si>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</si>
  <si>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</si>
  <si>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</si>
  <si>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</si>
  <si>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</si>
  <si>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</si>
  <si>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</si>
  <si>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</si>
  <si>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</si>
  <si>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</si>
  <si>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</si>
  <si>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</si>
  <si>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</si>
  <si>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</si>
  <si>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</si>
  <si>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</si>
  <si>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</si>
  <si>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</si>
  <si>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Umtshezi(KZN234)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</si>
  <si>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</si>
  <si>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</si>
  <si>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Umtshezi(KZN234)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</si>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</sst>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43703881</v>
      </c>
      <c r="C5" s="19">
        <v>0</v>
      </c>
      <c r="D5" s="59">
        <v>48949324</v>
      </c>
      <c r="E5" s="60">
        <v>53949324</v>
      </c>
      <c r="F5" s="60">
        <v>5100989</v>
      </c>
      <c r="G5" s="60">
        <v>4944149</v>
      </c>
      <c r="H5" s="60">
        <v>4988356</v>
      </c>
      <c r="I5" s="60">
        <v>15033494</v>
      </c>
      <c r="J5" s="60">
        <v>5174218</v>
      </c>
      <c r="K5" s="60">
        <v>5143882</v>
      </c>
      <c r="L5" s="60">
        <v>5050032</v>
      </c>
      <c r="M5" s="60">
        <v>15368132</v>
      </c>
      <c r="N5" s="60">
        <v>5028884</v>
      </c>
      <c r="O5" s="60">
        <v>5094931</v>
      </c>
      <c r="P5" s="60">
        <v>4785917</v>
      </c>
      <c r="Q5" s="60">
        <v>14909732</v>
      </c>
      <c r="R5" s="60">
        <v>0</v>
      </c>
      <c r="S5" s="60">
        <v>0</v>
      </c>
      <c r="T5" s="60">
        <v>0</v>
      </c>
      <c r="U5" s="60">
        <v>0</v>
      </c>
      <c r="V5" s="60">
        <v>45311358</v>
      </c>
      <c r="W5" s="60">
        <v>40461993</v>
      </c>
      <c r="X5" s="60">
        <v>4849365</v>
      </c>
      <c r="Y5" s="61">
        <v>11.98</v>
      </c>
      <c r="Z5" s="62">
        <v>53949324</v>
      </c>
    </row>
    <row r="6" spans="1:26" ht="13.5">
      <c r="A6" s="58" t="s">
        <v>32</v>
      </c>
      <c r="B6" s="19">
        <v>163354769</v>
      </c>
      <c r="C6" s="19">
        <v>0</v>
      </c>
      <c r="D6" s="59">
        <v>186137431</v>
      </c>
      <c r="E6" s="60">
        <v>183137000</v>
      </c>
      <c r="F6" s="60">
        <v>16476621</v>
      </c>
      <c r="G6" s="60">
        <v>28706720</v>
      </c>
      <c r="H6" s="60">
        <v>14034789</v>
      </c>
      <c r="I6" s="60">
        <v>59218130</v>
      </c>
      <c r="J6" s="60">
        <v>13865412</v>
      </c>
      <c r="K6" s="60">
        <v>14063238</v>
      </c>
      <c r="L6" s="60">
        <v>16204652</v>
      </c>
      <c r="M6" s="60">
        <v>44133302</v>
      </c>
      <c r="N6" s="60">
        <v>11637486</v>
      </c>
      <c r="O6" s="60">
        <v>14297374</v>
      </c>
      <c r="P6" s="60">
        <v>13418946</v>
      </c>
      <c r="Q6" s="60">
        <v>39353806</v>
      </c>
      <c r="R6" s="60">
        <v>0</v>
      </c>
      <c r="S6" s="60">
        <v>0</v>
      </c>
      <c r="T6" s="60">
        <v>0</v>
      </c>
      <c r="U6" s="60">
        <v>0</v>
      </c>
      <c r="V6" s="60">
        <v>142705238</v>
      </c>
      <c r="W6" s="60">
        <v>137352750</v>
      </c>
      <c r="X6" s="60">
        <v>5352488</v>
      </c>
      <c r="Y6" s="61">
        <v>3.9</v>
      </c>
      <c r="Z6" s="62">
        <v>183137000</v>
      </c>
    </row>
    <row r="7" spans="1:26" ht="13.5">
      <c r="A7" s="58" t="s">
        <v>33</v>
      </c>
      <c r="B7" s="19">
        <v>2261109</v>
      </c>
      <c r="C7" s="19">
        <v>0</v>
      </c>
      <c r="D7" s="59">
        <v>500000</v>
      </c>
      <c r="E7" s="60">
        <v>733000</v>
      </c>
      <c r="F7" s="60">
        <v>26438</v>
      </c>
      <c r="G7" s="60">
        <v>45665</v>
      </c>
      <c r="H7" s="60">
        <v>55563</v>
      </c>
      <c r="I7" s="60">
        <v>127666</v>
      </c>
      <c r="J7" s="60">
        <v>0</v>
      </c>
      <c r="K7" s="60">
        <v>50056</v>
      </c>
      <c r="L7" s="60">
        <v>53377</v>
      </c>
      <c r="M7" s="60">
        <v>103433</v>
      </c>
      <c r="N7" s="60">
        <v>45586</v>
      </c>
      <c r="O7" s="60">
        <v>28761</v>
      </c>
      <c r="P7" s="60">
        <v>35451</v>
      </c>
      <c r="Q7" s="60">
        <v>109798</v>
      </c>
      <c r="R7" s="60">
        <v>0</v>
      </c>
      <c r="S7" s="60">
        <v>0</v>
      </c>
      <c r="T7" s="60">
        <v>0</v>
      </c>
      <c r="U7" s="60">
        <v>0</v>
      </c>
      <c r="V7" s="60">
        <v>340897</v>
      </c>
      <c r="W7" s="60">
        <v>549750</v>
      </c>
      <c r="X7" s="60">
        <v>-208853</v>
      </c>
      <c r="Y7" s="61">
        <v>-37.99</v>
      </c>
      <c r="Z7" s="62">
        <v>733000</v>
      </c>
    </row>
    <row r="8" spans="1:26" ht="13.5">
      <c r="A8" s="58" t="s">
        <v>34</v>
      </c>
      <c r="B8" s="19">
        <v>36202000</v>
      </c>
      <c r="C8" s="19">
        <v>0</v>
      </c>
      <c r="D8" s="59">
        <v>39040000</v>
      </c>
      <c r="E8" s="60">
        <v>39322000</v>
      </c>
      <c r="F8" s="60">
        <v>14977000</v>
      </c>
      <c r="G8" s="60">
        <v>686000</v>
      </c>
      <c r="H8" s="60">
        <v>150000</v>
      </c>
      <c r="I8" s="60">
        <v>15813000</v>
      </c>
      <c r="J8" s="60">
        <v>0</v>
      </c>
      <c r="K8" s="60">
        <v>825000</v>
      </c>
      <c r="L8" s="60">
        <v>3530000</v>
      </c>
      <c r="M8" s="60">
        <v>4355000</v>
      </c>
      <c r="N8" s="60">
        <v>0</v>
      </c>
      <c r="O8" s="60">
        <v>8508000</v>
      </c>
      <c r="P8" s="60">
        <v>8599000</v>
      </c>
      <c r="Q8" s="60">
        <v>17107000</v>
      </c>
      <c r="R8" s="60">
        <v>0</v>
      </c>
      <c r="S8" s="60">
        <v>0</v>
      </c>
      <c r="T8" s="60">
        <v>0</v>
      </c>
      <c r="U8" s="60">
        <v>0</v>
      </c>
      <c r="V8" s="60">
        <v>37275000</v>
      </c>
      <c r="W8" s="60">
        <v>29491500</v>
      </c>
      <c r="X8" s="60">
        <v>7783500</v>
      </c>
      <c r="Y8" s="61">
        <v>26.39</v>
      </c>
      <c r="Z8" s="62">
        <v>39322000</v>
      </c>
    </row>
    <row r="9" spans="1:26" ht="13.5">
      <c r="A9" s="58" t="s">
        <v>35</v>
      </c>
      <c r="B9" s="19">
        <v>7971757</v>
      </c>
      <c r="C9" s="19">
        <v>0</v>
      </c>
      <c r="D9" s="59">
        <v>8886341</v>
      </c>
      <c r="E9" s="60">
        <v>10712659</v>
      </c>
      <c r="F9" s="60">
        <v>512368</v>
      </c>
      <c r="G9" s="60">
        <v>1282720</v>
      </c>
      <c r="H9" s="60">
        <v>651886</v>
      </c>
      <c r="I9" s="60">
        <v>2446974</v>
      </c>
      <c r="J9" s="60">
        <v>574994</v>
      </c>
      <c r="K9" s="60">
        <v>790164</v>
      </c>
      <c r="L9" s="60">
        <v>468424</v>
      </c>
      <c r="M9" s="60">
        <v>1833582</v>
      </c>
      <c r="N9" s="60">
        <v>527931</v>
      </c>
      <c r="O9" s="60">
        <v>724527</v>
      </c>
      <c r="P9" s="60">
        <v>1485757</v>
      </c>
      <c r="Q9" s="60">
        <v>2738215</v>
      </c>
      <c r="R9" s="60">
        <v>0</v>
      </c>
      <c r="S9" s="60">
        <v>0</v>
      </c>
      <c r="T9" s="60">
        <v>0</v>
      </c>
      <c r="U9" s="60">
        <v>0</v>
      </c>
      <c r="V9" s="60">
        <v>7018771</v>
      </c>
      <c r="W9" s="60">
        <v>8034494</v>
      </c>
      <c r="X9" s="60">
        <v>-1015723</v>
      </c>
      <c r="Y9" s="61">
        <v>-12.64</v>
      </c>
      <c r="Z9" s="62">
        <v>10712659</v>
      </c>
    </row>
    <row r="10" spans="1:26" ht="25.5">
      <c r="A10" s="63" t="s">
        <v>277</v>
      </c>
      <c r="B10" s="64">
        <f>SUM(B5:B9)</f>
        <v>253493516</v>
      </c>
      <c r="C10" s="64">
        <f>SUM(C5:C9)</f>
        <v>0</v>
      </c>
      <c r="D10" s="65">
        <f aca="true" t="shared" si="0" ref="D10:Z10">SUM(D5:D9)</f>
        <v>283513096</v>
      </c>
      <c r="E10" s="66">
        <f t="shared" si="0"/>
        <v>287853983</v>
      </c>
      <c r="F10" s="66">
        <f t="shared" si="0"/>
        <v>37093416</v>
      </c>
      <c r="G10" s="66">
        <f t="shared" si="0"/>
        <v>35665254</v>
      </c>
      <c r="H10" s="66">
        <f t="shared" si="0"/>
        <v>19880594</v>
      </c>
      <c r="I10" s="66">
        <f t="shared" si="0"/>
        <v>92639264</v>
      </c>
      <c r="J10" s="66">
        <f t="shared" si="0"/>
        <v>19614624</v>
      </c>
      <c r="K10" s="66">
        <f t="shared" si="0"/>
        <v>20872340</v>
      </c>
      <c r="L10" s="66">
        <f t="shared" si="0"/>
        <v>25306485</v>
      </c>
      <c r="M10" s="66">
        <f t="shared" si="0"/>
        <v>65793449</v>
      </c>
      <c r="N10" s="66">
        <f t="shared" si="0"/>
        <v>17239887</v>
      </c>
      <c r="O10" s="66">
        <f t="shared" si="0"/>
        <v>28653593</v>
      </c>
      <c r="P10" s="66">
        <f t="shared" si="0"/>
        <v>28325071</v>
      </c>
      <c r="Q10" s="66">
        <f t="shared" si="0"/>
        <v>74218551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232651264</v>
      </c>
      <c r="W10" s="66">
        <f t="shared" si="0"/>
        <v>215890487</v>
      </c>
      <c r="X10" s="66">
        <f t="shared" si="0"/>
        <v>16760777</v>
      </c>
      <c r="Y10" s="67">
        <f>+IF(W10&lt;&gt;0,(X10/W10)*100,0)</f>
        <v>7.763555139879785</v>
      </c>
      <c r="Z10" s="68">
        <f t="shared" si="0"/>
        <v>287853983</v>
      </c>
    </row>
    <row r="11" spans="1:26" ht="13.5">
      <c r="A11" s="58" t="s">
        <v>37</v>
      </c>
      <c r="B11" s="19">
        <v>61549927</v>
      </c>
      <c r="C11" s="19">
        <v>0</v>
      </c>
      <c r="D11" s="59">
        <v>64013716</v>
      </c>
      <c r="E11" s="60">
        <v>64019396</v>
      </c>
      <c r="F11" s="60">
        <v>5876968</v>
      </c>
      <c r="G11" s="60">
        <v>6001768</v>
      </c>
      <c r="H11" s="60">
        <v>5537636</v>
      </c>
      <c r="I11" s="60">
        <v>17416372</v>
      </c>
      <c r="J11" s="60">
        <v>4806256</v>
      </c>
      <c r="K11" s="60">
        <v>5216999</v>
      </c>
      <c r="L11" s="60">
        <v>5896949</v>
      </c>
      <c r="M11" s="60">
        <v>15920204</v>
      </c>
      <c r="N11" s="60">
        <v>5560217</v>
      </c>
      <c r="O11" s="60">
        <v>5578105</v>
      </c>
      <c r="P11" s="60">
        <v>5480756</v>
      </c>
      <c r="Q11" s="60">
        <v>16619078</v>
      </c>
      <c r="R11" s="60">
        <v>0</v>
      </c>
      <c r="S11" s="60">
        <v>0</v>
      </c>
      <c r="T11" s="60">
        <v>0</v>
      </c>
      <c r="U11" s="60">
        <v>0</v>
      </c>
      <c r="V11" s="60">
        <v>49955654</v>
      </c>
      <c r="W11" s="60">
        <v>48014547</v>
      </c>
      <c r="X11" s="60">
        <v>1941107</v>
      </c>
      <c r="Y11" s="61">
        <v>4.04</v>
      </c>
      <c r="Z11" s="62">
        <v>64019396</v>
      </c>
    </row>
    <row r="12" spans="1:26" ht="13.5">
      <c r="A12" s="58" t="s">
        <v>38</v>
      </c>
      <c r="B12" s="19">
        <v>4601212</v>
      </c>
      <c r="C12" s="19">
        <v>0</v>
      </c>
      <c r="D12" s="59">
        <v>5268393</v>
      </c>
      <c r="E12" s="60">
        <v>5742000</v>
      </c>
      <c r="F12" s="60">
        <v>394756</v>
      </c>
      <c r="G12" s="60">
        <v>394756</v>
      </c>
      <c r="H12" s="60">
        <v>398383</v>
      </c>
      <c r="I12" s="60">
        <v>1187895</v>
      </c>
      <c r="J12" s="60">
        <v>0</v>
      </c>
      <c r="K12" s="60">
        <v>394756</v>
      </c>
      <c r="L12" s="60">
        <v>368675</v>
      </c>
      <c r="M12" s="60">
        <v>763431</v>
      </c>
      <c r="N12" s="60">
        <v>370893</v>
      </c>
      <c r="O12" s="60">
        <v>356966</v>
      </c>
      <c r="P12" s="60">
        <v>395751</v>
      </c>
      <c r="Q12" s="60">
        <v>1123610</v>
      </c>
      <c r="R12" s="60">
        <v>0</v>
      </c>
      <c r="S12" s="60">
        <v>0</v>
      </c>
      <c r="T12" s="60">
        <v>0</v>
      </c>
      <c r="U12" s="60">
        <v>0</v>
      </c>
      <c r="V12" s="60">
        <v>3074936</v>
      </c>
      <c r="W12" s="60">
        <v>4306500</v>
      </c>
      <c r="X12" s="60">
        <v>-1231564</v>
      </c>
      <c r="Y12" s="61">
        <v>-28.6</v>
      </c>
      <c r="Z12" s="62">
        <v>5742000</v>
      </c>
    </row>
    <row r="13" spans="1:26" ht="13.5">
      <c r="A13" s="58" t="s">
        <v>278</v>
      </c>
      <c r="B13" s="19">
        <v>31515003</v>
      </c>
      <c r="C13" s="19">
        <v>0</v>
      </c>
      <c r="D13" s="59">
        <v>35000000</v>
      </c>
      <c r="E13" s="60">
        <v>34999998</v>
      </c>
      <c r="F13" s="60">
        <v>2916666</v>
      </c>
      <c r="G13" s="60">
        <v>2916667</v>
      </c>
      <c r="H13" s="60">
        <v>-2916667</v>
      </c>
      <c r="I13" s="60">
        <v>2916666</v>
      </c>
      <c r="J13" s="60">
        <v>2916667</v>
      </c>
      <c r="K13" s="60">
        <v>2916667</v>
      </c>
      <c r="L13" s="60">
        <v>2558560</v>
      </c>
      <c r="M13" s="60">
        <v>8391894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11308560</v>
      </c>
      <c r="W13" s="60">
        <v>26249999</v>
      </c>
      <c r="X13" s="60">
        <v>-14941439</v>
      </c>
      <c r="Y13" s="61">
        <v>-56.92</v>
      </c>
      <c r="Z13" s="62">
        <v>34999998</v>
      </c>
    </row>
    <row r="14" spans="1:26" ht="13.5">
      <c r="A14" s="58" t="s">
        <v>40</v>
      </c>
      <c r="B14" s="19">
        <v>2595612</v>
      </c>
      <c r="C14" s="19">
        <v>0</v>
      </c>
      <c r="D14" s="59">
        <v>3493500</v>
      </c>
      <c r="E14" s="60">
        <v>3493500</v>
      </c>
      <c r="F14" s="60">
        <v>175877</v>
      </c>
      <c r="G14" s="60">
        <v>175877</v>
      </c>
      <c r="H14" s="60">
        <v>175877</v>
      </c>
      <c r="I14" s="60">
        <v>527631</v>
      </c>
      <c r="J14" s="60">
        <v>0</v>
      </c>
      <c r="K14" s="60">
        <v>175877</v>
      </c>
      <c r="L14" s="60">
        <v>186731</v>
      </c>
      <c r="M14" s="60">
        <v>362608</v>
      </c>
      <c r="N14" s="60">
        <v>496346</v>
      </c>
      <c r="O14" s="60">
        <v>182374</v>
      </c>
      <c r="P14" s="60">
        <v>464232</v>
      </c>
      <c r="Q14" s="60">
        <v>1142952</v>
      </c>
      <c r="R14" s="60">
        <v>0</v>
      </c>
      <c r="S14" s="60">
        <v>0</v>
      </c>
      <c r="T14" s="60">
        <v>0</v>
      </c>
      <c r="U14" s="60">
        <v>0</v>
      </c>
      <c r="V14" s="60">
        <v>2033191</v>
      </c>
      <c r="W14" s="60">
        <v>2620125</v>
      </c>
      <c r="X14" s="60">
        <v>-586934</v>
      </c>
      <c r="Y14" s="61">
        <v>-22.4</v>
      </c>
      <c r="Z14" s="62">
        <v>3493500</v>
      </c>
    </row>
    <row r="15" spans="1:26" ht="13.5">
      <c r="A15" s="58" t="s">
        <v>41</v>
      </c>
      <c r="B15" s="19">
        <v>137981418</v>
      </c>
      <c r="C15" s="19">
        <v>0</v>
      </c>
      <c r="D15" s="59">
        <v>151303123</v>
      </c>
      <c r="E15" s="60">
        <v>152356069</v>
      </c>
      <c r="F15" s="60">
        <v>17293655</v>
      </c>
      <c r="G15" s="60">
        <v>16484021</v>
      </c>
      <c r="H15" s="60">
        <v>10363016</v>
      </c>
      <c r="I15" s="60">
        <v>44140692</v>
      </c>
      <c r="J15" s="60">
        <v>10858551</v>
      </c>
      <c r="K15" s="60">
        <v>10572299</v>
      </c>
      <c r="L15" s="60">
        <v>10826048</v>
      </c>
      <c r="M15" s="60">
        <v>32256898</v>
      </c>
      <c r="N15" s="60">
        <v>9745592</v>
      </c>
      <c r="O15" s="60">
        <v>9362085</v>
      </c>
      <c r="P15" s="60">
        <v>9932590</v>
      </c>
      <c r="Q15" s="60">
        <v>29040267</v>
      </c>
      <c r="R15" s="60">
        <v>0</v>
      </c>
      <c r="S15" s="60">
        <v>0</v>
      </c>
      <c r="T15" s="60">
        <v>0</v>
      </c>
      <c r="U15" s="60">
        <v>0</v>
      </c>
      <c r="V15" s="60">
        <v>105437857</v>
      </c>
      <c r="W15" s="60">
        <v>114267052</v>
      </c>
      <c r="X15" s="60">
        <v>-8829195</v>
      </c>
      <c r="Y15" s="61">
        <v>-7.73</v>
      </c>
      <c r="Z15" s="62">
        <v>152356069</v>
      </c>
    </row>
    <row r="16" spans="1:26" ht="13.5">
      <c r="A16" s="69" t="s">
        <v>42</v>
      </c>
      <c r="B16" s="19">
        <v>0</v>
      </c>
      <c r="C16" s="19">
        <v>0</v>
      </c>
      <c r="D16" s="59">
        <v>7069000</v>
      </c>
      <c r="E16" s="60">
        <v>7069140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5301855</v>
      </c>
      <c r="X16" s="60">
        <v>-5301855</v>
      </c>
      <c r="Y16" s="61">
        <v>-100</v>
      </c>
      <c r="Z16" s="62">
        <v>7069140</v>
      </c>
    </row>
    <row r="17" spans="1:26" ht="13.5">
      <c r="A17" s="58" t="s">
        <v>43</v>
      </c>
      <c r="B17" s="19">
        <v>46259042</v>
      </c>
      <c r="C17" s="19">
        <v>0</v>
      </c>
      <c r="D17" s="59">
        <v>47777340</v>
      </c>
      <c r="E17" s="60">
        <v>94378880</v>
      </c>
      <c r="F17" s="60">
        <v>1647183</v>
      </c>
      <c r="G17" s="60">
        <v>3394972</v>
      </c>
      <c r="H17" s="60">
        <v>3603584</v>
      </c>
      <c r="I17" s="60">
        <v>8645739</v>
      </c>
      <c r="J17" s="60">
        <v>11279137</v>
      </c>
      <c r="K17" s="60">
        <v>2555795</v>
      </c>
      <c r="L17" s="60">
        <v>4564799</v>
      </c>
      <c r="M17" s="60">
        <v>18399731</v>
      </c>
      <c r="N17" s="60">
        <v>2506445</v>
      </c>
      <c r="O17" s="60">
        <v>5316963</v>
      </c>
      <c r="P17" s="60">
        <v>3184626</v>
      </c>
      <c r="Q17" s="60">
        <v>11008034</v>
      </c>
      <c r="R17" s="60">
        <v>0</v>
      </c>
      <c r="S17" s="60">
        <v>0</v>
      </c>
      <c r="T17" s="60">
        <v>0</v>
      </c>
      <c r="U17" s="60">
        <v>0</v>
      </c>
      <c r="V17" s="60">
        <v>38053504</v>
      </c>
      <c r="W17" s="60">
        <v>70784160</v>
      </c>
      <c r="X17" s="60">
        <v>-32730656</v>
      </c>
      <c r="Y17" s="61">
        <v>-46.24</v>
      </c>
      <c r="Z17" s="62">
        <v>94378880</v>
      </c>
    </row>
    <row r="18" spans="1:26" ht="13.5">
      <c r="A18" s="70" t="s">
        <v>44</v>
      </c>
      <c r="B18" s="71">
        <f>SUM(B11:B17)</f>
        <v>284502214</v>
      </c>
      <c r="C18" s="71">
        <f>SUM(C11:C17)</f>
        <v>0</v>
      </c>
      <c r="D18" s="72">
        <f aca="true" t="shared" si="1" ref="D18:Z18">SUM(D11:D17)</f>
        <v>313925072</v>
      </c>
      <c r="E18" s="73">
        <f t="shared" si="1"/>
        <v>362058983</v>
      </c>
      <c r="F18" s="73">
        <f t="shared" si="1"/>
        <v>28305105</v>
      </c>
      <c r="G18" s="73">
        <f t="shared" si="1"/>
        <v>29368061</v>
      </c>
      <c r="H18" s="73">
        <f t="shared" si="1"/>
        <v>17161829</v>
      </c>
      <c r="I18" s="73">
        <f t="shared" si="1"/>
        <v>74834995</v>
      </c>
      <c r="J18" s="73">
        <f t="shared" si="1"/>
        <v>29860611</v>
      </c>
      <c r="K18" s="73">
        <f t="shared" si="1"/>
        <v>21832393</v>
      </c>
      <c r="L18" s="73">
        <f t="shared" si="1"/>
        <v>24401762</v>
      </c>
      <c r="M18" s="73">
        <f t="shared" si="1"/>
        <v>76094766</v>
      </c>
      <c r="N18" s="73">
        <f t="shared" si="1"/>
        <v>18679493</v>
      </c>
      <c r="O18" s="73">
        <f t="shared" si="1"/>
        <v>20796493</v>
      </c>
      <c r="P18" s="73">
        <f t="shared" si="1"/>
        <v>19457955</v>
      </c>
      <c r="Q18" s="73">
        <f t="shared" si="1"/>
        <v>58933941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209863702</v>
      </c>
      <c r="W18" s="73">
        <f t="shared" si="1"/>
        <v>271544238</v>
      </c>
      <c r="X18" s="73">
        <f t="shared" si="1"/>
        <v>-61680536</v>
      </c>
      <c r="Y18" s="67">
        <f>+IF(W18&lt;&gt;0,(X18/W18)*100,0)</f>
        <v>-22.71472834566278</v>
      </c>
      <c r="Z18" s="74">
        <f t="shared" si="1"/>
        <v>362058983</v>
      </c>
    </row>
    <row r="19" spans="1:26" ht="13.5">
      <c r="A19" s="70" t="s">
        <v>45</v>
      </c>
      <c r="B19" s="75">
        <f>+B10-B18</f>
        <v>-31008698</v>
      </c>
      <c r="C19" s="75">
        <f>+C10-C18</f>
        <v>0</v>
      </c>
      <c r="D19" s="76">
        <f aca="true" t="shared" si="2" ref="D19:Z19">+D10-D18</f>
        <v>-30411976</v>
      </c>
      <c r="E19" s="77">
        <f t="shared" si="2"/>
        <v>-74205000</v>
      </c>
      <c r="F19" s="77">
        <f t="shared" si="2"/>
        <v>8788311</v>
      </c>
      <c r="G19" s="77">
        <f t="shared" si="2"/>
        <v>6297193</v>
      </c>
      <c r="H19" s="77">
        <f t="shared" si="2"/>
        <v>2718765</v>
      </c>
      <c r="I19" s="77">
        <f t="shared" si="2"/>
        <v>17804269</v>
      </c>
      <c r="J19" s="77">
        <f t="shared" si="2"/>
        <v>-10245987</v>
      </c>
      <c r="K19" s="77">
        <f t="shared" si="2"/>
        <v>-960053</v>
      </c>
      <c r="L19" s="77">
        <f t="shared" si="2"/>
        <v>904723</v>
      </c>
      <c r="M19" s="77">
        <f t="shared" si="2"/>
        <v>-10301317</v>
      </c>
      <c r="N19" s="77">
        <f t="shared" si="2"/>
        <v>-1439606</v>
      </c>
      <c r="O19" s="77">
        <f t="shared" si="2"/>
        <v>7857100</v>
      </c>
      <c r="P19" s="77">
        <f t="shared" si="2"/>
        <v>8867116</v>
      </c>
      <c r="Q19" s="77">
        <f t="shared" si="2"/>
        <v>15284610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22787562</v>
      </c>
      <c r="W19" s="77">
        <f>IF(E10=E18,0,W10-W18)</f>
        <v>-55653751</v>
      </c>
      <c r="X19" s="77">
        <f t="shared" si="2"/>
        <v>78441313</v>
      </c>
      <c r="Y19" s="78">
        <f>+IF(W19&lt;&gt;0,(X19/W19)*100,0)</f>
        <v>-140.94524015101874</v>
      </c>
      <c r="Z19" s="79">
        <f t="shared" si="2"/>
        <v>-74205000</v>
      </c>
    </row>
    <row r="20" spans="1:26" ht="13.5">
      <c r="A20" s="58" t="s">
        <v>46</v>
      </c>
      <c r="B20" s="19">
        <v>30691133</v>
      </c>
      <c r="C20" s="19">
        <v>0</v>
      </c>
      <c r="D20" s="59">
        <v>23161000</v>
      </c>
      <c r="E20" s="60">
        <v>41086000</v>
      </c>
      <c r="F20" s="60">
        <v>0</v>
      </c>
      <c r="G20" s="60">
        <v>9237000</v>
      </c>
      <c r="H20" s="60">
        <v>0</v>
      </c>
      <c r="I20" s="60">
        <v>9237000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9237000</v>
      </c>
      <c r="W20" s="60">
        <v>30814500</v>
      </c>
      <c r="X20" s="60">
        <v>-21577500</v>
      </c>
      <c r="Y20" s="61">
        <v>-70.02</v>
      </c>
      <c r="Z20" s="62">
        <v>41086000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-317565</v>
      </c>
      <c r="C22" s="86">
        <f>SUM(C19:C21)</f>
        <v>0</v>
      </c>
      <c r="D22" s="87">
        <f aca="true" t="shared" si="3" ref="D22:Z22">SUM(D19:D21)</f>
        <v>-7250976</v>
      </c>
      <c r="E22" s="88">
        <f t="shared" si="3"/>
        <v>-33119000</v>
      </c>
      <c r="F22" s="88">
        <f t="shared" si="3"/>
        <v>8788311</v>
      </c>
      <c r="G22" s="88">
        <f t="shared" si="3"/>
        <v>15534193</v>
      </c>
      <c r="H22" s="88">
        <f t="shared" si="3"/>
        <v>2718765</v>
      </c>
      <c r="I22" s="88">
        <f t="shared" si="3"/>
        <v>27041269</v>
      </c>
      <c r="J22" s="88">
        <f t="shared" si="3"/>
        <v>-10245987</v>
      </c>
      <c r="K22" s="88">
        <f t="shared" si="3"/>
        <v>-960053</v>
      </c>
      <c r="L22" s="88">
        <f t="shared" si="3"/>
        <v>904723</v>
      </c>
      <c r="M22" s="88">
        <f t="shared" si="3"/>
        <v>-10301317</v>
      </c>
      <c r="N22" s="88">
        <f t="shared" si="3"/>
        <v>-1439606</v>
      </c>
      <c r="O22" s="88">
        <f t="shared" si="3"/>
        <v>7857100</v>
      </c>
      <c r="P22" s="88">
        <f t="shared" si="3"/>
        <v>8867116</v>
      </c>
      <c r="Q22" s="88">
        <f t="shared" si="3"/>
        <v>15284610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32024562</v>
      </c>
      <c r="W22" s="88">
        <f t="shared" si="3"/>
        <v>-24839251</v>
      </c>
      <c r="X22" s="88">
        <f t="shared" si="3"/>
        <v>56863813</v>
      </c>
      <c r="Y22" s="89">
        <f>+IF(W22&lt;&gt;0,(X22/W22)*100,0)</f>
        <v>-228.9272450284431</v>
      </c>
      <c r="Z22" s="90">
        <f t="shared" si="3"/>
        <v>-33119000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-317565</v>
      </c>
      <c r="C24" s="75">
        <f>SUM(C22:C23)</f>
        <v>0</v>
      </c>
      <c r="D24" s="76">
        <f aca="true" t="shared" si="4" ref="D24:Z24">SUM(D22:D23)</f>
        <v>-7250976</v>
      </c>
      <c r="E24" s="77">
        <f t="shared" si="4"/>
        <v>-33119000</v>
      </c>
      <c r="F24" s="77">
        <f t="shared" si="4"/>
        <v>8788311</v>
      </c>
      <c r="G24" s="77">
        <f t="shared" si="4"/>
        <v>15534193</v>
      </c>
      <c r="H24" s="77">
        <f t="shared" si="4"/>
        <v>2718765</v>
      </c>
      <c r="I24" s="77">
        <f t="shared" si="4"/>
        <v>27041269</v>
      </c>
      <c r="J24" s="77">
        <f t="shared" si="4"/>
        <v>-10245987</v>
      </c>
      <c r="K24" s="77">
        <f t="shared" si="4"/>
        <v>-960053</v>
      </c>
      <c r="L24" s="77">
        <f t="shared" si="4"/>
        <v>904723</v>
      </c>
      <c r="M24" s="77">
        <f t="shared" si="4"/>
        <v>-10301317</v>
      </c>
      <c r="N24" s="77">
        <f t="shared" si="4"/>
        <v>-1439606</v>
      </c>
      <c r="O24" s="77">
        <f t="shared" si="4"/>
        <v>7857100</v>
      </c>
      <c r="P24" s="77">
        <f t="shared" si="4"/>
        <v>8867116</v>
      </c>
      <c r="Q24" s="77">
        <f t="shared" si="4"/>
        <v>15284610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32024562</v>
      </c>
      <c r="W24" s="77">
        <f t="shared" si="4"/>
        <v>-24839251</v>
      </c>
      <c r="X24" s="77">
        <f t="shared" si="4"/>
        <v>56863813</v>
      </c>
      <c r="Y24" s="78">
        <f>+IF(W24&lt;&gt;0,(X24/W24)*100,0)</f>
        <v>-228.9272450284431</v>
      </c>
      <c r="Z24" s="79">
        <f t="shared" si="4"/>
        <v>-33119000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29874922</v>
      </c>
      <c r="C27" s="22">
        <v>0</v>
      </c>
      <c r="D27" s="99">
        <v>39671000</v>
      </c>
      <c r="E27" s="100">
        <v>57596000</v>
      </c>
      <c r="F27" s="100">
        <v>0</v>
      </c>
      <c r="G27" s="100">
        <v>1606960</v>
      </c>
      <c r="H27" s="100">
        <v>1298869</v>
      </c>
      <c r="I27" s="100">
        <v>2905829</v>
      </c>
      <c r="J27" s="100">
        <v>3667538</v>
      </c>
      <c r="K27" s="100">
        <v>0</v>
      </c>
      <c r="L27" s="100">
        <v>4607834</v>
      </c>
      <c r="M27" s="100">
        <v>8275372</v>
      </c>
      <c r="N27" s="100">
        <v>2072270</v>
      </c>
      <c r="O27" s="100">
        <v>2339415</v>
      </c>
      <c r="P27" s="100">
        <v>1696287</v>
      </c>
      <c r="Q27" s="100">
        <v>6107972</v>
      </c>
      <c r="R27" s="100">
        <v>0</v>
      </c>
      <c r="S27" s="100">
        <v>0</v>
      </c>
      <c r="T27" s="100">
        <v>0</v>
      </c>
      <c r="U27" s="100">
        <v>0</v>
      </c>
      <c r="V27" s="100">
        <v>17289173</v>
      </c>
      <c r="W27" s="100">
        <v>43197000</v>
      </c>
      <c r="X27" s="100">
        <v>-25907827</v>
      </c>
      <c r="Y27" s="101">
        <v>-59.98</v>
      </c>
      <c r="Z27" s="102">
        <v>57596000</v>
      </c>
    </row>
    <row r="28" spans="1:26" ht="13.5">
      <c r="A28" s="103" t="s">
        <v>46</v>
      </c>
      <c r="B28" s="19">
        <v>28722486</v>
      </c>
      <c r="C28" s="19">
        <v>0</v>
      </c>
      <c r="D28" s="59">
        <v>23161000</v>
      </c>
      <c r="E28" s="60">
        <v>41086000</v>
      </c>
      <c r="F28" s="60">
        <v>0</v>
      </c>
      <c r="G28" s="60">
        <v>1263984</v>
      </c>
      <c r="H28" s="60">
        <v>1151642</v>
      </c>
      <c r="I28" s="60">
        <v>2415626</v>
      </c>
      <c r="J28" s="60">
        <v>3482527</v>
      </c>
      <c r="K28" s="60">
        <v>0</v>
      </c>
      <c r="L28" s="60">
        <v>4458079</v>
      </c>
      <c r="M28" s="60">
        <v>7940606</v>
      </c>
      <c r="N28" s="60">
        <v>2060959</v>
      </c>
      <c r="O28" s="60">
        <v>2135235</v>
      </c>
      <c r="P28" s="60">
        <v>1615271</v>
      </c>
      <c r="Q28" s="60">
        <v>5811465</v>
      </c>
      <c r="R28" s="60">
        <v>0</v>
      </c>
      <c r="S28" s="60">
        <v>0</v>
      </c>
      <c r="T28" s="60">
        <v>0</v>
      </c>
      <c r="U28" s="60">
        <v>0</v>
      </c>
      <c r="V28" s="60">
        <v>16167697</v>
      </c>
      <c r="W28" s="60">
        <v>30814500</v>
      </c>
      <c r="X28" s="60">
        <v>-14646803</v>
      </c>
      <c r="Y28" s="61">
        <v>-47.53</v>
      </c>
      <c r="Z28" s="62">
        <v>41086000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2600</v>
      </c>
      <c r="I29" s="60">
        <v>2600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2600</v>
      </c>
      <c r="W29" s="60">
        <v>0</v>
      </c>
      <c r="X29" s="60">
        <v>2600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12460000</v>
      </c>
      <c r="E30" s="60">
        <v>12460000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9345000</v>
      </c>
      <c r="X30" s="60">
        <v>-9345000</v>
      </c>
      <c r="Y30" s="61">
        <v>-100</v>
      </c>
      <c r="Z30" s="62">
        <v>12460000</v>
      </c>
    </row>
    <row r="31" spans="1:26" ht="13.5">
      <c r="A31" s="58" t="s">
        <v>53</v>
      </c>
      <c r="B31" s="19">
        <v>1152436</v>
      </c>
      <c r="C31" s="19">
        <v>0</v>
      </c>
      <c r="D31" s="59">
        <v>4050000</v>
      </c>
      <c r="E31" s="60">
        <v>4050000</v>
      </c>
      <c r="F31" s="60">
        <v>0</v>
      </c>
      <c r="G31" s="60">
        <v>342976</v>
      </c>
      <c r="H31" s="60">
        <v>144627</v>
      </c>
      <c r="I31" s="60">
        <v>487603</v>
      </c>
      <c r="J31" s="60">
        <v>185011</v>
      </c>
      <c r="K31" s="60">
        <v>0</v>
      </c>
      <c r="L31" s="60">
        <v>149755</v>
      </c>
      <c r="M31" s="60">
        <v>334766</v>
      </c>
      <c r="N31" s="60">
        <v>11311</v>
      </c>
      <c r="O31" s="60">
        <v>204180</v>
      </c>
      <c r="P31" s="60">
        <v>81016</v>
      </c>
      <c r="Q31" s="60">
        <v>296507</v>
      </c>
      <c r="R31" s="60">
        <v>0</v>
      </c>
      <c r="S31" s="60">
        <v>0</v>
      </c>
      <c r="T31" s="60">
        <v>0</v>
      </c>
      <c r="U31" s="60">
        <v>0</v>
      </c>
      <c r="V31" s="60">
        <v>1118876</v>
      </c>
      <c r="W31" s="60">
        <v>3037500</v>
      </c>
      <c r="X31" s="60">
        <v>-1918624</v>
      </c>
      <c r="Y31" s="61">
        <v>-63.16</v>
      </c>
      <c r="Z31" s="62">
        <v>4050000</v>
      </c>
    </row>
    <row r="32" spans="1:26" ht="13.5">
      <c r="A32" s="70" t="s">
        <v>54</v>
      </c>
      <c r="B32" s="22">
        <f>SUM(B28:B31)</f>
        <v>29874922</v>
      </c>
      <c r="C32" s="22">
        <f>SUM(C28:C31)</f>
        <v>0</v>
      </c>
      <c r="D32" s="99">
        <f aca="true" t="shared" si="5" ref="D32:Z32">SUM(D28:D31)</f>
        <v>39671000</v>
      </c>
      <c r="E32" s="100">
        <f t="shared" si="5"/>
        <v>57596000</v>
      </c>
      <c r="F32" s="100">
        <f t="shared" si="5"/>
        <v>0</v>
      </c>
      <c r="G32" s="100">
        <f t="shared" si="5"/>
        <v>1606960</v>
      </c>
      <c r="H32" s="100">
        <f t="shared" si="5"/>
        <v>1298869</v>
      </c>
      <c r="I32" s="100">
        <f t="shared" si="5"/>
        <v>2905829</v>
      </c>
      <c r="J32" s="100">
        <f t="shared" si="5"/>
        <v>3667538</v>
      </c>
      <c r="K32" s="100">
        <f t="shared" si="5"/>
        <v>0</v>
      </c>
      <c r="L32" s="100">
        <f t="shared" si="5"/>
        <v>4607834</v>
      </c>
      <c r="M32" s="100">
        <f t="shared" si="5"/>
        <v>8275372</v>
      </c>
      <c r="N32" s="100">
        <f t="shared" si="5"/>
        <v>2072270</v>
      </c>
      <c r="O32" s="100">
        <f t="shared" si="5"/>
        <v>2339415</v>
      </c>
      <c r="P32" s="100">
        <f t="shared" si="5"/>
        <v>1696287</v>
      </c>
      <c r="Q32" s="100">
        <f t="shared" si="5"/>
        <v>6107972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17289173</v>
      </c>
      <c r="W32" s="100">
        <f t="shared" si="5"/>
        <v>43197000</v>
      </c>
      <c r="X32" s="100">
        <f t="shared" si="5"/>
        <v>-25907827</v>
      </c>
      <c r="Y32" s="101">
        <f>+IF(W32&lt;&gt;0,(X32/W32)*100,0)</f>
        <v>-59.975986758339694</v>
      </c>
      <c r="Z32" s="102">
        <f t="shared" si="5"/>
        <v>57596000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99767998</v>
      </c>
      <c r="C35" s="19">
        <v>0</v>
      </c>
      <c r="D35" s="59">
        <v>65287000</v>
      </c>
      <c r="E35" s="60">
        <v>54809420</v>
      </c>
      <c r="F35" s="60">
        <v>-3675584</v>
      </c>
      <c r="G35" s="60">
        <v>14402471</v>
      </c>
      <c r="H35" s="60">
        <v>12504411</v>
      </c>
      <c r="I35" s="60">
        <v>12504411</v>
      </c>
      <c r="J35" s="60">
        <v>-2478421</v>
      </c>
      <c r="K35" s="60">
        <v>-12459435</v>
      </c>
      <c r="L35" s="60">
        <v>-4532976</v>
      </c>
      <c r="M35" s="60">
        <v>-4532976</v>
      </c>
      <c r="N35" s="60">
        <v>51695841</v>
      </c>
      <c r="O35" s="60">
        <v>3827588</v>
      </c>
      <c r="P35" s="60">
        <v>71538047</v>
      </c>
      <c r="Q35" s="60">
        <v>71538047</v>
      </c>
      <c r="R35" s="60">
        <v>0</v>
      </c>
      <c r="S35" s="60">
        <v>0</v>
      </c>
      <c r="T35" s="60">
        <v>0</v>
      </c>
      <c r="U35" s="60">
        <v>0</v>
      </c>
      <c r="V35" s="60">
        <v>71538047</v>
      </c>
      <c r="W35" s="60">
        <v>41107065</v>
      </c>
      <c r="X35" s="60">
        <v>30430982</v>
      </c>
      <c r="Y35" s="61">
        <v>74.03</v>
      </c>
      <c r="Z35" s="62">
        <v>54809420</v>
      </c>
    </row>
    <row r="36" spans="1:26" ht="13.5">
      <c r="A36" s="58" t="s">
        <v>57</v>
      </c>
      <c r="B36" s="19">
        <v>630076326</v>
      </c>
      <c r="C36" s="19">
        <v>0</v>
      </c>
      <c r="D36" s="59">
        <v>659686000</v>
      </c>
      <c r="E36" s="60">
        <v>699267160</v>
      </c>
      <c r="F36" s="60">
        <v>-1743799</v>
      </c>
      <c r="G36" s="60">
        <v>-1417776</v>
      </c>
      <c r="H36" s="60">
        <v>-165517</v>
      </c>
      <c r="I36" s="60">
        <v>-165517</v>
      </c>
      <c r="J36" s="60">
        <v>53442110</v>
      </c>
      <c r="K36" s="60">
        <v>11109881</v>
      </c>
      <c r="L36" s="60">
        <v>21519589</v>
      </c>
      <c r="M36" s="60">
        <v>21519589</v>
      </c>
      <c r="N36" s="60">
        <v>674297819</v>
      </c>
      <c r="O36" s="60">
        <v>733957650</v>
      </c>
      <c r="P36" s="60">
        <v>674383876</v>
      </c>
      <c r="Q36" s="60">
        <v>674383876</v>
      </c>
      <c r="R36" s="60">
        <v>0</v>
      </c>
      <c r="S36" s="60">
        <v>0</v>
      </c>
      <c r="T36" s="60">
        <v>0</v>
      </c>
      <c r="U36" s="60">
        <v>0</v>
      </c>
      <c r="V36" s="60">
        <v>674383876</v>
      </c>
      <c r="W36" s="60">
        <v>524450370</v>
      </c>
      <c r="X36" s="60">
        <v>149933506</v>
      </c>
      <c r="Y36" s="61">
        <v>28.59</v>
      </c>
      <c r="Z36" s="62">
        <v>699267160</v>
      </c>
    </row>
    <row r="37" spans="1:26" ht="13.5">
      <c r="A37" s="58" t="s">
        <v>58</v>
      </c>
      <c r="B37" s="19">
        <v>58602753</v>
      </c>
      <c r="C37" s="19">
        <v>0</v>
      </c>
      <c r="D37" s="59">
        <v>49466000</v>
      </c>
      <c r="E37" s="60">
        <v>38039160</v>
      </c>
      <c r="F37" s="60">
        <v>-22438353</v>
      </c>
      <c r="G37" s="60">
        <v>-21424263</v>
      </c>
      <c r="H37" s="60">
        <v>-19158567</v>
      </c>
      <c r="I37" s="60">
        <v>-19158567</v>
      </c>
      <c r="J37" s="60">
        <v>35489395</v>
      </c>
      <c r="K37" s="60">
        <v>-18770467</v>
      </c>
      <c r="L37" s="60">
        <v>-1357118</v>
      </c>
      <c r="M37" s="60">
        <v>-1357118</v>
      </c>
      <c r="N37" s="60">
        <v>44361644</v>
      </c>
      <c r="O37" s="60">
        <v>48284657</v>
      </c>
      <c r="P37" s="60">
        <v>48371308</v>
      </c>
      <c r="Q37" s="60">
        <v>48371308</v>
      </c>
      <c r="R37" s="60">
        <v>0</v>
      </c>
      <c r="S37" s="60">
        <v>0</v>
      </c>
      <c r="T37" s="60">
        <v>0</v>
      </c>
      <c r="U37" s="60">
        <v>0</v>
      </c>
      <c r="V37" s="60">
        <v>48371308</v>
      </c>
      <c r="W37" s="60">
        <v>28529370</v>
      </c>
      <c r="X37" s="60">
        <v>19841938</v>
      </c>
      <c r="Y37" s="61">
        <v>69.55</v>
      </c>
      <c r="Z37" s="62">
        <v>38039160</v>
      </c>
    </row>
    <row r="38" spans="1:26" ht="13.5">
      <c r="A38" s="58" t="s">
        <v>59</v>
      </c>
      <c r="B38" s="19">
        <v>24115213</v>
      </c>
      <c r="C38" s="19">
        <v>0</v>
      </c>
      <c r="D38" s="59">
        <v>30797000</v>
      </c>
      <c r="E38" s="60">
        <v>32644820</v>
      </c>
      <c r="F38" s="60">
        <v>0</v>
      </c>
      <c r="G38" s="60">
        <v>0</v>
      </c>
      <c r="H38" s="60">
        <v>-598747</v>
      </c>
      <c r="I38" s="60">
        <v>-598747</v>
      </c>
      <c r="J38" s="60">
        <v>-598747</v>
      </c>
      <c r="K38" s="60">
        <v>-598747</v>
      </c>
      <c r="L38" s="60">
        <v>-598747</v>
      </c>
      <c r="M38" s="60">
        <v>-598747</v>
      </c>
      <c r="N38" s="60">
        <v>22216006</v>
      </c>
      <c r="O38" s="60">
        <v>22216006</v>
      </c>
      <c r="P38" s="60">
        <v>22216006</v>
      </c>
      <c r="Q38" s="60">
        <v>22216006</v>
      </c>
      <c r="R38" s="60">
        <v>0</v>
      </c>
      <c r="S38" s="60">
        <v>0</v>
      </c>
      <c r="T38" s="60">
        <v>0</v>
      </c>
      <c r="U38" s="60">
        <v>0</v>
      </c>
      <c r="V38" s="60">
        <v>22216006</v>
      </c>
      <c r="W38" s="60">
        <v>24483615</v>
      </c>
      <c r="X38" s="60">
        <v>-2267609</v>
      </c>
      <c r="Y38" s="61">
        <v>-9.26</v>
      </c>
      <c r="Z38" s="62">
        <v>32644820</v>
      </c>
    </row>
    <row r="39" spans="1:26" ht="13.5">
      <c r="A39" s="58" t="s">
        <v>60</v>
      </c>
      <c r="B39" s="19">
        <v>647126358</v>
      </c>
      <c r="C39" s="19">
        <v>0</v>
      </c>
      <c r="D39" s="59">
        <v>644710000</v>
      </c>
      <c r="E39" s="60">
        <v>683392600</v>
      </c>
      <c r="F39" s="60">
        <v>17018970</v>
      </c>
      <c r="G39" s="60">
        <v>34408958</v>
      </c>
      <c r="H39" s="60">
        <v>32096208</v>
      </c>
      <c r="I39" s="60">
        <v>32096208</v>
      </c>
      <c r="J39" s="60">
        <v>16073041</v>
      </c>
      <c r="K39" s="60">
        <v>18019660</v>
      </c>
      <c r="L39" s="60">
        <v>18942478</v>
      </c>
      <c r="M39" s="60">
        <v>18942478</v>
      </c>
      <c r="N39" s="60">
        <v>659416010</v>
      </c>
      <c r="O39" s="60">
        <v>667284575</v>
      </c>
      <c r="P39" s="60">
        <v>675334609</v>
      </c>
      <c r="Q39" s="60">
        <v>675334609</v>
      </c>
      <c r="R39" s="60">
        <v>0</v>
      </c>
      <c r="S39" s="60">
        <v>0</v>
      </c>
      <c r="T39" s="60">
        <v>0</v>
      </c>
      <c r="U39" s="60">
        <v>0</v>
      </c>
      <c r="V39" s="60">
        <v>675334609</v>
      </c>
      <c r="W39" s="60">
        <v>512544450</v>
      </c>
      <c r="X39" s="60">
        <v>162790159</v>
      </c>
      <c r="Y39" s="61">
        <v>31.76</v>
      </c>
      <c r="Z39" s="62">
        <v>683392600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49717125</v>
      </c>
      <c r="C42" s="19">
        <v>0</v>
      </c>
      <c r="D42" s="59">
        <v>37015004</v>
      </c>
      <c r="E42" s="60">
        <v>21348000</v>
      </c>
      <c r="F42" s="60">
        <v>703873</v>
      </c>
      <c r="G42" s="60">
        <v>4095925</v>
      </c>
      <c r="H42" s="60">
        <v>1945269</v>
      </c>
      <c r="I42" s="60">
        <v>6745067</v>
      </c>
      <c r="J42" s="60">
        <v>-82151</v>
      </c>
      <c r="K42" s="60">
        <v>12146748</v>
      </c>
      <c r="L42" s="60">
        <v>-13018893</v>
      </c>
      <c r="M42" s="60">
        <v>-954296</v>
      </c>
      <c r="N42" s="60">
        <v>-1057933</v>
      </c>
      <c r="O42" s="60">
        <v>13224746</v>
      </c>
      <c r="P42" s="60">
        <v>9633927</v>
      </c>
      <c r="Q42" s="60">
        <v>21800740</v>
      </c>
      <c r="R42" s="60">
        <v>0</v>
      </c>
      <c r="S42" s="60">
        <v>0</v>
      </c>
      <c r="T42" s="60">
        <v>0</v>
      </c>
      <c r="U42" s="60">
        <v>0</v>
      </c>
      <c r="V42" s="60">
        <v>27591511</v>
      </c>
      <c r="W42" s="60">
        <v>22101423</v>
      </c>
      <c r="X42" s="60">
        <v>5490088</v>
      </c>
      <c r="Y42" s="61">
        <v>24.84</v>
      </c>
      <c r="Z42" s="62">
        <v>21348000</v>
      </c>
    </row>
    <row r="43" spans="1:26" ht="13.5">
      <c r="A43" s="58" t="s">
        <v>63</v>
      </c>
      <c r="B43" s="19">
        <v>-33613700</v>
      </c>
      <c r="C43" s="19">
        <v>0</v>
      </c>
      <c r="D43" s="59">
        <v>-39657000</v>
      </c>
      <c r="E43" s="60">
        <v>-66096000</v>
      </c>
      <c r="F43" s="60">
        <v>0</v>
      </c>
      <c r="G43" s="60">
        <v>-1606565</v>
      </c>
      <c r="H43" s="60">
        <v>-1298868</v>
      </c>
      <c r="I43" s="60">
        <v>-2905433</v>
      </c>
      <c r="J43" s="60">
        <v>-3667536</v>
      </c>
      <c r="K43" s="60">
        <v>-285806</v>
      </c>
      <c r="L43" s="60">
        <v>-4681633</v>
      </c>
      <c r="M43" s="60">
        <v>-8634975</v>
      </c>
      <c r="N43" s="60">
        <v>-2104543</v>
      </c>
      <c r="O43" s="60">
        <v>-2339416</v>
      </c>
      <c r="P43" s="60">
        <v>-3160548</v>
      </c>
      <c r="Q43" s="60">
        <v>-7604507</v>
      </c>
      <c r="R43" s="60">
        <v>0</v>
      </c>
      <c r="S43" s="60">
        <v>0</v>
      </c>
      <c r="T43" s="60">
        <v>0</v>
      </c>
      <c r="U43" s="60">
        <v>0</v>
      </c>
      <c r="V43" s="60">
        <v>-19144915</v>
      </c>
      <c r="W43" s="60">
        <v>-28512367</v>
      </c>
      <c r="X43" s="60">
        <v>9367452</v>
      </c>
      <c r="Y43" s="61">
        <v>-32.85</v>
      </c>
      <c r="Z43" s="62">
        <v>-66096000</v>
      </c>
    </row>
    <row r="44" spans="1:26" ht="13.5">
      <c r="A44" s="58" t="s">
        <v>64</v>
      </c>
      <c r="B44" s="19">
        <v>-2737016</v>
      </c>
      <c r="C44" s="19">
        <v>0</v>
      </c>
      <c r="D44" s="59">
        <v>5646000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13523473</v>
      </c>
      <c r="C45" s="22">
        <v>0</v>
      </c>
      <c r="D45" s="99">
        <v>15482004</v>
      </c>
      <c r="E45" s="100">
        <v>-3722000</v>
      </c>
      <c r="F45" s="100">
        <v>14220608</v>
      </c>
      <c r="G45" s="100">
        <v>16709968</v>
      </c>
      <c r="H45" s="100">
        <v>17356369</v>
      </c>
      <c r="I45" s="100">
        <v>17356369</v>
      </c>
      <c r="J45" s="100">
        <v>13606682</v>
      </c>
      <c r="K45" s="100">
        <v>25467624</v>
      </c>
      <c r="L45" s="100">
        <v>7767098</v>
      </c>
      <c r="M45" s="100">
        <v>7767098</v>
      </c>
      <c r="N45" s="100">
        <v>4604622</v>
      </c>
      <c r="O45" s="100">
        <v>15489952</v>
      </c>
      <c r="P45" s="100">
        <v>21963331</v>
      </c>
      <c r="Q45" s="100">
        <v>21963331</v>
      </c>
      <c r="R45" s="100">
        <v>0</v>
      </c>
      <c r="S45" s="100">
        <v>0</v>
      </c>
      <c r="T45" s="100">
        <v>0</v>
      </c>
      <c r="U45" s="100">
        <v>0</v>
      </c>
      <c r="V45" s="100">
        <v>21963331</v>
      </c>
      <c r="W45" s="100">
        <v>34615056</v>
      </c>
      <c r="X45" s="100">
        <v>-12651725</v>
      </c>
      <c r="Y45" s="101">
        <v>-36.55</v>
      </c>
      <c r="Z45" s="102">
        <v>-3722000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12440733</v>
      </c>
      <c r="C49" s="52">
        <v>0</v>
      </c>
      <c r="D49" s="129">
        <v>3010782</v>
      </c>
      <c r="E49" s="54">
        <v>2649297</v>
      </c>
      <c r="F49" s="54">
        <v>0</v>
      </c>
      <c r="G49" s="54">
        <v>0</v>
      </c>
      <c r="H49" s="54">
        <v>0</v>
      </c>
      <c r="I49" s="54">
        <v>65015702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83116514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14358584</v>
      </c>
      <c r="C51" s="52">
        <v>0</v>
      </c>
      <c r="D51" s="129">
        <v>486941</v>
      </c>
      <c r="E51" s="54">
        <v>381620</v>
      </c>
      <c r="F51" s="54">
        <v>0</v>
      </c>
      <c r="G51" s="54">
        <v>0</v>
      </c>
      <c r="H51" s="54">
        <v>0</v>
      </c>
      <c r="I51" s="54">
        <v>1469303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16696448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100.44593519258926</v>
      </c>
      <c r="C58" s="5">
        <f>IF(C67=0,0,+(C76/C67)*100)</f>
        <v>0</v>
      </c>
      <c r="D58" s="6">
        <f aca="true" t="shared" si="6" ref="D58:Z58">IF(D67=0,0,+(D76/D67)*100)</f>
        <v>94.87920392792333</v>
      </c>
      <c r="E58" s="7">
        <f t="shared" si="6"/>
        <v>80.97981968127942</v>
      </c>
      <c r="F58" s="7">
        <f t="shared" si="6"/>
        <v>68.37138249739245</v>
      </c>
      <c r="G58" s="7">
        <f t="shared" si="6"/>
        <v>84.34003328639099</v>
      </c>
      <c r="H58" s="7">
        <f t="shared" si="6"/>
        <v>152.87044407874856</v>
      </c>
      <c r="I58" s="7">
        <f t="shared" si="6"/>
        <v>97.15698452306492</v>
      </c>
      <c r="J58" s="7">
        <f t="shared" si="6"/>
        <v>112.36363446231057</v>
      </c>
      <c r="K58" s="7">
        <f t="shared" si="6"/>
        <v>97.23566688583783</v>
      </c>
      <c r="L58" s="7">
        <f t="shared" si="6"/>
        <v>92.54356665632058</v>
      </c>
      <c r="M58" s="7">
        <f t="shared" si="6"/>
        <v>100.35931474426016</v>
      </c>
      <c r="N58" s="7">
        <f t="shared" si="6"/>
        <v>106.79902882823849</v>
      </c>
      <c r="O58" s="7">
        <f t="shared" si="6"/>
        <v>113.86021125357071</v>
      </c>
      <c r="P58" s="7">
        <f t="shared" si="6"/>
        <v>78.99644227219883</v>
      </c>
      <c r="Q58" s="7">
        <f t="shared" si="6"/>
        <v>99.98786150109305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98.97999103849008</v>
      </c>
      <c r="W58" s="7">
        <f t="shared" si="6"/>
        <v>99.28926804622313</v>
      </c>
      <c r="X58" s="7">
        <f t="shared" si="6"/>
        <v>0</v>
      </c>
      <c r="Y58" s="7">
        <f t="shared" si="6"/>
        <v>0</v>
      </c>
      <c r="Z58" s="8">
        <f t="shared" si="6"/>
        <v>80.97981968127942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72.73372079173069</v>
      </c>
      <c r="E59" s="10">
        <f t="shared" si="7"/>
        <v>84.15790352729344</v>
      </c>
      <c r="F59" s="10">
        <f t="shared" si="7"/>
        <v>34.23229242415523</v>
      </c>
      <c r="G59" s="10">
        <f t="shared" si="7"/>
        <v>187.01435375234328</v>
      </c>
      <c r="H59" s="10">
        <f t="shared" si="7"/>
        <v>221.45589667161647</v>
      </c>
      <c r="I59" s="10">
        <f t="shared" si="7"/>
        <v>146.3265834821017</v>
      </c>
      <c r="J59" s="10">
        <f t="shared" si="7"/>
        <v>82.10802982113773</v>
      </c>
      <c r="K59" s="10">
        <f t="shared" si="7"/>
        <v>95.91159733693704</v>
      </c>
      <c r="L59" s="10">
        <f t="shared" si="7"/>
        <v>65.9453933031284</v>
      </c>
      <c r="M59" s="10">
        <f t="shared" si="7"/>
        <v>81.33540811493177</v>
      </c>
      <c r="N59" s="10">
        <f t="shared" si="7"/>
        <v>75.77967181682642</v>
      </c>
      <c r="O59" s="10">
        <f t="shared" si="7"/>
        <v>79.07842316481938</v>
      </c>
      <c r="P59" s="10">
        <f t="shared" si="7"/>
        <v>62.75587195689282</v>
      </c>
      <c r="Q59" s="10">
        <f t="shared" si="7"/>
        <v>72.71798398995472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100.31185554259585</v>
      </c>
      <c r="W59" s="10">
        <f t="shared" si="7"/>
        <v>106.25578868828427</v>
      </c>
      <c r="X59" s="10">
        <f t="shared" si="7"/>
        <v>0</v>
      </c>
      <c r="Y59" s="10">
        <f t="shared" si="7"/>
        <v>0</v>
      </c>
      <c r="Z59" s="11">
        <f t="shared" si="7"/>
        <v>84.15790352729344</v>
      </c>
    </row>
    <row r="60" spans="1:26" ht="13.5">
      <c r="A60" s="38" t="s">
        <v>32</v>
      </c>
      <c r="B60" s="12">
        <f t="shared" si="7"/>
        <v>100.00000061216457</v>
      </c>
      <c r="C60" s="12">
        <f t="shared" si="7"/>
        <v>0</v>
      </c>
      <c r="D60" s="3">
        <f t="shared" si="7"/>
        <v>99.99976845065622</v>
      </c>
      <c r="E60" s="13">
        <f t="shared" si="7"/>
        <v>80.31309893686146</v>
      </c>
      <c r="F60" s="13">
        <f t="shared" si="7"/>
        <v>77.89497616046397</v>
      </c>
      <c r="G60" s="13">
        <f t="shared" si="7"/>
        <v>68.718948037254</v>
      </c>
      <c r="H60" s="13">
        <f t="shared" si="7"/>
        <v>131.79208465478177</v>
      </c>
      <c r="I60" s="13">
        <f t="shared" si="7"/>
        <v>86.22048180177254</v>
      </c>
      <c r="J60" s="13">
        <f t="shared" si="7"/>
        <v>122.19304410139418</v>
      </c>
      <c r="K60" s="13">
        <f t="shared" si="7"/>
        <v>97.96829862368823</v>
      </c>
      <c r="L60" s="13">
        <f t="shared" si="7"/>
        <v>100.23890670407485</v>
      </c>
      <c r="M60" s="13">
        <f t="shared" si="7"/>
        <v>106.41272660722281</v>
      </c>
      <c r="N60" s="13">
        <f t="shared" si="7"/>
        <v>119.50054333040659</v>
      </c>
      <c r="O60" s="13">
        <f t="shared" si="7"/>
        <v>125.23103193635419</v>
      </c>
      <c r="P60" s="13">
        <f t="shared" si="7"/>
        <v>84.41890294513445</v>
      </c>
      <c r="Q60" s="13">
        <f t="shared" si="7"/>
        <v>109.62023596904451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98.91812240276703</v>
      </c>
      <c r="W60" s="13">
        <f t="shared" si="7"/>
        <v>97.66547448085313</v>
      </c>
      <c r="X60" s="13">
        <f t="shared" si="7"/>
        <v>0</v>
      </c>
      <c r="Y60" s="13">
        <f t="shared" si="7"/>
        <v>0</v>
      </c>
      <c r="Z60" s="14">
        <f t="shared" si="7"/>
        <v>80.31309893686146</v>
      </c>
    </row>
    <row r="61" spans="1:26" ht="13.5">
      <c r="A61" s="39" t="s">
        <v>103</v>
      </c>
      <c r="B61" s="12">
        <f t="shared" si="7"/>
        <v>100.40449642351092</v>
      </c>
      <c r="C61" s="12">
        <f t="shared" si="7"/>
        <v>0</v>
      </c>
      <c r="D61" s="3">
        <f t="shared" si="7"/>
        <v>99.99996091199465</v>
      </c>
      <c r="E61" s="13">
        <f t="shared" si="7"/>
        <v>80.12301017133964</v>
      </c>
      <c r="F61" s="13">
        <f t="shared" si="7"/>
        <v>78.45757483768885</v>
      </c>
      <c r="G61" s="13">
        <f t="shared" si="7"/>
        <v>68.2564516591261</v>
      </c>
      <c r="H61" s="13">
        <f t="shared" si="7"/>
        <v>133.31022099651213</v>
      </c>
      <c r="I61" s="13">
        <f t="shared" si="7"/>
        <v>86.35816038594969</v>
      </c>
      <c r="J61" s="13">
        <f t="shared" si="7"/>
        <v>122.4796821696416</v>
      </c>
      <c r="K61" s="13">
        <f t="shared" si="7"/>
        <v>98.87579773924095</v>
      </c>
      <c r="L61" s="13">
        <f t="shared" si="7"/>
        <v>101.23420757906516</v>
      </c>
      <c r="M61" s="13">
        <f t="shared" si="7"/>
        <v>107.1510766958119</v>
      </c>
      <c r="N61" s="13">
        <f t="shared" si="7"/>
        <v>119.83449498196292</v>
      </c>
      <c r="O61" s="13">
        <f t="shared" si="7"/>
        <v>126.71278141592927</v>
      </c>
      <c r="P61" s="13">
        <f t="shared" si="7"/>
        <v>84.63674096332255</v>
      </c>
      <c r="Q61" s="13">
        <f t="shared" si="7"/>
        <v>110.34064830446898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99.34751756307541</v>
      </c>
      <c r="W61" s="13">
        <f t="shared" si="7"/>
        <v>98.50888955776537</v>
      </c>
      <c r="X61" s="13">
        <f t="shared" si="7"/>
        <v>0</v>
      </c>
      <c r="Y61" s="13">
        <f t="shared" si="7"/>
        <v>0</v>
      </c>
      <c r="Z61" s="14">
        <f t="shared" si="7"/>
        <v>80.12301017133964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89.37332866330127</v>
      </c>
      <c r="C64" s="12">
        <f t="shared" si="7"/>
        <v>0</v>
      </c>
      <c r="D64" s="3">
        <f t="shared" si="7"/>
        <v>99.99488259815453</v>
      </c>
      <c r="E64" s="13">
        <f t="shared" si="7"/>
        <v>85.05812305075135</v>
      </c>
      <c r="F64" s="13">
        <f t="shared" si="7"/>
        <v>41.887493775343245</v>
      </c>
      <c r="G64" s="13">
        <f t="shared" si="7"/>
        <v>61.54480961646814</v>
      </c>
      <c r="H64" s="13">
        <f t="shared" si="7"/>
        <v>57.75952556447985</v>
      </c>
      <c r="I64" s="13">
        <f t="shared" si="7"/>
        <v>53.05604017975152</v>
      </c>
      <c r="J64" s="13">
        <f t="shared" si="7"/>
        <v>66.89425214353764</v>
      </c>
      <c r="K64" s="13">
        <f t="shared" si="7"/>
        <v>53.78402113950006</v>
      </c>
      <c r="L64" s="13">
        <f t="shared" si="7"/>
        <v>49.02404126778757</v>
      </c>
      <c r="M64" s="13">
        <f t="shared" si="7"/>
        <v>56.52225194784653</v>
      </c>
      <c r="N64" s="13">
        <f t="shared" si="7"/>
        <v>60.77054105500618</v>
      </c>
      <c r="O64" s="13">
        <f t="shared" si="7"/>
        <v>54.6491332089265</v>
      </c>
      <c r="P64" s="13">
        <f t="shared" si="7"/>
        <v>51.65922818083264</v>
      </c>
      <c r="Q64" s="13">
        <f t="shared" si="7"/>
        <v>55.64364356397602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55.0516681295923</v>
      </c>
      <c r="W64" s="13">
        <f t="shared" si="7"/>
        <v>76.61202154805784</v>
      </c>
      <c r="X64" s="13">
        <f t="shared" si="7"/>
        <v>0</v>
      </c>
      <c r="Y64" s="13">
        <f t="shared" si="7"/>
        <v>0</v>
      </c>
      <c r="Z64" s="14">
        <f t="shared" si="7"/>
        <v>85.05812305075135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99.91271163820777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201460664</v>
      </c>
      <c r="C67" s="24"/>
      <c r="D67" s="25">
        <v>229517107</v>
      </c>
      <c r="E67" s="26">
        <v>231619434</v>
      </c>
      <c r="F67" s="26">
        <v>21068575</v>
      </c>
      <c r="G67" s="26">
        <v>33235805</v>
      </c>
      <c r="H67" s="26">
        <v>18531488</v>
      </c>
      <c r="I67" s="26">
        <v>72835868</v>
      </c>
      <c r="J67" s="26">
        <v>18360394</v>
      </c>
      <c r="K67" s="26">
        <v>18620151</v>
      </c>
      <c r="L67" s="26">
        <v>20758249</v>
      </c>
      <c r="M67" s="26">
        <v>57738794</v>
      </c>
      <c r="N67" s="26">
        <v>16212992</v>
      </c>
      <c r="O67" s="26">
        <v>18816250</v>
      </c>
      <c r="P67" s="26">
        <v>17695564</v>
      </c>
      <c r="Q67" s="26">
        <v>52724806</v>
      </c>
      <c r="R67" s="26"/>
      <c r="S67" s="26"/>
      <c r="T67" s="26"/>
      <c r="U67" s="26"/>
      <c r="V67" s="26">
        <v>183299468</v>
      </c>
      <c r="W67" s="26">
        <v>173714576</v>
      </c>
      <c r="X67" s="26"/>
      <c r="Y67" s="25"/>
      <c r="Z67" s="27">
        <v>231619434</v>
      </c>
    </row>
    <row r="68" spans="1:26" ht="13.5" hidden="1">
      <c r="A68" s="37" t="s">
        <v>31</v>
      </c>
      <c r="B68" s="19">
        <v>38105895</v>
      </c>
      <c r="C68" s="19"/>
      <c r="D68" s="20">
        <v>43102434</v>
      </c>
      <c r="E68" s="21">
        <v>48102434</v>
      </c>
      <c r="F68" s="21">
        <v>4587528</v>
      </c>
      <c r="G68" s="21">
        <v>4440372</v>
      </c>
      <c r="H68" s="21">
        <v>4439903</v>
      </c>
      <c r="I68" s="21">
        <v>13467803</v>
      </c>
      <c r="J68" s="21">
        <v>4491445</v>
      </c>
      <c r="K68" s="21">
        <v>4512398</v>
      </c>
      <c r="L68" s="21">
        <v>4499265</v>
      </c>
      <c r="M68" s="21">
        <v>13503108</v>
      </c>
      <c r="N68" s="21">
        <v>4497854</v>
      </c>
      <c r="O68" s="21">
        <v>4450611</v>
      </c>
      <c r="P68" s="21">
        <v>4223890</v>
      </c>
      <c r="Q68" s="21">
        <v>13172355</v>
      </c>
      <c r="R68" s="21"/>
      <c r="S68" s="21"/>
      <c r="T68" s="21"/>
      <c r="U68" s="21"/>
      <c r="V68" s="21">
        <v>40143266</v>
      </c>
      <c r="W68" s="21">
        <v>36076826</v>
      </c>
      <c r="X68" s="21"/>
      <c r="Y68" s="20"/>
      <c r="Z68" s="23">
        <v>48102434</v>
      </c>
    </row>
    <row r="69" spans="1:26" ht="13.5" hidden="1">
      <c r="A69" s="38" t="s">
        <v>32</v>
      </c>
      <c r="B69" s="19">
        <v>163354769</v>
      </c>
      <c r="C69" s="19"/>
      <c r="D69" s="20">
        <v>186137431</v>
      </c>
      <c r="E69" s="21">
        <v>183137000</v>
      </c>
      <c r="F69" s="21">
        <v>16476621</v>
      </c>
      <c r="G69" s="21">
        <v>28706720</v>
      </c>
      <c r="H69" s="21">
        <v>14034789</v>
      </c>
      <c r="I69" s="21">
        <v>59218130</v>
      </c>
      <c r="J69" s="21">
        <v>13865412</v>
      </c>
      <c r="K69" s="21">
        <v>14063238</v>
      </c>
      <c r="L69" s="21">
        <v>16204652</v>
      </c>
      <c r="M69" s="21">
        <v>44133302</v>
      </c>
      <c r="N69" s="21">
        <v>11637486</v>
      </c>
      <c r="O69" s="21">
        <v>14297374</v>
      </c>
      <c r="P69" s="21">
        <v>13418946</v>
      </c>
      <c r="Q69" s="21">
        <v>39353806</v>
      </c>
      <c r="R69" s="21"/>
      <c r="S69" s="21"/>
      <c r="T69" s="21"/>
      <c r="U69" s="21"/>
      <c r="V69" s="21">
        <v>142705238</v>
      </c>
      <c r="W69" s="21">
        <v>137352750</v>
      </c>
      <c r="X69" s="21"/>
      <c r="Y69" s="20"/>
      <c r="Z69" s="23">
        <v>183137000</v>
      </c>
    </row>
    <row r="70" spans="1:26" ht="13.5" hidden="1">
      <c r="A70" s="39" t="s">
        <v>103</v>
      </c>
      <c r="B70" s="19">
        <v>157364803</v>
      </c>
      <c r="C70" s="19"/>
      <c r="D70" s="20">
        <v>179083070</v>
      </c>
      <c r="E70" s="21">
        <v>176083000</v>
      </c>
      <c r="F70" s="21">
        <v>15914341</v>
      </c>
      <c r="G70" s="21">
        <v>28229289</v>
      </c>
      <c r="H70" s="21">
        <v>13561300</v>
      </c>
      <c r="I70" s="21">
        <v>57704930</v>
      </c>
      <c r="J70" s="21">
        <v>13386764</v>
      </c>
      <c r="K70" s="21">
        <v>13549697</v>
      </c>
      <c r="L70" s="21">
        <v>15730093</v>
      </c>
      <c r="M70" s="21">
        <v>42666554</v>
      </c>
      <c r="N70" s="21">
        <v>11157849</v>
      </c>
      <c r="O70" s="21">
        <v>13816693</v>
      </c>
      <c r="P70" s="21">
        <v>12921757</v>
      </c>
      <c r="Q70" s="21">
        <v>37896299</v>
      </c>
      <c r="R70" s="21"/>
      <c r="S70" s="21"/>
      <c r="T70" s="21"/>
      <c r="U70" s="21"/>
      <c r="V70" s="21">
        <v>138267783</v>
      </c>
      <c r="W70" s="21">
        <v>132062250</v>
      </c>
      <c r="X70" s="21"/>
      <c r="Y70" s="20"/>
      <c r="Z70" s="23">
        <v>176083000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5989966</v>
      </c>
      <c r="C73" s="19"/>
      <c r="D73" s="20">
        <v>7054361</v>
      </c>
      <c r="E73" s="21">
        <v>7054000</v>
      </c>
      <c r="F73" s="21">
        <v>562280</v>
      </c>
      <c r="G73" s="21">
        <v>477431</v>
      </c>
      <c r="H73" s="21">
        <v>473489</v>
      </c>
      <c r="I73" s="21">
        <v>1513200</v>
      </c>
      <c r="J73" s="21">
        <v>478648</v>
      </c>
      <c r="K73" s="21">
        <v>513541</v>
      </c>
      <c r="L73" s="21">
        <v>474559</v>
      </c>
      <c r="M73" s="21">
        <v>1466748</v>
      </c>
      <c r="N73" s="21">
        <v>479637</v>
      </c>
      <c r="O73" s="21">
        <v>480681</v>
      </c>
      <c r="P73" s="21">
        <v>497189</v>
      </c>
      <c r="Q73" s="21">
        <v>1457507</v>
      </c>
      <c r="R73" s="21"/>
      <c r="S73" s="21"/>
      <c r="T73" s="21"/>
      <c r="U73" s="21"/>
      <c r="V73" s="21">
        <v>4437455</v>
      </c>
      <c r="W73" s="21">
        <v>5290500</v>
      </c>
      <c r="X73" s="21"/>
      <c r="Y73" s="20"/>
      <c r="Z73" s="23">
        <v>7054000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277242</v>
      </c>
      <c r="E75" s="30">
        <v>380000</v>
      </c>
      <c r="F75" s="30">
        <v>4426</v>
      </c>
      <c r="G75" s="30">
        <v>88713</v>
      </c>
      <c r="H75" s="30">
        <v>56796</v>
      </c>
      <c r="I75" s="30">
        <v>149935</v>
      </c>
      <c r="J75" s="30">
        <v>3537</v>
      </c>
      <c r="K75" s="30">
        <v>44515</v>
      </c>
      <c r="L75" s="30">
        <v>54332</v>
      </c>
      <c r="M75" s="30">
        <v>102384</v>
      </c>
      <c r="N75" s="30">
        <v>77652</v>
      </c>
      <c r="O75" s="30">
        <v>68265</v>
      </c>
      <c r="P75" s="30">
        <v>52728</v>
      </c>
      <c r="Q75" s="30">
        <v>198645</v>
      </c>
      <c r="R75" s="30"/>
      <c r="S75" s="30"/>
      <c r="T75" s="30"/>
      <c r="U75" s="30"/>
      <c r="V75" s="30">
        <v>450964</v>
      </c>
      <c r="W75" s="30">
        <v>285000</v>
      </c>
      <c r="X75" s="30"/>
      <c r="Y75" s="29"/>
      <c r="Z75" s="31">
        <v>380000</v>
      </c>
    </row>
    <row r="76" spans="1:26" ht="13.5" hidden="1">
      <c r="A76" s="42" t="s">
        <v>286</v>
      </c>
      <c r="B76" s="32">
        <v>202359048</v>
      </c>
      <c r="C76" s="32"/>
      <c r="D76" s="33">
        <v>217764004</v>
      </c>
      <c r="E76" s="34">
        <v>187565000</v>
      </c>
      <c r="F76" s="34">
        <v>14404876</v>
      </c>
      <c r="G76" s="34">
        <v>28031089</v>
      </c>
      <c r="H76" s="34">
        <v>28329168</v>
      </c>
      <c r="I76" s="34">
        <v>70765133</v>
      </c>
      <c r="J76" s="34">
        <v>20630406</v>
      </c>
      <c r="K76" s="34">
        <v>18105428</v>
      </c>
      <c r="L76" s="34">
        <v>19210424</v>
      </c>
      <c r="M76" s="34">
        <v>57946258</v>
      </c>
      <c r="N76" s="34">
        <v>17315318</v>
      </c>
      <c r="O76" s="34">
        <v>21424222</v>
      </c>
      <c r="P76" s="34">
        <v>13978866</v>
      </c>
      <c r="Q76" s="34">
        <v>52718406</v>
      </c>
      <c r="R76" s="34"/>
      <c r="S76" s="34"/>
      <c r="T76" s="34"/>
      <c r="U76" s="34"/>
      <c r="V76" s="34">
        <v>181429797</v>
      </c>
      <c r="W76" s="34">
        <v>172479931</v>
      </c>
      <c r="X76" s="34"/>
      <c r="Y76" s="33"/>
      <c r="Z76" s="35">
        <v>187565000</v>
      </c>
    </row>
    <row r="77" spans="1:26" ht="13.5" hidden="1">
      <c r="A77" s="37" t="s">
        <v>31</v>
      </c>
      <c r="B77" s="19">
        <v>38105895</v>
      </c>
      <c r="C77" s="19"/>
      <c r="D77" s="20">
        <v>31350004</v>
      </c>
      <c r="E77" s="21">
        <v>40482000</v>
      </c>
      <c r="F77" s="21">
        <v>1570416</v>
      </c>
      <c r="G77" s="21">
        <v>8304133</v>
      </c>
      <c r="H77" s="21">
        <v>9832427</v>
      </c>
      <c r="I77" s="21">
        <v>19706976</v>
      </c>
      <c r="J77" s="21">
        <v>3687837</v>
      </c>
      <c r="K77" s="21">
        <v>4327913</v>
      </c>
      <c r="L77" s="21">
        <v>2967058</v>
      </c>
      <c r="M77" s="21">
        <v>10982808</v>
      </c>
      <c r="N77" s="21">
        <v>3408459</v>
      </c>
      <c r="O77" s="21">
        <v>3519473</v>
      </c>
      <c r="P77" s="21">
        <v>2650739</v>
      </c>
      <c r="Q77" s="21">
        <v>9578671</v>
      </c>
      <c r="R77" s="21"/>
      <c r="S77" s="21"/>
      <c r="T77" s="21"/>
      <c r="U77" s="21"/>
      <c r="V77" s="21">
        <v>40268455</v>
      </c>
      <c r="W77" s="21">
        <v>38333716</v>
      </c>
      <c r="X77" s="21"/>
      <c r="Y77" s="20"/>
      <c r="Z77" s="23">
        <v>40482000</v>
      </c>
    </row>
    <row r="78" spans="1:26" ht="13.5" hidden="1">
      <c r="A78" s="38" t="s">
        <v>32</v>
      </c>
      <c r="B78" s="19">
        <v>163354770</v>
      </c>
      <c r="C78" s="19"/>
      <c r="D78" s="20">
        <v>186137000</v>
      </c>
      <c r="E78" s="21">
        <v>147083000</v>
      </c>
      <c r="F78" s="21">
        <v>12834460</v>
      </c>
      <c r="G78" s="21">
        <v>19726956</v>
      </c>
      <c r="H78" s="21">
        <v>18496741</v>
      </c>
      <c r="I78" s="21">
        <v>51058157</v>
      </c>
      <c r="J78" s="21">
        <v>16942569</v>
      </c>
      <c r="K78" s="21">
        <v>13777515</v>
      </c>
      <c r="L78" s="21">
        <v>16243366</v>
      </c>
      <c r="M78" s="21">
        <v>46963450</v>
      </c>
      <c r="N78" s="21">
        <v>13906859</v>
      </c>
      <c r="O78" s="21">
        <v>17904749</v>
      </c>
      <c r="P78" s="21">
        <v>11328127</v>
      </c>
      <c r="Q78" s="21">
        <v>43139735</v>
      </c>
      <c r="R78" s="21"/>
      <c r="S78" s="21"/>
      <c r="T78" s="21"/>
      <c r="U78" s="21"/>
      <c r="V78" s="21">
        <v>141161342</v>
      </c>
      <c r="W78" s="21">
        <v>134146215</v>
      </c>
      <c r="X78" s="21"/>
      <c r="Y78" s="20"/>
      <c r="Z78" s="23">
        <v>147083000</v>
      </c>
    </row>
    <row r="79" spans="1:26" ht="13.5" hidden="1">
      <c r="A79" s="39" t="s">
        <v>103</v>
      </c>
      <c r="B79" s="19">
        <v>158001338</v>
      </c>
      <c r="C79" s="19"/>
      <c r="D79" s="20">
        <v>179083000</v>
      </c>
      <c r="E79" s="21">
        <v>141083000</v>
      </c>
      <c r="F79" s="21">
        <v>12486006</v>
      </c>
      <c r="G79" s="21">
        <v>19268311</v>
      </c>
      <c r="H79" s="21">
        <v>18078599</v>
      </c>
      <c r="I79" s="21">
        <v>49832916</v>
      </c>
      <c r="J79" s="21">
        <v>16396066</v>
      </c>
      <c r="K79" s="21">
        <v>13397371</v>
      </c>
      <c r="L79" s="21">
        <v>15924235</v>
      </c>
      <c r="M79" s="21">
        <v>45717672</v>
      </c>
      <c r="N79" s="21">
        <v>13370952</v>
      </c>
      <c r="O79" s="21">
        <v>17507516</v>
      </c>
      <c r="P79" s="21">
        <v>10936554</v>
      </c>
      <c r="Q79" s="21">
        <v>41815022</v>
      </c>
      <c r="R79" s="21"/>
      <c r="S79" s="21"/>
      <c r="T79" s="21"/>
      <c r="U79" s="21"/>
      <c r="V79" s="21">
        <v>137365610</v>
      </c>
      <c r="W79" s="21">
        <v>130093056</v>
      </c>
      <c r="X79" s="21"/>
      <c r="Y79" s="20"/>
      <c r="Z79" s="23">
        <v>141083000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5353432</v>
      </c>
      <c r="C82" s="19"/>
      <c r="D82" s="20">
        <v>7054000</v>
      </c>
      <c r="E82" s="21">
        <v>6000000</v>
      </c>
      <c r="F82" s="21">
        <v>235525</v>
      </c>
      <c r="G82" s="21">
        <v>293834</v>
      </c>
      <c r="H82" s="21">
        <v>273485</v>
      </c>
      <c r="I82" s="21">
        <v>802844</v>
      </c>
      <c r="J82" s="21">
        <v>320188</v>
      </c>
      <c r="K82" s="21">
        <v>276203</v>
      </c>
      <c r="L82" s="21">
        <v>232648</v>
      </c>
      <c r="M82" s="21">
        <v>829039</v>
      </c>
      <c r="N82" s="21">
        <v>291478</v>
      </c>
      <c r="O82" s="21">
        <v>262688</v>
      </c>
      <c r="P82" s="21">
        <v>256844</v>
      </c>
      <c r="Q82" s="21">
        <v>811010</v>
      </c>
      <c r="R82" s="21"/>
      <c r="S82" s="21"/>
      <c r="T82" s="21"/>
      <c r="U82" s="21"/>
      <c r="V82" s="21">
        <v>2442893</v>
      </c>
      <c r="W82" s="21">
        <v>4053159</v>
      </c>
      <c r="X82" s="21"/>
      <c r="Y82" s="20"/>
      <c r="Z82" s="23">
        <v>6000000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112929</v>
      </c>
      <c r="G83" s="21">
        <v>164811</v>
      </c>
      <c r="H83" s="21">
        <v>144657</v>
      </c>
      <c r="I83" s="21">
        <v>422397</v>
      </c>
      <c r="J83" s="21">
        <v>226315</v>
      </c>
      <c r="K83" s="21">
        <v>103941</v>
      </c>
      <c r="L83" s="21">
        <v>86483</v>
      </c>
      <c r="M83" s="21">
        <v>416739</v>
      </c>
      <c r="N83" s="21">
        <v>244429</v>
      </c>
      <c r="O83" s="21">
        <v>134545</v>
      </c>
      <c r="P83" s="21">
        <v>134729</v>
      </c>
      <c r="Q83" s="21">
        <v>513703</v>
      </c>
      <c r="R83" s="21"/>
      <c r="S83" s="21"/>
      <c r="T83" s="21"/>
      <c r="U83" s="21"/>
      <c r="V83" s="21">
        <v>1352839</v>
      </c>
      <c r="W83" s="21"/>
      <c r="X83" s="21"/>
      <c r="Y83" s="20"/>
      <c r="Z83" s="23"/>
    </row>
    <row r="84" spans="1:26" ht="13.5" hidden="1">
      <c r="A84" s="40" t="s">
        <v>110</v>
      </c>
      <c r="B84" s="28">
        <v>898383</v>
      </c>
      <c r="C84" s="28"/>
      <c r="D84" s="29">
        <v>277000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12797000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1464258</v>
      </c>
      <c r="R5" s="358">
        <f t="shared" si="0"/>
        <v>1464258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1464258</v>
      </c>
      <c r="X5" s="356">
        <f t="shared" si="0"/>
        <v>0</v>
      </c>
      <c r="Y5" s="358">
        <f t="shared" si="0"/>
        <v>1464258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7499000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1464258</v>
      </c>
      <c r="R6" s="59">
        <f t="shared" si="1"/>
        <v>1464258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1464258</v>
      </c>
      <c r="X6" s="60">
        <f t="shared" si="1"/>
        <v>0</v>
      </c>
      <c r="Y6" s="59">
        <f t="shared" si="1"/>
        <v>1464258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7499000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1464258</v>
      </c>
      <c r="R7" s="59">
        <v>1464258</v>
      </c>
      <c r="S7" s="59"/>
      <c r="T7" s="60"/>
      <c r="U7" s="60"/>
      <c r="V7" s="59"/>
      <c r="W7" s="59">
        <v>1464258</v>
      </c>
      <c r="X7" s="60"/>
      <c r="Y7" s="59">
        <v>1464258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5298000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5298000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1034000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73800</v>
      </c>
      <c r="N22" s="345">
        <f t="shared" si="6"/>
        <v>73800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73800</v>
      </c>
      <c r="X22" s="343">
        <f t="shared" si="6"/>
        <v>0</v>
      </c>
      <c r="Y22" s="345">
        <f t="shared" si="6"/>
        <v>73800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>
        <v>73800</v>
      </c>
      <c r="N27" s="59">
        <v>73800</v>
      </c>
      <c r="O27" s="59"/>
      <c r="P27" s="60"/>
      <c r="Q27" s="60"/>
      <c r="R27" s="59"/>
      <c r="S27" s="59"/>
      <c r="T27" s="60"/>
      <c r="U27" s="60"/>
      <c r="V27" s="59"/>
      <c r="W27" s="59">
        <v>73800</v>
      </c>
      <c r="X27" s="60"/>
      <c r="Y27" s="59">
        <v>73800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1034000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50152000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50152000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63983000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73800</v>
      </c>
      <c r="N60" s="264">
        <f t="shared" si="14"/>
        <v>73800</v>
      </c>
      <c r="O60" s="264">
        <f t="shared" si="14"/>
        <v>0</v>
      </c>
      <c r="P60" s="219">
        <f t="shared" si="14"/>
        <v>0</v>
      </c>
      <c r="Q60" s="219">
        <f t="shared" si="14"/>
        <v>1464258</v>
      </c>
      <c r="R60" s="264">
        <f t="shared" si="14"/>
        <v>1464258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1538058</v>
      </c>
      <c r="X60" s="219">
        <f t="shared" si="14"/>
        <v>0</v>
      </c>
      <c r="Y60" s="264">
        <f t="shared" si="14"/>
        <v>1538058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112330718</v>
      </c>
      <c r="D5" s="153">
        <f>SUM(D6:D8)</f>
        <v>0</v>
      </c>
      <c r="E5" s="154">
        <f t="shared" si="0"/>
        <v>89207712</v>
      </c>
      <c r="F5" s="100">
        <f t="shared" si="0"/>
        <v>94626685</v>
      </c>
      <c r="G5" s="100">
        <f t="shared" si="0"/>
        <v>18053217</v>
      </c>
      <c r="H5" s="100">
        <f t="shared" si="0"/>
        <v>11123172</v>
      </c>
      <c r="I5" s="100">
        <f t="shared" si="0"/>
        <v>5483293</v>
      </c>
      <c r="J5" s="100">
        <f t="shared" si="0"/>
        <v>34659682</v>
      </c>
      <c r="K5" s="100">
        <f t="shared" si="0"/>
        <v>5679545</v>
      </c>
      <c r="L5" s="100">
        <f t="shared" si="0"/>
        <v>6707375</v>
      </c>
      <c r="M5" s="100">
        <f t="shared" si="0"/>
        <v>8992979</v>
      </c>
      <c r="N5" s="100">
        <f t="shared" si="0"/>
        <v>21379899</v>
      </c>
      <c r="O5" s="100">
        <f t="shared" si="0"/>
        <v>5363804</v>
      </c>
      <c r="P5" s="100">
        <f t="shared" si="0"/>
        <v>13755276</v>
      </c>
      <c r="Q5" s="100">
        <f t="shared" si="0"/>
        <v>14277148</v>
      </c>
      <c r="R5" s="100">
        <f t="shared" si="0"/>
        <v>33396228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89435809</v>
      </c>
      <c r="X5" s="100">
        <f t="shared" si="0"/>
        <v>70970014</v>
      </c>
      <c r="Y5" s="100">
        <f t="shared" si="0"/>
        <v>18465795</v>
      </c>
      <c r="Z5" s="137">
        <f>+IF(X5&lt;&gt;0,+(Y5/X5)*100,0)</f>
        <v>26.019150848695055</v>
      </c>
      <c r="AA5" s="153">
        <f>SUM(AA6:AA8)</f>
        <v>94626685</v>
      </c>
    </row>
    <row r="6" spans="1:27" ht="13.5">
      <c r="A6" s="138" t="s">
        <v>75</v>
      </c>
      <c r="B6" s="136"/>
      <c r="C6" s="155">
        <v>2360175</v>
      </c>
      <c r="D6" s="155"/>
      <c r="E6" s="156">
        <v>2351000</v>
      </c>
      <c r="F6" s="60">
        <v>2361000</v>
      </c>
      <c r="G6" s="60">
        <v>22833</v>
      </c>
      <c r="H6" s="60">
        <v>35259</v>
      </c>
      <c r="I6" s="60">
        <v>25259</v>
      </c>
      <c r="J6" s="60">
        <v>83351</v>
      </c>
      <c r="K6" s="60">
        <v>24259</v>
      </c>
      <c r="L6" s="60">
        <v>24259</v>
      </c>
      <c r="M6" s="60">
        <v>24259</v>
      </c>
      <c r="N6" s="60">
        <v>72777</v>
      </c>
      <c r="O6" s="60">
        <v>24881</v>
      </c>
      <c r="P6" s="60">
        <v>24509</v>
      </c>
      <c r="Q6" s="60">
        <v>28149</v>
      </c>
      <c r="R6" s="60">
        <v>77539</v>
      </c>
      <c r="S6" s="60"/>
      <c r="T6" s="60"/>
      <c r="U6" s="60"/>
      <c r="V6" s="60"/>
      <c r="W6" s="60">
        <v>233667</v>
      </c>
      <c r="X6" s="60">
        <v>1770750</v>
      </c>
      <c r="Y6" s="60">
        <v>-1537083</v>
      </c>
      <c r="Z6" s="140">
        <v>-86.8</v>
      </c>
      <c r="AA6" s="155">
        <v>2361000</v>
      </c>
    </row>
    <row r="7" spans="1:27" ht="13.5">
      <c r="A7" s="138" t="s">
        <v>76</v>
      </c>
      <c r="B7" s="136"/>
      <c r="C7" s="157">
        <v>95765263</v>
      </c>
      <c r="D7" s="157"/>
      <c r="E7" s="158">
        <v>86578712</v>
      </c>
      <c r="F7" s="159">
        <v>91700615</v>
      </c>
      <c r="G7" s="159">
        <v>18006186</v>
      </c>
      <c r="H7" s="159">
        <v>5768938</v>
      </c>
      <c r="I7" s="159">
        <v>5439704</v>
      </c>
      <c r="J7" s="159">
        <v>29214828</v>
      </c>
      <c r="K7" s="159">
        <v>5317814</v>
      </c>
      <c r="L7" s="159">
        <v>6658163</v>
      </c>
      <c r="M7" s="159">
        <v>8645252</v>
      </c>
      <c r="N7" s="159">
        <v>20621229</v>
      </c>
      <c r="O7" s="159">
        <v>5313598</v>
      </c>
      <c r="P7" s="159">
        <v>13647090</v>
      </c>
      <c r="Q7" s="159">
        <v>14220827</v>
      </c>
      <c r="R7" s="159">
        <v>33181515</v>
      </c>
      <c r="S7" s="159"/>
      <c r="T7" s="159"/>
      <c r="U7" s="159"/>
      <c r="V7" s="159"/>
      <c r="W7" s="159">
        <v>83017572</v>
      </c>
      <c r="X7" s="159">
        <v>68775461</v>
      </c>
      <c r="Y7" s="159">
        <v>14242111</v>
      </c>
      <c r="Z7" s="141">
        <v>20.71</v>
      </c>
      <c r="AA7" s="157">
        <v>91700615</v>
      </c>
    </row>
    <row r="8" spans="1:27" ht="13.5">
      <c r="A8" s="138" t="s">
        <v>77</v>
      </c>
      <c r="B8" s="136"/>
      <c r="C8" s="155">
        <v>14205280</v>
      </c>
      <c r="D8" s="155"/>
      <c r="E8" s="156">
        <v>278000</v>
      </c>
      <c r="F8" s="60">
        <v>565070</v>
      </c>
      <c r="G8" s="60">
        <v>24198</v>
      </c>
      <c r="H8" s="60">
        <v>5318975</v>
      </c>
      <c r="I8" s="60">
        <v>18330</v>
      </c>
      <c r="J8" s="60">
        <v>5361503</v>
      </c>
      <c r="K8" s="60">
        <v>337472</v>
      </c>
      <c r="L8" s="60">
        <v>24953</v>
      </c>
      <c r="M8" s="60">
        <v>323468</v>
      </c>
      <c r="N8" s="60">
        <v>685893</v>
      </c>
      <c r="O8" s="60">
        <v>25325</v>
      </c>
      <c r="P8" s="60">
        <v>83677</v>
      </c>
      <c r="Q8" s="60">
        <v>28172</v>
      </c>
      <c r="R8" s="60">
        <v>137174</v>
      </c>
      <c r="S8" s="60"/>
      <c r="T8" s="60"/>
      <c r="U8" s="60"/>
      <c r="V8" s="60"/>
      <c r="W8" s="60">
        <v>6184570</v>
      </c>
      <c r="X8" s="60">
        <v>423803</v>
      </c>
      <c r="Y8" s="60">
        <v>5760767</v>
      </c>
      <c r="Z8" s="140">
        <v>1359.3</v>
      </c>
      <c r="AA8" s="155">
        <v>565070</v>
      </c>
    </row>
    <row r="9" spans="1:27" ht="13.5">
      <c r="A9" s="135" t="s">
        <v>78</v>
      </c>
      <c r="B9" s="136"/>
      <c r="C9" s="153">
        <f aca="true" t="shared" si="1" ref="C9:Y9">SUM(C10:C14)</f>
        <v>3124305</v>
      </c>
      <c r="D9" s="153">
        <f>SUM(D10:D14)</f>
        <v>0</v>
      </c>
      <c r="E9" s="154">
        <f t="shared" si="1"/>
        <v>3037000</v>
      </c>
      <c r="F9" s="100">
        <f t="shared" si="1"/>
        <v>3279298</v>
      </c>
      <c r="G9" s="100">
        <f t="shared" si="1"/>
        <v>2146264</v>
      </c>
      <c r="H9" s="100">
        <f t="shared" si="1"/>
        <v>326423</v>
      </c>
      <c r="I9" s="100">
        <f t="shared" si="1"/>
        <v>260211</v>
      </c>
      <c r="J9" s="100">
        <f t="shared" si="1"/>
        <v>2732898</v>
      </c>
      <c r="K9" s="100">
        <f t="shared" si="1"/>
        <v>11058</v>
      </c>
      <c r="L9" s="100">
        <f t="shared" si="1"/>
        <v>34493</v>
      </c>
      <c r="M9" s="100">
        <f t="shared" si="1"/>
        <v>29527</v>
      </c>
      <c r="N9" s="100">
        <f t="shared" si="1"/>
        <v>75078</v>
      </c>
      <c r="O9" s="100">
        <f t="shared" si="1"/>
        <v>71959</v>
      </c>
      <c r="P9" s="100">
        <f t="shared" si="1"/>
        <v>38442</v>
      </c>
      <c r="Q9" s="100">
        <f t="shared" si="1"/>
        <v>52575</v>
      </c>
      <c r="R9" s="100">
        <f t="shared" si="1"/>
        <v>162976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2970952</v>
      </c>
      <c r="X9" s="100">
        <f t="shared" si="1"/>
        <v>2459474</v>
      </c>
      <c r="Y9" s="100">
        <f t="shared" si="1"/>
        <v>511478</v>
      </c>
      <c r="Z9" s="137">
        <f>+IF(X9&lt;&gt;0,+(Y9/X9)*100,0)</f>
        <v>20.79623529258695</v>
      </c>
      <c r="AA9" s="153">
        <f>SUM(AA10:AA14)</f>
        <v>3279298</v>
      </c>
    </row>
    <row r="10" spans="1:27" ht="13.5">
      <c r="A10" s="138" t="s">
        <v>79</v>
      </c>
      <c r="B10" s="136"/>
      <c r="C10" s="155">
        <v>1360194</v>
      </c>
      <c r="D10" s="155"/>
      <c r="E10" s="156">
        <v>2543000</v>
      </c>
      <c r="F10" s="60">
        <v>2740298</v>
      </c>
      <c r="G10" s="60">
        <v>2139193</v>
      </c>
      <c r="H10" s="60">
        <v>308041</v>
      </c>
      <c r="I10" s="60">
        <v>25973</v>
      </c>
      <c r="J10" s="60">
        <v>2473207</v>
      </c>
      <c r="K10" s="60">
        <v>6270</v>
      </c>
      <c r="L10" s="60">
        <v>23806</v>
      </c>
      <c r="M10" s="60">
        <v>16402</v>
      </c>
      <c r="N10" s="60">
        <v>46478</v>
      </c>
      <c r="O10" s="60">
        <v>42950</v>
      </c>
      <c r="P10" s="60">
        <v>14598</v>
      </c>
      <c r="Q10" s="60">
        <v>8571</v>
      </c>
      <c r="R10" s="60">
        <v>66119</v>
      </c>
      <c r="S10" s="60"/>
      <c r="T10" s="60"/>
      <c r="U10" s="60"/>
      <c r="V10" s="60"/>
      <c r="W10" s="60">
        <v>2585804</v>
      </c>
      <c r="X10" s="60">
        <v>2055224</v>
      </c>
      <c r="Y10" s="60">
        <v>530580</v>
      </c>
      <c r="Z10" s="140">
        <v>25.82</v>
      </c>
      <c r="AA10" s="155">
        <v>2740298</v>
      </c>
    </row>
    <row r="11" spans="1:27" ht="13.5">
      <c r="A11" s="138" t="s">
        <v>80</v>
      </c>
      <c r="B11" s="136"/>
      <c r="C11" s="155">
        <v>190633</v>
      </c>
      <c r="D11" s="155"/>
      <c r="E11" s="156"/>
      <c r="F11" s="60">
        <v>272000</v>
      </c>
      <c r="G11" s="60">
        <v>1916</v>
      </c>
      <c r="H11" s="60">
        <v>16582</v>
      </c>
      <c r="I11" s="60">
        <v>77133</v>
      </c>
      <c r="J11" s="60">
        <v>95631</v>
      </c>
      <c r="K11" s="60">
        <v>4788</v>
      </c>
      <c r="L11" s="60">
        <v>1387</v>
      </c>
      <c r="M11" s="60">
        <v>4370</v>
      </c>
      <c r="N11" s="60">
        <v>10545</v>
      </c>
      <c r="O11" s="60">
        <v>28409</v>
      </c>
      <c r="P11" s="60">
        <v>9339</v>
      </c>
      <c r="Q11" s="60">
        <v>25654</v>
      </c>
      <c r="R11" s="60">
        <v>63402</v>
      </c>
      <c r="S11" s="60"/>
      <c r="T11" s="60"/>
      <c r="U11" s="60"/>
      <c r="V11" s="60"/>
      <c r="W11" s="60">
        <v>169578</v>
      </c>
      <c r="X11" s="60">
        <v>204000</v>
      </c>
      <c r="Y11" s="60">
        <v>-34422</v>
      </c>
      <c r="Z11" s="140">
        <v>-16.87</v>
      </c>
      <c r="AA11" s="155">
        <v>272000</v>
      </c>
    </row>
    <row r="12" spans="1:27" ht="13.5">
      <c r="A12" s="138" t="s">
        <v>81</v>
      </c>
      <c r="B12" s="136"/>
      <c r="C12" s="155">
        <v>57298</v>
      </c>
      <c r="D12" s="155"/>
      <c r="E12" s="156">
        <v>494000</v>
      </c>
      <c r="F12" s="60">
        <v>267000</v>
      </c>
      <c r="G12" s="60">
        <v>5155</v>
      </c>
      <c r="H12" s="60">
        <v>1800</v>
      </c>
      <c r="I12" s="60">
        <v>7105</v>
      </c>
      <c r="J12" s="60">
        <v>14060</v>
      </c>
      <c r="K12" s="60"/>
      <c r="L12" s="60">
        <v>9300</v>
      </c>
      <c r="M12" s="60">
        <v>8755</v>
      </c>
      <c r="N12" s="60">
        <v>18055</v>
      </c>
      <c r="O12" s="60">
        <v>600</v>
      </c>
      <c r="P12" s="60">
        <v>14505</v>
      </c>
      <c r="Q12" s="60">
        <v>18350</v>
      </c>
      <c r="R12" s="60">
        <v>33455</v>
      </c>
      <c r="S12" s="60"/>
      <c r="T12" s="60"/>
      <c r="U12" s="60"/>
      <c r="V12" s="60"/>
      <c r="W12" s="60">
        <v>65570</v>
      </c>
      <c r="X12" s="60">
        <v>200250</v>
      </c>
      <c r="Y12" s="60">
        <v>-134680</v>
      </c>
      <c r="Z12" s="140">
        <v>-67.26</v>
      </c>
      <c r="AA12" s="155">
        <v>267000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1516180</v>
      </c>
      <c r="D14" s="157"/>
      <c r="E14" s="158"/>
      <c r="F14" s="159"/>
      <c r="G14" s="159"/>
      <c r="H14" s="159"/>
      <c r="I14" s="159">
        <v>150000</v>
      </c>
      <c r="J14" s="159">
        <v>150000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150000</v>
      </c>
      <c r="X14" s="159"/>
      <c r="Y14" s="159">
        <v>150000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135190</v>
      </c>
      <c r="D15" s="153">
        <f>SUM(D16:D18)</f>
        <v>0</v>
      </c>
      <c r="E15" s="154">
        <f t="shared" si="2"/>
        <v>20292384</v>
      </c>
      <c r="F15" s="100">
        <f t="shared" si="2"/>
        <v>46897000</v>
      </c>
      <c r="G15" s="100">
        <f t="shared" si="2"/>
        <v>395218</v>
      </c>
      <c r="H15" s="100">
        <f t="shared" si="2"/>
        <v>1000</v>
      </c>
      <c r="I15" s="100">
        <f t="shared" si="2"/>
        <v>1000</v>
      </c>
      <c r="J15" s="100">
        <f t="shared" si="2"/>
        <v>397218</v>
      </c>
      <c r="K15" s="100">
        <f t="shared" si="2"/>
        <v>57330</v>
      </c>
      <c r="L15" s="100">
        <f t="shared" si="2"/>
        <v>1000</v>
      </c>
      <c r="M15" s="100">
        <f t="shared" si="2"/>
        <v>1000</v>
      </c>
      <c r="N15" s="100">
        <f t="shared" si="2"/>
        <v>59330</v>
      </c>
      <c r="O15" s="100">
        <f t="shared" si="2"/>
        <v>68000</v>
      </c>
      <c r="P15" s="100">
        <f t="shared" si="2"/>
        <v>420909</v>
      </c>
      <c r="Q15" s="100">
        <f t="shared" si="2"/>
        <v>501866</v>
      </c>
      <c r="R15" s="100">
        <f t="shared" si="2"/>
        <v>990775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1447323</v>
      </c>
      <c r="X15" s="100">
        <f t="shared" si="2"/>
        <v>35172750</v>
      </c>
      <c r="Y15" s="100">
        <f t="shared" si="2"/>
        <v>-33725427</v>
      </c>
      <c r="Z15" s="137">
        <f>+IF(X15&lt;&gt;0,+(Y15/X15)*100,0)</f>
        <v>-95.88510139241316</v>
      </c>
      <c r="AA15" s="153">
        <f>SUM(AA16:AA18)</f>
        <v>46897000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135190</v>
      </c>
      <c r="D17" s="155"/>
      <c r="E17" s="156">
        <v>20292384</v>
      </c>
      <c r="F17" s="60">
        <v>46897000</v>
      </c>
      <c r="G17" s="60">
        <v>395218</v>
      </c>
      <c r="H17" s="60">
        <v>1000</v>
      </c>
      <c r="I17" s="60">
        <v>1000</v>
      </c>
      <c r="J17" s="60">
        <v>397218</v>
      </c>
      <c r="K17" s="60">
        <v>57330</v>
      </c>
      <c r="L17" s="60">
        <v>1000</v>
      </c>
      <c r="M17" s="60">
        <v>1000</v>
      </c>
      <c r="N17" s="60">
        <v>59330</v>
      </c>
      <c r="O17" s="60">
        <v>68000</v>
      </c>
      <c r="P17" s="60">
        <v>420909</v>
      </c>
      <c r="Q17" s="60">
        <v>501866</v>
      </c>
      <c r="R17" s="60">
        <v>990775</v>
      </c>
      <c r="S17" s="60"/>
      <c r="T17" s="60"/>
      <c r="U17" s="60"/>
      <c r="V17" s="60"/>
      <c r="W17" s="60">
        <v>1447323</v>
      </c>
      <c r="X17" s="60">
        <v>35172750</v>
      </c>
      <c r="Y17" s="60">
        <v>-33725427</v>
      </c>
      <c r="Z17" s="140">
        <v>-95.89</v>
      </c>
      <c r="AA17" s="155">
        <v>46897000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168594436</v>
      </c>
      <c r="D19" s="153">
        <f>SUM(D20:D23)</f>
        <v>0</v>
      </c>
      <c r="E19" s="154">
        <f t="shared" si="3"/>
        <v>194137000</v>
      </c>
      <c r="F19" s="100">
        <f t="shared" si="3"/>
        <v>184137000</v>
      </c>
      <c r="G19" s="100">
        <f t="shared" si="3"/>
        <v>16498717</v>
      </c>
      <c r="H19" s="100">
        <f t="shared" si="3"/>
        <v>33451659</v>
      </c>
      <c r="I19" s="100">
        <f t="shared" si="3"/>
        <v>14136090</v>
      </c>
      <c r="J19" s="100">
        <f t="shared" si="3"/>
        <v>64086466</v>
      </c>
      <c r="K19" s="100">
        <f t="shared" si="3"/>
        <v>13866691</v>
      </c>
      <c r="L19" s="100">
        <f t="shared" si="3"/>
        <v>14129472</v>
      </c>
      <c r="M19" s="100">
        <f t="shared" si="3"/>
        <v>16282979</v>
      </c>
      <c r="N19" s="100">
        <f t="shared" si="3"/>
        <v>44279142</v>
      </c>
      <c r="O19" s="100">
        <f t="shared" si="3"/>
        <v>11736124</v>
      </c>
      <c r="P19" s="100">
        <f t="shared" si="3"/>
        <v>14438966</v>
      </c>
      <c r="Q19" s="100">
        <f t="shared" si="3"/>
        <v>13493482</v>
      </c>
      <c r="R19" s="100">
        <f t="shared" si="3"/>
        <v>39668572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148034180</v>
      </c>
      <c r="X19" s="100">
        <f t="shared" si="3"/>
        <v>138102750</v>
      </c>
      <c r="Y19" s="100">
        <f t="shared" si="3"/>
        <v>9931430</v>
      </c>
      <c r="Z19" s="137">
        <f>+IF(X19&lt;&gt;0,+(Y19/X19)*100,0)</f>
        <v>7.191333988642515</v>
      </c>
      <c r="AA19" s="153">
        <f>SUM(AA20:AA23)</f>
        <v>184137000</v>
      </c>
    </row>
    <row r="20" spans="1:27" ht="13.5">
      <c r="A20" s="138" t="s">
        <v>89</v>
      </c>
      <c r="B20" s="136"/>
      <c r="C20" s="155">
        <v>162595528</v>
      </c>
      <c r="D20" s="155"/>
      <c r="E20" s="156">
        <v>187083000</v>
      </c>
      <c r="F20" s="60">
        <v>176583000</v>
      </c>
      <c r="G20" s="60">
        <v>15936306</v>
      </c>
      <c r="H20" s="60">
        <v>32974228</v>
      </c>
      <c r="I20" s="60">
        <v>13662601</v>
      </c>
      <c r="J20" s="60">
        <v>62573135</v>
      </c>
      <c r="K20" s="60">
        <v>13388043</v>
      </c>
      <c r="L20" s="60">
        <v>13615931</v>
      </c>
      <c r="M20" s="60">
        <v>15808420</v>
      </c>
      <c r="N20" s="60">
        <v>42812394</v>
      </c>
      <c r="O20" s="60">
        <v>11256487</v>
      </c>
      <c r="P20" s="60">
        <v>13958285</v>
      </c>
      <c r="Q20" s="60">
        <v>12996293</v>
      </c>
      <c r="R20" s="60">
        <v>38211065</v>
      </c>
      <c r="S20" s="60"/>
      <c r="T20" s="60"/>
      <c r="U20" s="60"/>
      <c r="V20" s="60"/>
      <c r="W20" s="60">
        <v>143596594</v>
      </c>
      <c r="X20" s="60">
        <v>132437250</v>
      </c>
      <c r="Y20" s="60">
        <v>11159344</v>
      </c>
      <c r="Z20" s="140">
        <v>8.43</v>
      </c>
      <c r="AA20" s="155">
        <v>176583000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5998908</v>
      </c>
      <c r="D23" s="155"/>
      <c r="E23" s="156">
        <v>7054000</v>
      </c>
      <c r="F23" s="60">
        <v>7554000</v>
      </c>
      <c r="G23" s="60">
        <v>562411</v>
      </c>
      <c r="H23" s="60">
        <v>477431</v>
      </c>
      <c r="I23" s="60">
        <v>473489</v>
      </c>
      <c r="J23" s="60">
        <v>1513331</v>
      </c>
      <c r="K23" s="60">
        <v>478648</v>
      </c>
      <c r="L23" s="60">
        <v>513541</v>
      </c>
      <c r="M23" s="60">
        <v>474559</v>
      </c>
      <c r="N23" s="60">
        <v>1466748</v>
      </c>
      <c r="O23" s="60">
        <v>479637</v>
      </c>
      <c r="P23" s="60">
        <v>480681</v>
      </c>
      <c r="Q23" s="60">
        <v>497189</v>
      </c>
      <c r="R23" s="60">
        <v>1457507</v>
      </c>
      <c r="S23" s="60"/>
      <c r="T23" s="60"/>
      <c r="U23" s="60"/>
      <c r="V23" s="60"/>
      <c r="W23" s="60">
        <v>4437586</v>
      </c>
      <c r="X23" s="60">
        <v>5665500</v>
      </c>
      <c r="Y23" s="60">
        <v>-1227914</v>
      </c>
      <c r="Z23" s="140">
        <v>-21.67</v>
      </c>
      <c r="AA23" s="155">
        <v>7554000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284184649</v>
      </c>
      <c r="D25" s="168">
        <f>+D5+D9+D15+D19+D24</f>
        <v>0</v>
      </c>
      <c r="E25" s="169">
        <f t="shared" si="4"/>
        <v>306674096</v>
      </c>
      <c r="F25" s="73">
        <f t="shared" si="4"/>
        <v>328939983</v>
      </c>
      <c r="G25" s="73">
        <f t="shared" si="4"/>
        <v>37093416</v>
      </c>
      <c r="H25" s="73">
        <f t="shared" si="4"/>
        <v>44902254</v>
      </c>
      <c r="I25" s="73">
        <f t="shared" si="4"/>
        <v>19880594</v>
      </c>
      <c r="J25" s="73">
        <f t="shared" si="4"/>
        <v>101876264</v>
      </c>
      <c r="K25" s="73">
        <f t="shared" si="4"/>
        <v>19614624</v>
      </c>
      <c r="L25" s="73">
        <f t="shared" si="4"/>
        <v>20872340</v>
      </c>
      <c r="M25" s="73">
        <f t="shared" si="4"/>
        <v>25306485</v>
      </c>
      <c r="N25" s="73">
        <f t="shared" si="4"/>
        <v>65793449</v>
      </c>
      <c r="O25" s="73">
        <f t="shared" si="4"/>
        <v>17239887</v>
      </c>
      <c r="P25" s="73">
        <f t="shared" si="4"/>
        <v>28653593</v>
      </c>
      <c r="Q25" s="73">
        <f t="shared" si="4"/>
        <v>28325071</v>
      </c>
      <c r="R25" s="73">
        <f t="shared" si="4"/>
        <v>74218551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241888264</v>
      </c>
      <c r="X25" s="73">
        <f t="shared" si="4"/>
        <v>246704988</v>
      </c>
      <c r="Y25" s="73">
        <f t="shared" si="4"/>
        <v>-4816724</v>
      </c>
      <c r="Z25" s="170">
        <f>+IF(X25&lt;&gt;0,+(Y25/X25)*100,0)</f>
        <v>-1.9524226238992786</v>
      </c>
      <c r="AA25" s="168">
        <f>+AA5+AA9+AA15+AA19+AA24</f>
        <v>328939983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74466836</v>
      </c>
      <c r="D28" s="153">
        <f>SUM(D29:D31)</f>
        <v>0</v>
      </c>
      <c r="E28" s="154">
        <f t="shared" si="5"/>
        <v>74706000</v>
      </c>
      <c r="F28" s="100">
        <f t="shared" si="5"/>
        <v>106245004</v>
      </c>
      <c r="G28" s="100">
        <f t="shared" si="5"/>
        <v>6514287</v>
      </c>
      <c r="H28" s="100">
        <f t="shared" si="5"/>
        <v>7864401</v>
      </c>
      <c r="I28" s="100">
        <f t="shared" si="5"/>
        <v>6268510</v>
      </c>
      <c r="J28" s="100">
        <f t="shared" si="5"/>
        <v>20647198</v>
      </c>
      <c r="K28" s="100">
        <f t="shared" si="5"/>
        <v>26207464</v>
      </c>
      <c r="L28" s="100">
        <f t="shared" si="5"/>
        <v>7044100</v>
      </c>
      <c r="M28" s="100">
        <f t="shared" si="5"/>
        <v>7883744</v>
      </c>
      <c r="N28" s="100">
        <f t="shared" si="5"/>
        <v>41135308</v>
      </c>
      <c r="O28" s="100">
        <f t="shared" si="5"/>
        <v>4221028</v>
      </c>
      <c r="P28" s="100">
        <f t="shared" si="5"/>
        <v>5988521</v>
      </c>
      <c r="Q28" s="100">
        <f t="shared" si="5"/>
        <v>4576599</v>
      </c>
      <c r="R28" s="100">
        <f t="shared" si="5"/>
        <v>14786148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76568654</v>
      </c>
      <c r="X28" s="100">
        <f t="shared" si="5"/>
        <v>79683753</v>
      </c>
      <c r="Y28" s="100">
        <f t="shared" si="5"/>
        <v>-3115099</v>
      </c>
      <c r="Z28" s="137">
        <f>+IF(X28&lt;&gt;0,+(Y28/X28)*100,0)</f>
        <v>-3.90932766432324</v>
      </c>
      <c r="AA28" s="153">
        <f>SUM(AA29:AA31)</f>
        <v>106245004</v>
      </c>
    </row>
    <row r="29" spans="1:27" ht="13.5">
      <c r="A29" s="138" t="s">
        <v>75</v>
      </c>
      <c r="B29" s="136"/>
      <c r="C29" s="155">
        <v>17672091</v>
      </c>
      <c r="D29" s="155"/>
      <c r="E29" s="156">
        <v>6617000</v>
      </c>
      <c r="F29" s="60">
        <v>19519585</v>
      </c>
      <c r="G29" s="60">
        <v>1312923</v>
      </c>
      <c r="H29" s="60">
        <v>1395820</v>
      </c>
      <c r="I29" s="60">
        <v>1335232</v>
      </c>
      <c r="J29" s="60">
        <v>4043975</v>
      </c>
      <c r="K29" s="60">
        <v>495084</v>
      </c>
      <c r="L29" s="60">
        <v>1306615</v>
      </c>
      <c r="M29" s="60">
        <v>1412905</v>
      </c>
      <c r="N29" s="60">
        <v>3214604</v>
      </c>
      <c r="O29" s="60">
        <v>1414756</v>
      </c>
      <c r="P29" s="60">
        <v>2394075</v>
      </c>
      <c r="Q29" s="60">
        <v>1565364</v>
      </c>
      <c r="R29" s="60">
        <v>5374195</v>
      </c>
      <c r="S29" s="60"/>
      <c r="T29" s="60"/>
      <c r="U29" s="60"/>
      <c r="V29" s="60"/>
      <c r="W29" s="60">
        <v>12632774</v>
      </c>
      <c r="X29" s="60">
        <v>14639689</v>
      </c>
      <c r="Y29" s="60">
        <v>-2006915</v>
      </c>
      <c r="Z29" s="140">
        <v>-13.71</v>
      </c>
      <c r="AA29" s="155">
        <v>19519585</v>
      </c>
    </row>
    <row r="30" spans="1:27" ht="13.5">
      <c r="A30" s="138" t="s">
        <v>76</v>
      </c>
      <c r="B30" s="136"/>
      <c r="C30" s="157">
        <v>34104497</v>
      </c>
      <c r="D30" s="157"/>
      <c r="E30" s="158">
        <v>59289000</v>
      </c>
      <c r="F30" s="159">
        <v>76935140</v>
      </c>
      <c r="G30" s="159">
        <v>4553703</v>
      </c>
      <c r="H30" s="159">
        <v>5351440</v>
      </c>
      <c r="I30" s="159">
        <v>4698551</v>
      </c>
      <c r="J30" s="159">
        <v>14603694</v>
      </c>
      <c r="K30" s="159">
        <v>24752791</v>
      </c>
      <c r="L30" s="159">
        <v>4572497</v>
      </c>
      <c r="M30" s="159">
        <v>5212865</v>
      </c>
      <c r="N30" s="159">
        <v>34538153</v>
      </c>
      <c r="O30" s="159">
        <v>1570949</v>
      </c>
      <c r="P30" s="159">
        <v>2306738</v>
      </c>
      <c r="Q30" s="159">
        <v>1815291</v>
      </c>
      <c r="R30" s="159">
        <v>5692978</v>
      </c>
      <c r="S30" s="159"/>
      <c r="T30" s="159"/>
      <c r="U30" s="159"/>
      <c r="V30" s="159"/>
      <c r="W30" s="159">
        <v>54834825</v>
      </c>
      <c r="X30" s="159">
        <v>57701355</v>
      </c>
      <c r="Y30" s="159">
        <v>-2866530</v>
      </c>
      <c r="Z30" s="141">
        <v>-4.97</v>
      </c>
      <c r="AA30" s="157">
        <v>76935140</v>
      </c>
    </row>
    <row r="31" spans="1:27" ht="13.5">
      <c r="A31" s="138" t="s">
        <v>77</v>
      </c>
      <c r="B31" s="136"/>
      <c r="C31" s="155">
        <v>22690248</v>
      </c>
      <c r="D31" s="155"/>
      <c r="E31" s="156">
        <v>8800000</v>
      </c>
      <c r="F31" s="60">
        <v>9790279</v>
      </c>
      <c r="G31" s="60">
        <v>647661</v>
      </c>
      <c r="H31" s="60">
        <v>1117141</v>
      </c>
      <c r="I31" s="60">
        <v>234727</v>
      </c>
      <c r="J31" s="60">
        <v>1999529</v>
      </c>
      <c r="K31" s="60">
        <v>959589</v>
      </c>
      <c r="L31" s="60">
        <v>1164988</v>
      </c>
      <c r="M31" s="60">
        <v>1257974</v>
      </c>
      <c r="N31" s="60">
        <v>3382551</v>
      </c>
      <c r="O31" s="60">
        <v>1235323</v>
      </c>
      <c r="P31" s="60">
        <v>1287708</v>
      </c>
      <c r="Q31" s="60">
        <v>1195944</v>
      </c>
      <c r="R31" s="60">
        <v>3718975</v>
      </c>
      <c r="S31" s="60"/>
      <c r="T31" s="60"/>
      <c r="U31" s="60"/>
      <c r="V31" s="60"/>
      <c r="W31" s="60">
        <v>9101055</v>
      </c>
      <c r="X31" s="60">
        <v>7342709</v>
      </c>
      <c r="Y31" s="60">
        <v>1758346</v>
      </c>
      <c r="Z31" s="140">
        <v>23.95</v>
      </c>
      <c r="AA31" s="155">
        <v>9790279</v>
      </c>
    </row>
    <row r="32" spans="1:27" ht="13.5">
      <c r="A32" s="135" t="s">
        <v>78</v>
      </c>
      <c r="B32" s="136"/>
      <c r="C32" s="153">
        <f aca="true" t="shared" si="6" ref="C32:Y32">SUM(C33:C37)</f>
        <v>40192689</v>
      </c>
      <c r="D32" s="153">
        <f>SUM(D33:D37)</f>
        <v>0</v>
      </c>
      <c r="E32" s="154">
        <f t="shared" si="6"/>
        <v>9643000</v>
      </c>
      <c r="F32" s="100">
        <f t="shared" si="6"/>
        <v>43994643</v>
      </c>
      <c r="G32" s="100">
        <f t="shared" si="6"/>
        <v>2349050</v>
      </c>
      <c r="H32" s="100">
        <f t="shared" si="6"/>
        <v>2807606</v>
      </c>
      <c r="I32" s="100">
        <f t="shared" si="6"/>
        <v>403974</v>
      </c>
      <c r="J32" s="100">
        <f t="shared" si="6"/>
        <v>5560630</v>
      </c>
      <c r="K32" s="100">
        <f t="shared" si="6"/>
        <v>1753407</v>
      </c>
      <c r="L32" s="100">
        <f t="shared" si="6"/>
        <v>2203894</v>
      </c>
      <c r="M32" s="100">
        <f t="shared" si="6"/>
        <v>3043925</v>
      </c>
      <c r="N32" s="100">
        <f t="shared" si="6"/>
        <v>7001226</v>
      </c>
      <c r="O32" s="100">
        <f t="shared" si="6"/>
        <v>2550943</v>
      </c>
      <c r="P32" s="100">
        <f t="shared" si="6"/>
        <v>3393201</v>
      </c>
      <c r="Q32" s="100">
        <f t="shared" si="6"/>
        <v>2722388</v>
      </c>
      <c r="R32" s="100">
        <f t="shared" si="6"/>
        <v>8666532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21228388</v>
      </c>
      <c r="X32" s="100">
        <f t="shared" si="6"/>
        <v>32995983</v>
      </c>
      <c r="Y32" s="100">
        <f t="shared" si="6"/>
        <v>-11767595</v>
      </c>
      <c r="Z32" s="137">
        <f>+IF(X32&lt;&gt;0,+(Y32/X32)*100,0)</f>
        <v>-35.66372003525399</v>
      </c>
      <c r="AA32" s="153">
        <f>SUM(AA33:AA37)</f>
        <v>43994643</v>
      </c>
    </row>
    <row r="33" spans="1:27" ht="13.5">
      <c r="A33" s="138" t="s">
        <v>79</v>
      </c>
      <c r="B33" s="136"/>
      <c r="C33" s="155">
        <v>4081977</v>
      </c>
      <c r="D33" s="155"/>
      <c r="E33" s="156">
        <v>3423000</v>
      </c>
      <c r="F33" s="60">
        <v>14070995</v>
      </c>
      <c r="G33" s="60">
        <v>397893</v>
      </c>
      <c r="H33" s="60">
        <v>338320</v>
      </c>
      <c r="I33" s="60">
        <v>10757</v>
      </c>
      <c r="J33" s="60">
        <v>746970</v>
      </c>
      <c r="K33" s="60">
        <v>435458</v>
      </c>
      <c r="L33" s="60">
        <v>352006</v>
      </c>
      <c r="M33" s="60">
        <v>351009</v>
      </c>
      <c r="N33" s="60">
        <v>1138473</v>
      </c>
      <c r="O33" s="60">
        <v>430762</v>
      </c>
      <c r="P33" s="60">
        <v>359207</v>
      </c>
      <c r="Q33" s="60">
        <v>337451</v>
      </c>
      <c r="R33" s="60">
        <v>1127420</v>
      </c>
      <c r="S33" s="60"/>
      <c r="T33" s="60"/>
      <c r="U33" s="60"/>
      <c r="V33" s="60"/>
      <c r="W33" s="60">
        <v>3012863</v>
      </c>
      <c r="X33" s="60">
        <v>10553246</v>
      </c>
      <c r="Y33" s="60">
        <v>-7540383</v>
      </c>
      <c r="Z33" s="140">
        <v>-71.45</v>
      </c>
      <c r="AA33" s="155">
        <v>14070995</v>
      </c>
    </row>
    <row r="34" spans="1:27" ht="13.5">
      <c r="A34" s="138" t="s">
        <v>80</v>
      </c>
      <c r="B34" s="136"/>
      <c r="C34" s="155">
        <v>20211189</v>
      </c>
      <c r="D34" s="155"/>
      <c r="E34" s="156">
        <v>28000</v>
      </c>
      <c r="F34" s="60">
        <v>22932226</v>
      </c>
      <c r="G34" s="60">
        <v>560978</v>
      </c>
      <c r="H34" s="60">
        <v>629169</v>
      </c>
      <c r="I34" s="60">
        <v>12952</v>
      </c>
      <c r="J34" s="60">
        <v>1203099</v>
      </c>
      <c r="K34" s="60">
        <v>443993</v>
      </c>
      <c r="L34" s="60">
        <v>586215</v>
      </c>
      <c r="M34" s="60">
        <v>834399</v>
      </c>
      <c r="N34" s="60">
        <v>1864607</v>
      </c>
      <c r="O34" s="60">
        <v>564981</v>
      </c>
      <c r="P34" s="60">
        <v>701527</v>
      </c>
      <c r="Q34" s="60">
        <v>591680</v>
      </c>
      <c r="R34" s="60">
        <v>1858188</v>
      </c>
      <c r="S34" s="60"/>
      <c r="T34" s="60"/>
      <c r="U34" s="60"/>
      <c r="V34" s="60"/>
      <c r="W34" s="60">
        <v>4925894</v>
      </c>
      <c r="X34" s="60">
        <v>17199170</v>
      </c>
      <c r="Y34" s="60">
        <v>-12273276</v>
      </c>
      <c r="Z34" s="140">
        <v>-71.36</v>
      </c>
      <c r="AA34" s="155">
        <v>22932226</v>
      </c>
    </row>
    <row r="35" spans="1:27" ht="13.5">
      <c r="A35" s="138" t="s">
        <v>81</v>
      </c>
      <c r="B35" s="136"/>
      <c r="C35" s="155">
        <v>7021920</v>
      </c>
      <c r="D35" s="155"/>
      <c r="E35" s="156">
        <v>6192000</v>
      </c>
      <c r="F35" s="60">
        <v>6991422</v>
      </c>
      <c r="G35" s="60">
        <v>686233</v>
      </c>
      <c r="H35" s="60">
        <v>600813</v>
      </c>
      <c r="I35" s="60">
        <v>380265</v>
      </c>
      <c r="J35" s="60">
        <v>1667311</v>
      </c>
      <c r="K35" s="60">
        <v>436324</v>
      </c>
      <c r="L35" s="60">
        <v>587832</v>
      </c>
      <c r="M35" s="60">
        <v>817904</v>
      </c>
      <c r="N35" s="60">
        <v>1842060</v>
      </c>
      <c r="O35" s="60">
        <v>641450</v>
      </c>
      <c r="P35" s="60">
        <v>729181</v>
      </c>
      <c r="Q35" s="60">
        <v>634511</v>
      </c>
      <c r="R35" s="60">
        <v>2005142</v>
      </c>
      <c r="S35" s="60"/>
      <c r="T35" s="60"/>
      <c r="U35" s="60"/>
      <c r="V35" s="60"/>
      <c r="W35" s="60">
        <v>5514513</v>
      </c>
      <c r="X35" s="60">
        <v>5243567</v>
      </c>
      <c r="Y35" s="60">
        <v>270946</v>
      </c>
      <c r="Z35" s="140">
        <v>5.17</v>
      </c>
      <c r="AA35" s="155">
        <v>6991422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8877603</v>
      </c>
      <c r="D37" s="157"/>
      <c r="E37" s="158"/>
      <c r="F37" s="159"/>
      <c r="G37" s="159">
        <v>703946</v>
      </c>
      <c r="H37" s="159">
        <v>1239304</v>
      </c>
      <c r="I37" s="159"/>
      <c r="J37" s="159">
        <v>1943250</v>
      </c>
      <c r="K37" s="159">
        <v>437632</v>
      </c>
      <c r="L37" s="159">
        <v>677841</v>
      </c>
      <c r="M37" s="159">
        <v>1040613</v>
      </c>
      <c r="N37" s="159">
        <v>2156086</v>
      </c>
      <c r="O37" s="159">
        <v>913750</v>
      </c>
      <c r="P37" s="159">
        <v>1603286</v>
      </c>
      <c r="Q37" s="159">
        <v>1158746</v>
      </c>
      <c r="R37" s="159">
        <v>3675782</v>
      </c>
      <c r="S37" s="159"/>
      <c r="T37" s="159"/>
      <c r="U37" s="159"/>
      <c r="V37" s="159"/>
      <c r="W37" s="159">
        <v>7775118</v>
      </c>
      <c r="X37" s="159"/>
      <c r="Y37" s="159">
        <v>7775118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11016362</v>
      </c>
      <c r="D38" s="153">
        <f>SUM(D39:D41)</f>
        <v>0</v>
      </c>
      <c r="E38" s="154">
        <f t="shared" si="7"/>
        <v>55912000</v>
      </c>
      <c r="F38" s="100">
        <f t="shared" si="7"/>
        <v>37998814</v>
      </c>
      <c r="G38" s="100">
        <f t="shared" si="7"/>
        <v>605865</v>
      </c>
      <c r="H38" s="100">
        <f t="shared" si="7"/>
        <v>712857</v>
      </c>
      <c r="I38" s="100">
        <f t="shared" si="7"/>
        <v>767091</v>
      </c>
      <c r="J38" s="100">
        <f t="shared" si="7"/>
        <v>2085813</v>
      </c>
      <c r="K38" s="100">
        <f t="shared" si="7"/>
        <v>709980</v>
      </c>
      <c r="L38" s="100">
        <f t="shared" si="7"/>
        <v>724506</v>
      </c>
      <c r="M38" s="100">
        <f t="shared" si="7"/>
        <v>1007271</v>
      </c>
      <c r="N38" s="100">
        <f t="shared" si="7"/>
        <v>2441757</v>
      </c>
      <c r="O38" s="100">
        <f t="shared" si="7"/>
        <v>1149052</v>
      </c>
      <c r="P38" s="100">
        <f t="shared" si="7"/>
        <v>1038545</v>
      </c>
      <c r="Q38" s="100">
        <f t="shared" si="7"/>
        <v>929765</v>
      </c>
      <c r="R38" s="100">
        <f t="shared" si="7"/>
        <v>3117362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7644932</v>
      </c>
      <c r="X38" s="100">
        <f t="shared" si="7"/>
        <v>28499111</v>
      </c>
      <c r="Y38" s="100">
        <f t="shared" si="7"/>
        <v>-20854179</v>
      </c>
      <c r="Z38" s="137">
        <f>+IF(X38&lt;&gt;0,+(Y38/X38)*100,0)</f>
        <v>-73.1748404362508</v>
      </c>
      <c r="AA38" s="153">
        <f>SUM(AA39:AA41)</f>
        <v>37998814</v>
      </c>
    </row>
    <row r="39" spans="1:27" ht="13.5">
      <c r="A39" s="138" t="s">
        <v>85</v>
      </c>
      <c r="B39" s="136"/>
      <c r="C39" s="155"/>
      <c r="D39" s="155"/>
      <c r="E39" s="156">
        <v>27832000</v>
      </c>
      <c r="F39" s="60">
        <v>14033252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10524939</v>
      </c>
      <c r="Y39" s="60">
        <v>-10524939</v>
      </c>
      <c r="Z39" s="140">
        <v>-100</v>
      </c>
      <c r="AA39" s="155">
        <v>14033252</v>
      </c>
    </row>
    <row r="40" spans="1:27" ht="13.5">
      <c r="A40" s="138" t="s">
        <v>86</v>
      </c>
      <c r="B40" s="136"/>
      <c r="C40" s="155">
        <v>11016362</v>
      </c>
      <c r="D40" s="155"/>
      <c r="E40" s="156">
        <v>28080000</v>
      </c>
      <c r="F40" s="60">
        <v>23965562</v>
      </c>
      <c r="G40" s="60">
        <v>605865</v>
      </c>
      <c r="H40" s="60">
        <v>712857</v>
      </c>
      <c r="I40" s="60">
        <v>767091</v>
      </c>
      <c r="J40" s="60">
        <v>2085813</v>
      </c>
      <c r="K40" s="60">
        <v>709980</v>
      </c>
      <c r="L40" s="60">
        <v>724506</v>
      </c>
      <c r="M40" s="60">
        <v>1007271</v>
      </c>
      <c r="N40" s="60">
        <v>2441757</v>
      </c>
      <c r="O40" s="60">
        <v>1149052</v>
      </c>
      <c r="P40" s="60">
        <v>1038545</v>
      </c>
      <c r="Q40" s="60">
        <v>929765</v>
      </c>
      <c r="R40" s="60">
        <v>3117362</v>
      </c>
      <c r="S40" s="60"/>
      <c r="T40" s="60"/>
      <c r="U40" s="60"/>
      <c r="V40" s="60"/>
      <c r="W40" s="60">
        <v>7644932</v>
      </c>
      <c r="X40" s="60">
        <v>17974172</v>
      </c>
      <c r="Y40" s="60">
        <v>-10329240</v>
      </c>
      <c r="Z40" s="140">
        <v>-57.47</v>
      </c>
      <c r="AA40" s="155">
        <v>23965562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158579492</v>
      </c>
      <c r="D42" s="153">
        <f>SUM(D43:D46)</f>
        <v>0</v>
      </c>
      <c r="E42" s="154">
        <f t="shared" si="8"/>
        <v>173329072</v>
      </c>
      <c r="F42" s="100">
        <f t="shared" si="8"/>
        <v>173293322</v>
      </c>
      <c r="G42" s="100">
        <f t="shared" si="8"/>
        <v>18798998</v>
      </c>
      <c r="H42" s="100">
        <f t="shared" si="8"/>
        <v>17961562</v>
      </c>
      <c r="I42" s="100">
        <f t="shared" si="8"/>
        <v>9722254</v>
      </c>
      <c r="J42" s="100">
        <f t="shared" si="8"/>
        <v>46482814</v>
      </c>
      <c r="K42" s="100">
        <f t="shared" si="8"/>
        <v>1189760</v>
      </c>
      <c r="L42" s="100">
        <f t="shared" si="8"/>
        <v>11837662</v>
      </c>
      <c r="M42" s="100">
        <f t="shared" si="8"/>
        <v>12443669</v>
      </c>
      <c r="N42" s="100">
        <f t="shared" si="8"/>
        <v>25471091</v>
      </c>
      <c r="O42" s="100">
        <f t="shared" si="8"/>
        <v>10736875</v>
      </c>
      <c r="P42" s="100">
        <f t="shared" si="8"/>
        <v>10354631</v>
      </c>
      <c r="Q42" s="100">
        <f t="shared" si="8"/>
        <v>11207608</v>
      </c>
      <c r="R42" s="100">
        <f t="shared" si="8"/>
        <v>32299114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104253019</v>
      </c>
      <c r="X42" s="100">
        <f t="shared" si="8"/>
        <v>129969992</v>
      </c>
      <c r="Y42" s="100">
        <f t="shared" si="8"/>
        <v>-25716973</v>
      </c>
      <c r="Z42" s="137">
        <f>+IF(X42&lt;&gt;0,+(Y42/X42)*100,0)</f>
        <v>-19.786854337884392</v>
      </c>
      <c r="AA42" s="153">
        <f>SUM(AA43:AA46)</f>
        <v>173293322</v>
      </c>
    </row>
    <row r="43" spans="1:27" ht="13.5">
      <c r="A43" s="138" t="s">
        <v>89</v>
      </c>
      <c r="B43" s="136"/>
      <c r="C43" s="155">
        <v>149333347</v>
      </c>
      <c r="D43" s="155"/>
      <c r="E43" s="156">
        <v>168710072</v>
      </c>
      <c r="F43" s="60">
        <v>168386908</v>
      </c>
      <c r="G43" s="60">
        <v>17976027</v>
      </c>
      <c r="H43" s="60">
        <v>17237562</v>
      </c>
      <c r="I43" s="60">
        <v>9714711</v>
      </c>
      <c r="J43" s="60">
        <v>44928300</v>
      </c>
      <c r="K43" s="60">
        <v>718512</v>
      </c>
      <c r="L43" s="60">
        <v>11157737</v>
      </c>
      <c r="M43" s="60">
        <v>11369408</v>
      </c>
      <c r="N43" s="60">
        <v>23245657</v>
      </c>
      <c r="O43" s="60">
        <v>10003524</v>
      </c>
      <c r="P43" s="60">
        <v>9613452</v>
      </c>
      <c r="Q43" s="60">
        <v>10544267</v>
      </c>
      <c r="R43" s="60">
        <v>30161243</v>
      </c>
      <c r="S43" s="60"/>
      <c r="T43" s="60"/>
      <c r="U43" s="60"/>
      <c r="V43" s="60"/>
      <c r="W43" s="60">
        <v>98335200</v>
      </c>
      <c r="X43" s="60">
        <v>126290181</v>
      </c>
      <c r="Y43" s="60">
        <v>-27954981</v>
      </c>
      <c r="Z43" s="140">
        <v>-22.14</v>
      </c>
      <c r="AA43" s="155">
        <v>168386908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9246145</v>
      </c>
      <c r="D46" s="155"/>
      <c r="E46" s="156">
        <v>4619000</v>
      </c>
      <c r="F46" s="60">
        <v>4906414</v>
      </c>
      <c r="G46" s="60">
        <v>822971</v>
      </c>
      <c r="H46" s="60">
        <v>724000</v>
      </c>
      <c r="I46" s="60">
        <v>7543</v>
      </c>
      <c r="J46" s="60">
        <v>1554514</v>
      </c>
      <c r="K46" s="60">
        <v>471248</v>
      </c>
      <c r="L46" s="60">
        <v>679925</v>
      </c>
      <c r="M46" s="60">
        <v>1074261</v>
      </c>
      <c r="N46" s="60">
        <v>2225434</v>
      </c>
      <c r="O46" s="60">
        <v>733351</v>
      </c>
      <c r="P46" s="60">
        <v>741179</v>
      </c>
      <c r="Q46" s="60">
        <v>663341</v>
      </c>
      <c r="R46" s="60">
        <v>2137871</v>
      </c>
      <c r="S46" s="60"/>
      <c r="T46" s="60"/>
      <c r="U46" s="60"/>
      <c r="V46" s="60"/>
      <c r="W46" s="60">
        <v>5917819</v>
      </c>
      <c r="X46" s="60">
        <v>3679811</v>
      </c>
      <c r="Y46" s="60">
        <v>2238008</v>
      </c>
      <c r="Z46" s="140">
        <v>60.82</v>
      </c>
      <c r="AA46" s="155">
        <v>4906414</v>
      </c>
    </row>
    <row r="47" spans="1:27" ht="13.5">
      <c r="A47" s="135" t="s">
        <v>93</v>
      </c>
      <c r="B47" s="142" t="s">
        <v>94</v>
      </c>
      <c r="C47" s="153">
        <v>246835</v>
      </c>
      <c r="D47" s="153"/>
      <c r="E47" s="154">
        <v>335000</v>
      </c>
      <c r="F47" s="100">
        <v>527200</v>
      </c>
      <c r="G47" s="100">
        <v>36905</v>
      </c>
      <c r="H47" s="100">
        <v>21635</v>
      </c>
      <c r="I47" s="100"/>
      <c r="J47" s="100">
        <v>58540</v>
      </c>
      <c r="K47" s="100"/>
      <c r="L47" s="100">
        <v>22231</v>
      </c>
      <c r="M47" s="100">
        <v>23153</v>
      </c>
      <c r="N47" s="100">
        <v>45384</v>
      </c>
      <c r="O47" s="100">
        <v>21595</v>
      </c>
      <c r="P47" s="100">
        <v>21595</v>
      </c>
      <c r="Q47" s="100">
        <v>21595</v>
      </c>
      <c r="R47" s="100">
        <v>64785</v>
      </c>
      <c r="S47" s="100"/>
      <c r="T47" s="100"/>
      <c r="U47" s="100"/>
      <c r="V47" s="100"/>
      <c r="W47" s="100">
        <v>168709</v>
      </c>
      <c r="X47" s="100">
        <v>395400</v>
      </c>
      <c r="Y47" s="100">
        <v>-226691</v>
      </c>
      <c r="Z47" s="137">
        <v>-57.33</v>
      </c>
      <c r="AA47" s="153">
        <v>527200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284502214</v>
      </c>
      <c r="D48" s="168">
        <f>+D28+D32+D38+D42+D47</f>
        <v>0</v>
      </c>
      <c r="E48" s="169">
        <f t="shared" si="9"/>
        <v>313925072</v>
      </c>
      <c r="F48" s="73">
        <f t="shared" si="9"/>
        <v>362058983</v>
      </c>
      <c r="G48" s="73">
        <f t="shared" si="9"/>
        <v>28305105</v>
      </c>
      <c r="H48" s="73">
        <f t="shared" si="9"/>
        <v>29368061</v>
      </c>
      <c r="I48" s="73">
        <f t="shared" si="9"/>
        <v>17161829</v>
      </c>
      <c r="J48" s="73">
        <f t="shared" si="9"/>
        <v>74834995</v>
      </c>
      <c r="K48" s="73">
        <f t="shared" si="9"/>
        <v>29860611</v>
      </c>
      <c r="L48" s="73">
        <f t="shared" si="9"/>
        <v>21832393</v>
      </c>
      <c r="M48" s="73">
        <f t="shared" si="9"/>
        <v>24401762</v>
      </c>
      <c r="N48" s="73">
        <f t="shared" si="9"/>
        <v>76094766</v>
      </c>
      <c r="O48" s="73">
        <f t="shared" si="9"/>
        <v>18679493</v>
      </c>
      <c r="P48" s="73">
        <f t="shared" si="9"/>
        <v>20796493</v>
      </c>
      <c r="Q48" s="73">
        <f t="shared" si="9"/>
        <v>19457955</v>
      </c>
      <c r="R48" s="73">
        <f t="shared" si="9"/>
        <v>58933941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209863702</v>
      </c>
      <c r="X48" s="73">
        <f t="shared" si="9"/>
        <v>271544239</v>
      </c>
      <c r="Y48" s="73">
        <f t="shared" si="9"/>
        <v>-61680537</v>
      </c>
      <c r="Z48" s="170">
        <f>+IF(X48&lt;&gt;0,+(Y48/X48)*100,0)</f>
        <v>-22.714728630276703</v>
      </c>
      <c r="AA48" s="168">
        <f>+AA28+AA32+AA38+AA42+AA47</f>
        <v>362058983</v>
      </c>
    </row>
    <row r="49" spans="1:27" ht="13.5">
      <c r="A49" s="148" t="s">
        <v>49</v>
      </c>
      <c r="B49" s="149"/>
      <c r="C49" s="171">
        <f aca="true" t="shared" si="10" ref="C49:Y49">+C25-C48</f>
        <v>-317565</v>
      </c>
      <c r="D49" s="171">
        <f>+D25-D48</f>
        <v>0</v>
      </c>
      <c r="E49" s="172">
        <f t="shared" si="10"/>
        <v>-7250976</v>
      </c>
      <c r="F49" s="173">
        <f t="shared" si="10"/>
        <v>-33119000</v>
      </c>
      <c r="G49" s="173">
        <f t="shared" si="10"/>
        <v>8788311</v>
      </c>
      <c r="H49" s="173">
        <f t="shared" si="10"/>
        <v>15534193</v>
      </c>
      <c r="I49" s="173">
        <f t="shared" si="10"/>
        <v>2718765</v>
      </c>
      <c r="J49" s="173">
        <f t="shared" si="10"/>
        <v>27041269</v>
      </c>
      <c r="K49" s="173">
        <f t="shared" si="10"/>
        <v>-10245987</v>
      </c>
      <c r="L49" s="173">
        <f t="shared" si="10"/>
        <v>-960053</v>
      </c>
      <c r="M49" s="173">
        <f t="shared" si="10"/>
        <v>904723</v>
      </c>
      <c r="N49" s="173">
        <f t="shared" si="10"/>
        <v>-10301317</v>
      </c>
      <c r="O49" s="173">
        <f t="shared" si="10"/>
        <v>-1439606</v>
      </c>
      <c r="P49" s="173">
        <f t="shared" si="10"/>
        <v>7857100</v>
      </c>
      <c r="Q49" s="173">
        <f t="shared" si="10"/>
        <v>8867116</v>
      </c>
      <c r="R49" s="173">
        <f t="shared" si="10"/>
        <v>15284610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32024562</v>
      </c>
      <c r="X49" s="173">
        <f>IF(F25=F48,0,X25-X48)</f>
        <v>-24839251</v>
      </c>
      <c r="Y49" s="173">
        <f t="shared" si="10"/>
        <v>56863813</v>
      </c>
      <c r="Z49" s="174">
        <f>+IF(X49&lt;&gt;0,+(Y49/X49)*100,0)</f>
        <v>-228.9272450284431</v>
      </c>
      <c r="AA49" s="171">
        <f>+AA25-AA48</f>
        <v>-33119000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38105895</v>
      </c>
      <c r="D5" s="155">
        <v>0</v>
      </c>
      <c r="E5" s="156">
        <v>43102434</v>
      </c>
      <c r="F5" s="60">
        <v>48102434</v>
      </c>
      <c r="G5" s="60">
        <v>4587528</v>
      </c>
      <c r="H5" s="60">
        <v>4440372</v>
      </c>
      <c r="I5" s="60">
        <v>4439903</v>
      </c>
      <c r="J5" s="60">
        <v>13467803</v>
      </c>
      <c r="K5" s="60">
        <v>4491445</v>
      </c>
      <c r="L5" s="60">
        <v>4512398</v>
      </c>
      <c r="M5" s="60">
        <v>4499265</v>
      </c>
      <c r="N5" s="60">
        <v>13503108</v>
      </c>
      <c r="O5" s="60">
        <v>4497854</v>
      </c>
      <c r="P5" s="60">
        <v>4450611</v>
      </c>
      <c r="Q5" s="60">
        <v>4223890</v>
      </c>
      <c r="R5" s="60">
        <v>13172355</v>
      </c>
      <c r="S5" s="60">
        <v>0</v>
      </c>
      <c r="T5" s="60">
        <v>0</v>
      </c>
      <c r="U5" s="60">
        <v>0</v>
      </c>
      <c r="V5" s="60">
        <v>0</v>
      </c>
      <c r="W5" s="60">
        <v>40143266</v>
      </c>
      <c r="X5" s="60">
        <v>36076826</v>
      </c>
      <c r="Y5" s="60">
        <v>4066440</v>
      </c>
      <c r="Z5" s="140">
        <v>11.27</v>
      </c>
      <c r="AA5" s="155">
        <v>48102434</v>
      </c>
    </row>
    <row r="6" spans="1:27" ht="13.5">
      <c r="A6" s="181" t="s">
        <v>102</v>
      </c>
      <c r="B6" s="182"/>
      <c r="C6" s="155">
        <v>5597986</v>
      </c>
      <c r="D6" s="155">
        <v>0</v>
      </c>
      <c r="E6" s="156">
        <v>5846890</v>
      </c>
      <c r="F6" s="60">
        <v>5846890</v>
      </c>
      <c r="G6" s="60">
        <v>513461</v>
      </c>
      <c r="H6" s="60">
        <v>503777</v>
      </c>
      <c r="I6" s="60">
        <v>548453</v>
      </c>
      <c r="J6" s="60">
        <v>1565691</v>
      </c>
      <c r="K6" s="60">
        <v>682773</v>
      </c>
      <c r="L6" s="60">
        <v>631484</v>
      </c>
      <c r="M6" s="60">
        <v>550767</v>
      </c>
      <c r="N6" s="60">
        <v>1865024</v>
      </c>
      <c r="O6" s="60">
        <v>531030</v>
      </c>
      <c r="P6" s="60">
        <v>644320</v>
      </c>
      <c r="Q6" s="60">
        <v>562027</v>
      </c>
      <c r="R6" s="60">
        <v>1737377</v>
      </c>
      <c r="S6" s="60">
        <v>0</v>
      </c>
      <c r="T6" s="60">
        <v>0</v>
      </c>
      <c r="U6" s="60">
        <v>0</v>
      </c>
      <c r="V6" s="60">
        <v>0</v>
      </c>
      <c r="W6" s="60">
        <v>5168092</v>
      </c>
      <c r="X6" s="60">
        <v>4385168</v>
      </c>
      <c r="Y6" s="60">
        <v>782924</v>
      </c>
      <c r="Z6" s="140">
        <v>17.85</v>
      </c>
      <c r="AA6" s="155">
        <v>5846890</v>
      </c>
    </row>
    <row r="7" spans="1:27" ht="13.5">
      <c r="A7" s="183" t="s">
        <v>103</v>
      </c>
      <c r="B7" s="182"/>
      <c r="C7" s="155">
        <v>157364803</v>
      </c>
      <c r="D7" s="155">
        <v>0</v>
      </c>
      <c r="E7" s="156">
        <v>179083070</v>
      </c>
      <c r="F7" s="60">
        <v>176083000</v>
      </c>
      <c r="G7" s="60">
        <v>15914341</v>
      </c>
      <c r="H7" s="60">
        <v>28229289</v>
      </c>
      <c r="I7" s="60">
        <v>13561300</v>
      </c>
      <c r="J7" s="60">
        <v>57704930</v>
      </c>
      <c r="K7" s="60">
        <v>13386764</v>
      </c>
      <c r="L7" s="60">
        <v>13549697</v>
      </c>
      <c r="M7" s="60">
        <v>15730093</v>
      </c>
      <c r="N7" s="60">
        <v>42666554</v>
      </c>
      <c r="O7" s="60">
        <v>11157849</v>
      </c>
      <c r="P7" s="60">
        <v>13816693</v>
      </c>
      <c r="Q7" s="60">
        <v>12921757</v>
      </c>
      <c r="R7" s="60">
        <v>37896299</v>
      </c>
      <c r="S7" s="60">
        <v>0</v>
      </c>
      <c r="T7" s="60">
        <v>0</v>
      </c>
      <c r="U7" s="60">
        <v>0</v>
      </c>
      <c r="V7" s="60">
        <v>0</v>
      </c>
      <c r="W7" s="60">
        <v>138267783</v>
      </c>
      <c r="X7" s="60">
        <v>132062250</v>
      </c>
      <c r="Y7" s="60">
        <v>6205533</v>
      </c>
      <c r="Z7" s="140">
        <v>4.7</v>
      </c>
      <c r="AA7" s="155">
        <v>176083000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5989966</v>
      </c>
      <c r="D10" s="155">
        <v>0</v>
      </c>
      <c r="E10" s="156">
        <v>7054361</v>
      </c>
      <c r="F10" s="54">
        <v>7054000</v>
      </c>
      <c r="G10" s="54">
        <v>562280</v>
      </c>
      <c r="H10" s="54">
        <v>477431</v>
      </c>
      <c r="I10" s="54">
        <v>473489</v>
      </c>
      <c r="J10" s="54">
        <v>1513200</v>
      </c>
      <c r="K10" s="54">
        <v>478648</v>
      </c>
      <c r="L10" s="54">
        <v>513541</v>
      </c>
      <c r="M10" s="54">
        <v>474559</v>
      </c>
      <c r="N10" s="54">
        <v>1466748</v>
      </c>
      <c r="O10" s="54">
        <v>479637</v>
      </c>
      <c r="P10" s="54">
        <v>480681</v>
      </c>
      <c r="Q10" s="54">
        <v>497189</v>
      </c>
      <c r="R10" s="54">
        <v>1457507</v>
      </c>
      <c r="S10" s="54">
        <v>0</v>
      </c>
      <c r="T10" s="54">
        <v>0</v>
      </c>
      <c r="U10" s="54">
        <v>0</v>
      </c>
      <c r="V10" s="54">
        <v>0</v>
      </c>
      <c r="W10" s="54">
        <v>4437455</v>
      </c>
      <c r="X10" s="54">
        <v>5290500</v>
      </c>
      <c r="Y10" s="54">
        <v>-853045</v>
      </c>
      <c r="Z10" s="184">
        <v>-16.12</v>
      </c>
      <c r="AA10" s="130">
        <v>7054000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387449</v>
      </c>
      <c r="D12" s="155">
        <v>0</v>
      </c>
      <c r="E12" s="156">
        <v>232453</v>
      </c>
      <c r="F12" s="60">
        <v>309298</v>
      </c>
      <c r="G12" s="60">
        <v>13748</v>
      </c>
      <c r="H12" s="60">
        <v>34163</v>
      </c>
      <c r="I12" s="60">
        <v>91711</v>
      </c>
      <c r="J12" s="60">
        <v>139622</v>
      </c>
      <c r="K12" s="60">
        <v>30814</v>
      </c>
      <c r="L12" s="60">
        <v>16003</v>
      </c>
      <c r="M12" s="60">
        <v>16532</v>
      </c>
      <c r="N12" s="60">
        <v>63349</v>
      </c>
      <c r="O12" s="60">
        <v>94041</v>
      </c>
      <c r="P12" s="60">
        <v>8747</v>
      </c>
      <c r="Q12" s="60">
        <v>15362</v>
      </c>
      <c r="R12" s="60">
        <v>118150</v>
      </c>
      <c r="S12" s="60">
        <v>0</v>
      </c>
      <c r="T12" s="60">
        <v>0</v>
      </c>
      <c r="U12" s="60">
        <v>0</v>
      </c>
      <c r="V12" s="60">
        <v>0</v>
      </c>
      <c r="W12" s="60">
        <v>321121</v>
      </c>
      <c r="X12" s="60">
        <v>231974</v>
      </c>
      <c r="Y12" s="60">
        <v>89147</v>
      </c>
      <c r="Z12" s="140">
        <v>38.43</v>
      </c>
      <c r="AA12" s="155">
        <v>309298</v>
      </c>
    </row>
    <row r="13" spans="1:27" ht="13.5">
      <c r="A13" s="181" t="s">
        <v>109</v>
      </c>
      <c r="B13" s="185"/>
      <c r="C13" s="155">
        <v>2261109</v>
      </c>
      <c r="D13" s="155">
        <v>0</v>
      </c>
      <c r="E13" s="156">
        <v>500000</v>
      </c>
      <c r="F13" s="60">
        <v>733000</v>
      </c>
      <c r="G13" s="60">
        <v>26438</v>
      </c>
      <c r="H13" s="60">
        <v>45665</v>
      </c>
      <c r="I13" s="60">
        <v>55563</v>
      </c>
      <c r="J13" s="60">
        <v>127666</v>
      </c>
      <c r="K13" s="60">
        <v>0</v>
      </c>
      <c r="L13" s="60">
        <v>50056</v>
      </c>
      <c r="M13" s="60">
        <v>53377</v>
      </c>
      <c r="N13" s="60">
        <v>103433</v>
      </c>
      <c r="O13" s="60">
        <v>45586</v>
      </c>
      <c r="P13" s="60">
        <v>28761</v>
      </c>
      <c r="Q13" s="60">
        <v>35451</v>
      </c>
      <c r="R13" s="60">
        <v>109798</v>
      </c>
      <c r="S13" s="60">
        <v>0</v>
      </c>
      <c r="T13" s="60">
        <v>0</v>
      </c>
      <c r="U13" s="60">
        <v>0</v>
      </c>
      <c r="V13" s="60">
        <v>0</v>
      </c>
      <c r="W13" s="60">
        <v>340897</v>
      </c>
      <c r="X13" s="60">
        <v>549750</v>
      </c>
      <c r="Y13" s="60">
        <v>-208853</v>
      </c>
      <c r="Z13" s="140">
        <v>-37.99</v>
      </c>
      <c r="AA13" s="155">
        <v>733000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277242</v>
      </c>
      <c r="F14" s="60">
        <v>380000</v>
      </c>
      <c r="G14" s="60">
        <v>4426</v>
      </c>
      <c r="H14" s="60">
        <v>88713</v>
      </c>
      <c r="I14" s="60">
        <v>56796</v>
      </c>
      <c r="J14" s="60">
        <v>149935</v>
      </c>
      <c r="K14" s="60">
        <v>3537</v>
      </c>
      <c r="L14" s="60">
        <v>44515</v>
      </c>
      <c r="M14" s="60">
        <v>54332</v>
      </c>
      <c r="N14" s="60">
        <v>102384</v>
      </c>
      <c r="O14" s="60">
        <v>77652</v>
      </c>
      <c r="P14" s="60">
        <v>68265</v>
      </c>
      <c r="Q14" s="60">
        <v>52728</v>
      </c>
      <c r="R14" s="60">
        <v>198645</v>
      </c>
      <c r="S14" s="60">
        <v>0</v>
      </c>
      <c r="T14" s="60">
        <v>0</v>
      </c>
      <c r="U14" s="60">
        <v>0</v>
      </c>
      <c r="V14" s="60">
        <v>0</v>
      </c>
      <c r="W14" s="60">
        <v>450964</v>
      </c>
      <c r="X14" s="60">
        <v>285000</v>
      </c>
      <c r="Y14" s="60">
        <v>165964</v>
      </c>
      <c r="Z14" s="140">
        <v>58.23</v>
      </c>
      <c r="AA14" s="155">
        <v>380000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46265</v>
      </c>
      <c r="D16" s="155">
        <v>0</v>
      </c>
      <c r="E16" s="156">
        <v>316655</v>
      </c>
      <c r="F16" s="60">
        <v>267000</v>
      </c>
      <c r="G16" s="60">
        <v>5155</v>
      </c>
      <c r="H16" s="60">
        <v>1800</v>
      </c>
      <c r="I16" s="60">
        <v>7105</v>
      </c>
      <c r="J16" s="60">
        <v>14060</v>
      </c>
      <c r="K16" s="60">
        <v>19800</v>
      </c>
      <c r="L16" s="60">
        <v>9300</v>
      </c>
      <c r="M16" s="60">
        <v>8755</v>
      </c>
      <c r="N16" s="60">
        <v>37855</v>
      </c>
      <c r="O16" s="60">
        <v>600</v>
      </c>
      <c r="P16" s="60">
        <v>14505</v>
      </c>
      <c r="Q16" s="60">
        <v>18350</v>
      </c>
      <c r="R16" s="60">
        <v>33455</v>
      </c>
      <c r="S16" s="60">
        <v>0</v>
      </c>
      <c r="T16" s="60">
        <v>0</v>
      </c>
      <c r="U16" s="60">
        <v>0</v>
      </c>
      <c r="V16" s="60">
        <v>0</v>
      </c>
      <c r="W16" s="60">
        <v>85370</v>
      </c>
      <c r="X16" s="60">
        <v>200250</v>
      </c>
      <c r="Y16" s="60">
        <v>-114880</v>
      </c>
      <c r="Z16" s="140">
        <v>-57.37</v>
      </c>
      <c r="AA16" s="155">
        <v>267000</v>
      </c>
    </row>
    <row r="17" spans="1:27" ht="13.5">
      <c r="A17" s="181" t="s">
        <v>113</v>
      </c>
      <c r="B17" s="185"/>
      <c r="C17" s="155">
        <v>4705421</v>
      </c>
      <c r="D17" s="155">
        <v>0</v>
      </c>
      <c r="E17" s="156">
        <v>5132000</v>
      </c>
      <c r="F17" s="60">
        <v>5814039</v>
      </c>
      <c r="G17" s="60">
        <v>0</v>
      </c>
      <c r="H17" s="60">
        <v>348460</v>
      </c>
      <c r="I17" s="60">
        <v>374577</v>
      </c>
      <c r="J17" s="60">
        <v>723037</v>
      </c>
      <c r="K17" s="60">
        <v>287749</v>
      </c>
      <c r="L17" s="60">
        <v>521978</v>
      </c>
      <c r="M17" s="60">
        <v>283960</v>
      </c>
      <c r="N17" s="60">
        <v>1093687</v>
      </c>
      <c r="O17" s="60">
        <v>151378</v>
      </c>
      <c r="P17" s="60">
        <v>0</v>
      </c>
      <c r="Q17" s="60">
        <v>1557886</v>
      </c>
      <c r="R17" s="60">
        <v>1709264</v>
      </c>
      <c r="S17" s="60">
        <v>0</v>
      </c>
      <c r="T17" s="60">
        <v>0</v>
      </c>
      <c r="U17" s="60">
        <v>0</v>
      </c>
      <c r="V17" s="60">
        <v>0</v>
      </c>
      <c r="W17" s="60">
        <v>3525988</v>
      </c>
      <c r="X17" s="60">
        <v>4360529</v>
      </c>
      <c r="Y17" s="60">
        <v>-834541</v>
      </c>
      <c r="Z17" s="140">
        <v>-19.14</v>
      </c>
      <c r="AA17" s="155">
        <v>5814039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36202000</v>
      </c>
      <c r="D19" s="155">
        <v>0</v>
      </c>
      <c r="E19" s="156">
        <v>39040000</v>
      </c>
      <c r="F19" s="60">
        <v>39322000</v>
      </c>
      <c r="G19" s="60">
        <v>14977000</v>
      </c>
      <c r="H19" s="60">
        <v>686000</v>
      </c>
      <c r="I19" s="60">
        <v>150000</v>
      </c>
      <c r="J19" s="60">
        <v>15813000</v>
      </c>
      <c r="K19" s="60">
        <v>0</v>
      </c>
      <c r="L19" s="60">
        <v>825000</v>
      </c>
      <c r="M19" s="60">
        <v>3530000</v>
      </c>
      <c r="N19" s="60">
        <v>4355000</v>
      </c>
      <c r="O19" s="60">
        <v>0</v>
      </c>
      <c r="P19" s="60">
        <v>8508000</v>
      </c>
      <c r="Q19" s="60">
        <v>8599000</v>
      </c>
      <c r="R19" s="60">
        <v>17107000</v>
      </c>
      <c r="S19" s="60">
        <v>0</v>
      </c>
      <c r="T19" s="60">
        <v>0</v>
      </c>
      <c r="U19" s="60">
        <v>0</v>
      </c>
      <c r="V19" s="60">
        <v>0</v>
      </c>
      <c r="W19" s="60">
        <v>37275000</v>
      </c>
      <c r="X19" s="60">
        <v>29491500</v>
      </c>
      <c r="Y19" s="60">
        <v>7783500</v>
      </c>
      <c r="Z19" s="140">
        <v>26.39</v>
      </c>
      <c r="AA19" s="155">
        <v>39322000</v>
      </c>
    </row>
    <row r="20" spans="1:27" ht="13.5">
      <c r="A20" s="181" t="s">
        <v>35</v>
      </c>
      <c r="B20" s="185"/>
      <c r="C20" s="155">
        <v>2832622</v>
      </c>
      <c r="D20" s="155">
        <v>0</v>
      </c>
      <c r="E20" s="156">
        <v>2927991</v>
      </c>
      <c r="F20" s="54">
        <v>3942322</v>
      </c>
      <c r="G20" s="54">
        <v>489039</v>
      </c>
      <c r="H20" s="54">
        <v>809584</v>
      </c>
      <c r="I20" s="54">
        <v>121697</v>
      </c>
      <c r="J20" s="54">
        <v>1420320</v>
      </c>
      <c r="K20" s="54">
        <v>233094</v>
      </c>
      <c r="L20" s="54">
        <v>198368</v>
      </c>
      <c r="M20" s="54">
        <v>104845</v>
      </c>
      <c r="N20" s="54">
        <v>536307</v>
      </c>
      <c r="O20" s="54">
        <v>204260</v>
      </c>
      <c r="P20" s="54">
        <v>633010</v>
      </c>
      <c r="Q20" s="54">
        <v>-158569</v>
      </c>
      <c r="R20" s="54">
        <v>678701</v>
      </c>
      <c r="S20" s="54">
        <v>0</v>
      </c>
      <c r="T20" s="54">
        <v>0</v>
      </c>
      <c r="U20" s="54">
        <v>0</v>
      </c>
      <c r="V20" s="54">
        <v>0</v>
      </c>
      <c r="W20" s="54">
        <v>2635328</v>
      </c>
      <c r="X20" s="54">
        <v>2956742</v>
      </c>
      <c r="Y20" s="54">
        <v>-321414</v>
      </c>
      <c r="Z20" s="184">
        <v>-10.87</v>
      </c>
      <c r="AA20" s="130">
        <v>3942322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253493516</v>
      </c>
      <c r="D22" s="188">
        <f>SUM(D5:D21)</f>
        <v>0</v>
      </c>
      <c r="E22" s="189">
        <f t="shared" si="0"/>
        <v>283513096</v>
      </c>
      <c r="F22" s="190">
        <f t="shared" si="0"/>
        <v>287853983</v>
      </c>
      <c r="G22" s="190">
        <f t="shared" si="0"/>
        <v>37093416</v>
      </c>
      <c r="H22" s="190">
        <f t="shared" si="0"/>
        <v>35665254</v>
      </c>
      <c r="I22" s="190">
        <f t="shared" si="0"/>
        <v>19880594</v>
      </c>
      <c r="J22" s="190">
        <f t="shared" si="0"/>
        <v>92639264</v>
      </c>
      <c r="K22" s="190">
        <f t="shared" si="0"/>
        <v>19614624</v>
      </c>
      <c r="L22" s="190">
        <f t="shared" si="0"/>
        <v>20872340</v>
      </c>
      <c r="M22" s="190">
        <f t="shared" si="0"/>
        <v>25306485</v>
      </c>
      <c r="N22" s="190">
        <f t="shared" si="0"/>
        <v>65793449</v>
      </c>
      <c r="O22" s="190">
        <f t="shared" si="0"/>
        <v>17239887</v>
      </c>
      <c r="P22" s="190">
        <f t="shared" si="0"/>
        <v>28653593</v>
      </c>
      <c r="Q22" s="190">
        <f t="shared" si="0"/>
        <v>28325071</v>
      </c>
      <c r="R22" s="190">
        <f t="shared" si="0"/>
        <v>74218551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232651264</v>
      </c>
      <c r="X22" s="190">
        <f t="shared" si="0"/>
        <v>215890489</v>
      </c>
      <c r="Y22" s="190">
        <f t="shared" si="0"/>
        <v>16760775</v>
      </c>
      <c r="Z22" s="191">
        <f>+IF(X22&lt;&gt;0,+(Y22/X22)*100,0)</f>
        <v>7.763554141562948</v>
      </c>
      <c r="AA22" s="188">
        <f>SUM(AA5:AA21)</f>
        <v>287853983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61549927</v>
      </c>
      <c r="D25" s="155">
        <v>0</v>
      </c>
      <c r="E25" s="156">
        <v>64013716</v>
      </c>
      <c r="F25" s="60">
        <v>64019396</v>
      </c>
      <c r="G25" s="60">
        <v>5876968</v>
      </c>
      <c r="H25" s="60">
        <v>6001768</v>
      </c>
      <c r="I25" s="60">
        <v>5537636</v>
      </c>
      <c r="J25" s="60">
        <v>17416372</v>
      </c>
      <c r="K25" s="60">
        <v>4806256</v>
      </c>
      <c r="L25" s="60">
        <v>5216999</v>
      </c>
      <c r="M25" s="60">
        <v>5896949</v>
      </c>
      <c r="N25" s="60">
        <v>15920204</v>
      </c>
      <c r="O25" s="60">
        <v>5560217</v>
      </c>
      <c r="P25" s="60">
        <v>5578105</v>
      </c>
      <c r="Q25" s="60">
        <v>5480756</v>
      </c>
      <c r="R25" s="60">
        <v>16619078</v>
      </c>
      <c r="S25" s="60">
        <v>0</v>
      </c>
      <c r="T25" s="60">
        <v>0</v>
      </c>
      <c r="U25" s="60">
        <v>0</v>
      </c>
      <c r="V25" s="60">
        <v>0</v>
      </c>
      <c r="W25" s="60">
        <v>49955654</v>
      </c>
      <c r="X25" s="60">
        <v>48014547</v>
      </c>
      <c r="Y25" s="60">
        <v>1941107</v>
      </c>
      <c r="Z25" s="140">
        <v>4.04</v>
      </c>
      <c r="AA25" s="155">
        <v>64019396</v>
      </c>
    </row>
    <row r="26" spans="1:27" ht="13.5">
      <c r="A26" s="183" t="s">
        <v>38</v>
      </c>
      <c r="B26" s="182"/>
      <c r="C26" s="155">
        <v>4601212</v>
      </c>
      <c r="D26" s="155">
        <v>0</v>
      </c>
      <c r="E26" s="156">
        <v>5268393</v>
      </c>
      <c r="F26" s="60">
        <v>5742000</v>
      </c>
      <c r="G26" s="60">
        <v>394756</v>
      </c>
      <c r="H26" s="60">
        <v>394756</v>
      </c>
      <c r="I26" s="60">
        <v>398383</v>
      </c>
      <c r="J26" s="60">
        <v>1187895</v>
      </c>
      <c r="K26" s="60">
        <v>0</v>
      </c>
      <c r="L26" s="60">
        <v>394756</v>
      </c>
      <c r="M26" s="60">
        <v>368675</v>
      </c>
      <c r="N26" s="60">
        <v>763431</v>
      </c>
      <c r="O26" s="60">
        <v>370893</v>
      </c>
      <c r="P26" s="60">
        <v>356966</v>
      </c>
      <c r="Q26" s="60">
        <v>395751</v>
      </c>
      <c r="R26" s="60">
        <v>1123610</v>
      </c>
      <c r="S26" s="60">
        <v>0</v>
      </c>
      <c r="T26" s="60">
        <v>0</v>
      </c>
      <c r="U26" s="60">
        <v>0</v>
      </c>
      <c r="V26" s="60">
        <v>0</v>
      </c>
      <c r="W26" s="60">
        <v>3074936</v>
      </c>
      <c r="X26" s="60">
        <v>4306500</v>
      </c>
      <c r="Y26" s="60">
        <v>-1231564</v>
      </c>
      <c r="Z26" s="140">
        <v>-28.6</v>
      </c>
      <c r="AA26" s="155">
        <v>5742000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12000000</v>
      </c>
      <c r="F27" s="60">
        <v>12000000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9000000</v>
      </c>
      <c r="Y27" s="60">
        <v>-9000000</v>
      </c>
      <c r="Z27" s="140">
        <v>-100</v>
      </c>
      <c r="AA27" s="155">
        <v>12000000</v>
      </c>
    </row>
    <row r="28" spans="1:27" ht="13.5">
      <c r="A28" s="183" t="s">
        <v>39</v>
      </c>
      <c r="B28" s="182"/>
      <c r="C28" s="155">
        <v>31515003</v>
      </c>
      <c r="D28" s="155">
        <v>0</v>
      </c>
      <c r="E28" s="156">
        <v>35000000</v>
      </c>
      <c r="F28" s="60">
        <v>34999998</v>
      </c>
      <c r="G28" s="60">
        <v>2916666</v>
      </c>
      <c r="H28" s="60">
        <v>2916667</v>
      </c>
      <c r="I28" s="60">
        <v>-2916667</v>
      </c>
      <c r="J28" s="60">
        <v>2916666</v>
      </c>
      <c r="K28" s="60">
        <v>2916667</v>
      </c>
      <c r="L28" s="60">
        <v>2916667</v>
      </c>
      <c r="M28" s="60">
        <v>2558560</v>
      </c>
      <c r="N28" s="60">
        <v>8391894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11308560</v>
      </c>
      <c r="X28" s="60">
        <v>26249999</v>
      </c>
      <c r="Y28" s="60">
        <v>-14941439</v>
      </c>
      <c r="Z28" s="140">
        <v>-56.92</v>
      </c>
      <c r="AA28" s="155">
        <v>34999998</v>
      </c>
    </row>
    <row r="29" spans="1:27" ht="13.5">
      <c r="A29" s="183" t="s">
        <v>40</v>
      </c>
      <c r="B29" s="182"/>
      <c r="C29" s="155">
        <v>2595612</v>
      </c>
      <c r="D29" s="155">
        <v>0</v>
      </c>
      <c r="E29" s="156">
        <v>3493500</v>
      </c>
      <c r="F29" s="60">
        <v>3493500</v>
      </c>
      <c r="G29" s="60">
        <v>175877</v>
      </c>
      <c r="H29" s="60">
        <v>175877</v>
      </c>
      <c r="I29" s="60">
        <v>175877</v>
      </c>
      <c r="J29" s="60">
        <v>527631</v>
      </c>
      <c r="K29" s="60">
        <v>0</v>
      </c>
      <c r="L29" s="60">
        <v>175877</v>
      </c>
      <c r="M29" s="60">
        <v>186731</v>
      </c>
      <c r="N29" s="60">
        <v>362608</v>
      </c>
      <c r="O29" s="60">
        <v>496346</v>
      </c>
      <c r="P29" s="60">
        <v>182374</v>
      </c>
      <c r="Q29" s="60">
        <v>464232</v>
      </c>
      <c r="R29" s="60">
        <v>1142952</v>
      </c>
      <c r="S29" s="60">
        <v>0</v>
      </c>
      <c r="T29" s="60">
        <v>0</v>
      </c>
      <c r="U29" s="60">
        <v>0</v>
      </c>
      <c r="V29" s="60">
        <v>0</v>
      </c>
      <c r="W29" s="60">
        <v>2033191</v>
      </c>
      <c r="X29" s="60">
        <v>2620125</v>
      </c>
      <c r="Y29" s="60">
        <v>-586934</v>
      </c>
      <c r="Z29" s="140">
        <v>-22.4</v>
      </c>
      <c r="AA29" s="155">
        <v>3493500</v>
      </c>
    </row>
    <row r="30" spans="1:27" ht="13.5">
      <c r="A30" s="183" t="s">
        <v>119</v>
      </c>
      <c r="B30" s="182"/>
      <c r="C30" s="155">
        <v>129226756</v>
      </c>
      <c r="D30" s="155">
        <v>0</v>
      </c>
      <c r="E30" s="156">
        <v>139875123</v>
      </c>
      <c r="F30" s="60">
        <v>137875123</v>
      </c>
      <c r="G30" s="60">
        <v>17278495</v>
      </c>
      <c r="H30" s="60">
        <v>16217761</v>
      </c>
      <c r="I30" s="60">
        <v>9155815</v>
      </c>
      <c r="J30" s="60">
        <v>42652071</v>
      </c>
      <c r="K30" s="60">
        <v>10340569</v>
      </c>
      <c r="L30" s="60">
        <v>10340569</v>
      </c>
      <c r="M30" s="60">
        <v>9760080</v>
      </c>
      <c r="N30" s="60">
        <v>30441218</v>
      </c>
      <c r="O30" s="60">
        <v>8641803</v>
      </c>
      <c r="P30" s="60">
        <v>8856689</v>
      </c>
      <c r="Q30" s="60">
        <v>9246216</v>
      </c>
      <c r="R30" s="60">
        <v>26744708</v>
      </c>
      <c r="S30" s="60">
        <v>0</v>
      </c>
      <c r="T30" s="60">
        <v>0</v>
      </c>
      <c r="U30" s="60">
        <v>0</v>
      </c>
      <c r="V30" s="60">
        <v>0</v>
      </c>
      <c r="W30" s="60">
        <v>99837997</v>
      </c>
      <c r="X30" s="60">
        <v>103406342</v>
      </c>
      <c r="Y30" s="60">
        <v>-3568345</v>
      </c>
      <c r="Z30" s="140">
        <v>-3.45</v>
      </c>
      <c r="AA30" s="155">
        <v>137875123</v>
      </c>
    </row>
    <row r="31" spans="1:27" ht="13.5">
      <c r="A31" s="183" t="s">
        <v>120</v>
      </c>
      <c r="B31" s="182"/>
      <c r="C31" s="155">
        <v>8754662</v>
      </c>
      <c r="D31" s="155">
        <v>0</v>
      </c>
      <c r="E31" s="156">
        <v>11428000</v>
      </c>
      <c r="F31" s="60">
        <v>14480946</v>
      </c>
      <c r="G31" s="60">
        <v>15160</v>
      </c>
      <c r="H31" s="60">
        <v>266260</v>
      </c>
      <c r="I31" s="60">
        <v>1207201</v>
      </c>
      <c r="J31" s="60">
        <v>1488621</v>
      </c>
      <c r="K31" s="60">
        <v>517982</v>
      </c>
      <c r="L31" s="60">
        <v>231730</v>
      </c>
      <c r="M31" s="60">
        <v>1065968</v>
      </c>
      <c r="N31" s="60">
        <v>1815680</v>
      </c>
      <c r="O31" s="60">
        <v>1103789</v>
      </c>
      <c r="P31" s="60">
        <v>505396</v>
      </c>
      <c r="Q31" s="60">
        <v>686374</v>
      </c>
      <c r="R31" s="60">
        <v>2295559</v>
      </c>
      <c r="S31" s="60">
        <v>0</v>
      </c>
      <c r="T31" s="60">
        <v>0</v>
      </c>
      <c r="U31" s="60">
        <v>0</v>
      </c>
      <c r="V31" s="60">
        <v>0</v>
      </c>
      <c r="W31" s="60">
        <v>5599860</v>
      </c>
      <c r="X31" s="60">
        <v>10860710</v>
      </c>
      <c r="Y31" s="60">
        <v>-5260850</v>
      </c>
      <c r="Z31" s="140">
        <v>-48.44</v>
      </c>
      <c r="AA31" s="155">
        <v>14480946</v>
      </c>
    </row>
    <row r="32" spans="1:27" ht="13.5">
      <c r="A32" s="183" t="s">
        <v>121</v>
      </c>
      <c r="B32" s="182"/>
      <c r="C32" s="155">
        <v>9711111</v>
      </c>
      <c r="D32" s="155">
        <v>0</v>
      </c>
      <c r="E32" s="156">
        <v>8800200</v>
      </c>
      <c r="F32" s="60">
        <v>10300200</v>
      </c>
      <c r="G32" s="60">
        <v>727025</v>
      </c>
      <c r="H32" s="60">
        <v>761734</v>
      </c>
      <c r="I32" s="60">
        <v>806343</v>
      </c>
      <c r="J32" s="60">
        <v>2295102</v>
      </c>
      <c r="K32" s="60">
        <v>0</v>
      </c>
      <c r="L32" s="60">
        <v>761463</v>
      </c>
      <c r="M32" s="60">
        <v>775373</v>
      </c>
      <c r="N32" s="60">
        <v>1536836</v>
      </c>
      <c r="O32" s="60">
        <v>754149</v>
      </c>
      <c r="P32" s="60">
        <v>1546820</v>
      </c>
      <c r="Q32" s="60">
        <v>762063</v>
      </c>
      <c r="R32" s="60">
        <v>3063032</v>
      </c>
      <c r="S32" s="60">
        <v>0</v>
      </c>
      <c r="T32" s="60">
        <v>0</v>
      </c>
      <c r="U32" s="60">
        <v>0</v>
      </c>
      <c r="V32" s="60">
        <v>0</v>
      </c>
      <c r="W32" s="60">
        <v>6894970</v>
      </c>
      <c r="X32" s="60">
        <v>7725150</v>
      </c>
      <c r="Y32" s="60">
        <v>-830180</v>
      </c>
      <c r="Z32" s="140">
        <v>-10.75</v>
      </c>
      <c r="AA32" s="155">
        <v>10300200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7069000</v>
      </c>
      <c r="F33" s="60">
        <v>7069140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5301855</v>
      </c>
      <c r="Y33" s="60">
        <v>-5301855</v>
      </c>
      <c r="Z33" s="140">
        <v>-100</v>
      </c>
      <c r="AA33" s="155">
        <v>7069140</v>
      </c>
    </row>
    <row r="34" spans="1:27" ht="13.5">
      <c r="A34" s="183" t="s">
        <v>43</v>
      </c>
      <c r="B34" s="182"/>
      <c r="C34" s="155">
        <v>35703163</v>
      </c>
      <c r="D34" s="155">
        <v>0</v>
      </c>
      <c r="E34" s="156">
        <v>26977140</v>
      </c>
      <c r="F34" s="60">
        <v>72078680</v>
      </c>
      <c r="G34" s="60">
        <v>916558</v>
      </c>
      <c r="H34" s="60">
        <v>2173878</v>
      </c>
      <c r="I34" s="60">
        <v>2797241</v>
      </c>
      <c r="J34" s="60">
        <v>5887677</v>
      </c>
      <c r="K34" s="60">
        <v>11279137</v>
      </c>
      <c r="L34" s="60">
        <v>1794332</v>
      </c>
      <c r="M34" s="60">
        <v>3575849</v>
      </c>
      <c r="N34" s="60">
        <v>16649318</v>
      </c>
      <c r="O34" s="60">
        <v>1706276</v>
      </c>
      <c r="P34" s="60">
        <v>3738693</v>
      </c>
      <c r="Q34" s="60">
        <v>2394563</v>
      </c>
      <c r="R34" s="60">
        <v>7839532</v>
      </c>
      <c r="S34" s="60">
        <v>0</v>
      </c>
      <c r="T34" s="60">
        <v>0</v>
      </c>
      <c r="U34" s="60">
        <v>0</v>
      </c>
      <c r="V34" s="60">
        <v>0</v>
      </c>
      <c r="W34" s="60">
        <v>30376527</v>
      </c>
      <c r="X34" s="60">
        <v>54059010</v>
      </c>
      <c r="Y34" s="60">
        <v>-23682483</v>
      </c>
      <c r="Z34" s="140">
        <v>-43.81</v>
      </c>
      <c r="AA34" s="155">
        <v>72078680</v>
      </c>
    </row>
    <row r="35" spans="1:27" ht="13.5">
      <c r="A35" s="181" t="s">
        <v>122</v>
      </c>
      <c r="B35" s="185"/>
      <c r="C35" s="155">
        <v>844768</v>
      </c>
      <c r="D35" s="155">
        <v>0</v>
      </c>
      <c r="E35" s="156">
        <v>0</v>
      </c>
      <c r="F35" s="60">
        <v>0</v>
      </c>
      <c r="G35" s="60">
        <v>3600</v>
      </c>
      <c r="H35" s="60">
        <v>459360</v>
      </c>
      <c r="I35" s="60">
        <v>0</v>
      </c>
      <c r="J35" s="60">
        <v>462960</v>
      </c>
      <c r="K35" s="60">
        <v>0</v>
      </c>
      <c r="L35" s="60">
        <v>0</v>
      </c>
      <c r="M35" s="60">
        <v>213577</v>
      </c>
      <c r="N35" s="60">
        <v>213577</v>
      </c>
      <c r="O35" s="60">
        <v>46020</v>
      </c>
      <c r="P35" s="60">
        <v>31450</v>
      </c>
      <c r="Q35" s="60">
        <v>28000</v>
      </c>
      <c r="R35" s="60">
        <v>105470</v>
      </c>
      <c r="S35" s="60">
        <v>0</v>
      </c>
      <c r="T35" s="60">
        <v>0</v>
      </c>
      <c r="U35" s="60">
        <v>0</v>
      </c>
      <c r="V35" s="60">
        <v>0</v>
      </c>
      <c r="W35" s="60">
        <v>782007</v>
      </c>
      <c r="X35" s="60">
        <v>0</v>
      </c>
      <c r="Y35" s="60">
        <v>782007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284502214</v>
      </c>
      <c r="D36" s="188">
        <f>SUM(D25:D35)</f>
        <v>0</v>
      </c>
      <c r="E36" s="189">
        <f t="shared" si="1"/>
        <v>313925072</v>
      </c>
      <c r="F36" s="190">
        <f t="shared" si="1"/>
        <v>362058983</v>
      </c>
      <c r="G36" s="190">
        <f t="shared" si="1"/>
        <v>28305105</v>
      </c>
      <c r="H36" s="190">
        <f t="shared" si="1"/>
        <v>29368061</v>
      </c>
      <c r="I36" s="190">
        <f t="shared" si="1"/>
        <v>17161829</v>
      </c>
      <c r="J36" s="190">
        <f t="shared" si="1"/>
        <v>74834995</v>
      </c>
      <c r="K36" s="190">
        <f t="shared" si="1"/>
        <v>29860611</v>
      </c>
      <c r="L36" s="190">
        <f t="shared" si="1"/>
        <v>21832393</v>
      </c>
      <c r="M36" s="190">
        <f t="shared" si="1"/>
        <v>24401762</v>
      </c>
      <c r="N36" s="190">
        <f t="shared" si="1"/>
        <v>76094766</v>
      </c>
      <c r="O36" s="190">
        <f t="shared" si="1"/>
        <v>18679493</v>
      </c>
      <c r="P36" s="190">
        <f t="shared" si="1"/>
        <v>20796493</v>
      </c>
      <c r="Q36" s="190">
        <f t="shared" si="1"/>
        <v>19457955</v>
      </c>
      <c r="R36" s="190">
        <f t="shared" si="1"/>
        <v>58933941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209863702</v>
      </c>
      <c r="X36" s="190">
        <f t="shared" si="1"/>
        <v>271544238</v>
      </c>
      <c r="Y36" s="190">
        <f t="shared" si="1"/>
        <v>-61680536</v>
      </c>
      <c r="Z36" s="191">
        <f>+IF(X36&lt;&gt;0,+(Y36/X36)*100,0)</f>
        <v>-22.71472834566278</v>
      </c>
      <c r="AA36" s="188">
        <f>SUM(AA25:AA35)</f>
        <v>362058983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-31008698</v>
      </c>
      <c r="D38" s="199">
        <f>+D22-D36</f>
        <v>0</v>
      </c>
      <c r="E38" s="200">
        <f t="shared" si="2"/>
        <v>-30411976</v>
      </c>
      <c r="F38" s="106">
        <f t="shared" si="2"/>
        <v>-74205000</v>
      </c>
      <c r="G38" s="106">
        <f t="shared" si="2"/>
        <v>8788311</v>
      </c>
      <c r="H38" s="106">
        <f t="shared" si="2"/>
        <v>6297193</v>
      </c>
      <c r="I38" s="106">
        <f t="shared" si="2"/>
        <v>2718765</v>
      </c>
      <c r="J38" s="106">
        <f t="shared" si="2"/>
        <v>17804269</v>
      </c>
      <c r="K38" s="106">
        <f t="shared" si="2"/>
        <v>-10245987</v>
      </c>
      <c r="L38" s="106">
        <f t="shared" si="2"/>
        <v>-960053</v>
      </c>
      <c r="M38" s="106">
        <f t="shared" si="2"/>
        <v>904723</v>
      </c>
      <c r="N38" s="106">
        <f t="shared" si="2"/>
        <v>-10301317</v>
      </c>
      <c r="O38" s="106">
        <f t="shared" si="2"/>
        <v>-1439606</v>
      </c>
      <c r="P38" s="106">
        <f t="shared" si="2"/>
        <v>7857100</v>
      </c>
      <c r="Q38" s="106">
        <f t="shared" si="2"/>
        <v>8867116</v>
      </c>
      <c r="R38" s="106">
        <f t="shared" si="2"/>
        <v>15284610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22787562</v>
      </c>
      <c r="X38" s="106">
        <f>IF(F22=F36,0,X22-X36)</f>
        <v>-55653749</v>
      </c>
      <c r="Y38" s="106">
        <f t="shared" si="2"/>
        <v>78441311</v>
      </c>
      <c r="Z38" s="201">
        <f>+IF(X38&lt;&gt;0,+(Y38/X38)*100,0)</f>
        <v>-140.94524162244667</v>
      </c>
      <c r="AA38" s="199">
        <f>+AA22-AA36</f>
        <v>-74205000</v>
      </c>
    </row>
    <row r="39" spans="1:27" ht="13.5">
      <c r="A39" s="181" t="s">
        <v>46</v>
      </c>
      <c r="B39" s="185"/>
      <c r="C39" s="155">
        <v>30691133</v>
      </c>
      <c r="D39" s="155">
        <v>0</v>
      </c>
      <c r="E39" s="156">
        <v>23161000</v>
      </c>
      <c r="F39" s="60">
        <v>41086000</v>
      </c>
      <c r="G39" s="60">
        <v>0</v>
      </c>
      <c r="H39" s="60">
        <v>9237000</v>
      </c>
      <c r="I39" s="60">
        <v>0</v>
      </c>
      <c r="J39" s="60">
        <v>9237000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9237000</v>
      </c>
      <c r="X39" s="60">
        <v>30814500</v>
      </c>
      <c r="Y39" s="60">
        <v>-21577500</v>
      </c>
      <c r="Z39" s="140">
        <v>-70.02</v>
      </c>
      <c r="AA39" s="155">
        <v>41086000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-317565</v>
      </c>
      <c r="D42" s="206">
        <f>SUM(D38:D41)</f>
        <v>0</v>
      </c>
      <c r="E42" s="207">
        <f t="shared" si="3"/>
        <v>-7250976</v>
      </c>
      <c r="F42" s="88">
        <f t="shared" si="3"/>
        <v>-33119000</v>
      </c>
      <c r="G42" s="88">
        <f t="shared" si="3"/>
        <v>8788311</v>
      </c>
      <c r="H42" s="88">
        <f t="shared" si="3"/>
        <v>15534193</v>
      </c>
      <c r="I42" s="88">
        <f t="shared" si="3"/>
        <v>2718765</v>
      </c>
      <c r="J42" s="88">
        <f t="shared" si="3"/>
        <v>27041269</v>
      </c>
      <c r="K42" s="88">
        <f t="shared" si="3"/>
        <v>-10245987</v>
      </c>
      <c r="L42" s="88">
        <f t="shared" si="3"/>
        <v>-960053</v>
      </c>
      <c r="M42" s="88">
        <f t="shared" si="3"/>
        <v>904723</v>
      </c>
      <c r="N42" s="88">
        <f t="shared" si="3"/>
        <v>-10301317</v>
      </c>
      <c r="O42" s="88">
        <f t="shared" si="3"/>
        <v>-1439606</v>
      </c>
      <c r="P42" s="88">
        <f t="shared" si="3"/>
        <v>7857100</v>
      </c>
      <c r="Q42" s="88">
        <f t="shared" si="3"/>
        <v>8867116</v>
      </c>
      <c r="R42" s="88">
        <f t="shared" si="3"/>
        <v>15284610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32024562</v>
      </c>
      <c r="X42" s="88">
        <f t="shared" si="3"/>
        <v>-24839249</v>
      </c>
      <c r="Y42" s="88">
        <f t="shared" si="3"/>
        <v>56863811</v>
      </c>
      <c r="Z42" s="208">
        <f>+IF(X42&lt;&gt;0,+(Y42/X42)*100,0)</f>
        <v>-228.92725540937246</v>
      </c>
      <c r="AA42" s="206">
        <f>SUM(AA38:AA41)</f>
        <v>-33119000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-317565</v>
      </c>
      <c r="D44" s="210">
        <f>+D42-D43</f>
        <v>0</v>
      </c>
      <c r="E44" s="211">
        <f t="shared" si="4"/>
        <v>-7250976</v>
      </c>
      <c r="F44" s="77">
        <f t="shared" si="4"/>
        <v>-33119000</v>
      </c>
      <c r="G44" s="77">
        <f t="shared" si="4"/>
        <v>8788311</v>
      </c>
      <c r="H44" s="77">
        <f t="shared" si="4"/>
        <v>15534193</v>
      </c>
      <c r="I44" s="77">
        <f t="shared" si="4"/>
        <v>2718765</v>
      </c>
      <c r="J44" s="77">
        <f t="shared" si="4"/>
        <v>27041269</v>
      </c>
      <c r="K44" s="77">
        <f t="shared" si="4"/>
        <v>-10245987</v>
      </c>
      <c r="L44" s="77">
        <f t="shared" si="4"/>
        <v>-960053</v>
      </c>
      <c r="M44" s="77">
        <f t="shared" si="4"/>
        <v>904723</v>
      </c>
      <c r="N44" s="77">
        <f t="shared" si="4"/>
        <v>-10301317</v>
      </c>
      <c r="O44" s="77">
        <f t="shared" si="4"/>
        <v>-1439606</v>
      </c>
      <c r="P44" s="77">
        <f t="shared" si="4"/>
        <v>7857100</v>
      </c>
      <c r="Q44" s="77">
        <f t="shared" si="4"/>
        <v>8867116</v>
      </c>
      <c r="R44" s="77">
        <f t="shared" si="4"/>
        <v>15284610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32024562</v>
      </c>
      <c r="X44" s="77">
        <f t="shared" si="4"/>
        <v>-24839249</v>
      </c>
      <c r="Y44" s="77">
        <f t="shared" si="4"/>
        <v>56863811</v>
      </c>
      <c r="Z44" s="212">
        <f>+IF(X44&lt;&gt;0,+(Y44/X44)*100,0)</f>
        <v>-228.92725540937246</v>
      </c>
      <c r="AA44" s="210">
        <f>+AA42-AA43</f>
        <v>-33119000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-317565</v>
      </c>
      <c r="D46" s="206">
        <f>SUM(D44:D45)</f>
        <v>0</v>
      </c>
      <c r="E46" s="207">
        <f t="shared" si="5"/>
        <v>-7250976</v>
      </c>
      <c r="F46" s="88">
        <f t="shared" si="5"/>
        <v>-33119000</v>
      </c>
      <c r="G46" s="88">
        <f t="shared" si="5"/>
        <v>8788311</v>
      </c>
      <c r="H46" s="88">
        <f t="shared" si="5"/>
        <v>15534193</v>
      </c>
      <c r="I46" s="88">
        <f t="shared" si="5"/>
        <v>2718765</v>
      </c>
      <c r="J46" s="88">
        <f t="shared" si="5"/>
        <v>27041269</v>
      </c>
      <c r="K46" s="88">
        <f t="shared" si="5"/>
        <v>-10245987</v>
      </c>
      <c r="L46" s="88">
        <f t="shared" si="5"/>
        <v>-960053</v>
      </c>
      <c r="M46" s="88">
        <f t="shared" si="5"/>
        <v>904723</v>
      </c>
      <c r="N46" s="88">
        <f t="shared" si="5"/>
        <v>-10301317</v>
      </c>
      <c r="O46" s="88">
        <f t="shared" si="5"/>
        <v>-1439606</v>
      </c>
      <c r="P46" s="88">
        <f t="shared" si="5"/>
        <v>7857100</v>
      </c>
      <c r="Q46" s="88">
        <f t="shared" si="5"/>
        <v>8867116</v>
      </c>
      <c r="R46" s="88">
        <f t="shared" si="5"/>
        <v>15284610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32024562</v>
      </c>
      <c r="X46" s="88">
        <f t="shared" si="5"/>
        <v>-24839249</v>
      </c>
      <c r="Y46" s="88">
        <f t="shared" si="5"/>
        <v>56863811</v>
      </c>
      <c r="Z46" s="208">
        <f>+IF(X46&lt;&gt;0,+(Y46/X46)*100,0)</f>
        <v>-228.92725540937246</v>
      </c>
      <c r="AA46" s="206">
        <f>SUM(AA44:AA45)</f>
        <v>-33119000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-317565</v>
      </c>
      <c r="D48" s="217">
        <f>SUM(D46:D47)</f>
        <v>0</v>
      </c>
      <c r="E48" s="218">
        <f t="shared" si="6"/>
        <v>-7250976</v>
      </c>
      <c r="F48" s="219">
        <f t="shared" si="6"/>
        <v>-33119000</v>
      </c>
      <c r="G48" s="219">
        <f t="shared" si="6"/>
        <v>8788311</v>
      </c>
      <c r="H48" s="220">
        <f t="shared" si="6"/>
        <v>15534193</v>
      </c>
      <c r="I48" s="220">
        <f t="shared" si="6"/>
        <v>2718765</v>
      </c>
      <c r="J48" s="220">
        <f t="shared" si="6"/>
        <v>27041269</v>
      </c>
      <c r="K48" s="220">
        <f t="shared" si="6"/>
        <v>-10245987</v>
      </c>
      <c r="L48" s="220">
        <f t="shared" si="6"/>
        <v>-960053</v>
      </c>
      <c r="M48" s="219">
        <f t="shared" si="6"/>
        <v>904723</v>
      </c>
      <c r="N48" s="219">
        <f t="shared" si="6"/>
        <v>-10301317</v>
      </c>
      <c r="O48" s="220">
        <f t="shared" si="6"/>
        <v>-1439606</v>
      </c>
      <c r="P48" s="220">
        <f t="shared" si="6"/>
        <v>7857100</v>
      </c>
      <c r="Q48" s="220">
        <f t="shared" si="6"/>
        <v>8867116</v>
      </c>
      <c r="R48" s="220">
        <f t="shared" si="6"/>
        <v>15284610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32024562</v>
      </c>
      <c r="X48" s="220">
        <f t="shared" si="6"/>
        <v>-24839249</v>
      </c>
      <c r="Y48" s="220">
        <f t="shared" si="6"/>
        <v>56863811</v>
      </c>
      <c r="Z48" s="221">
        <f>+IF(X48&lt;&gt;0,+(Y48/X48)*100,0)</f>
        <v>-228.92725540937246</v>
      </c>
      <c r="AA48" s="222">
        <f>SUM(AA46:AA47)</f>
        <v>-33119000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465233</v>
      </c>
      <c r="D5" s="153">
        <f>SUM(D6:D8)</f>
        <v>0</v>
      </c>
      <c r="E5" s="154">
        <f t="shared" si="0"/>
        <v>553000</v>
      </c>
      <c r="F5" s="100">
        <f t="shared" si="0"/>
        <v>553000</v>
      </c>
      <c r="G5" s="100">
        <f t="shared" si="0"/>
        <v>0</v>
      </c>
      <c r="H5" s="100">
        <f t="shared" si="0"/>
        <v>2011</v>
      </c>
      <c r="I5" s="100">
        <f t="shared" si="0"/>
        <v>7454</v>
      </c>
      <c r="J5" s="100">
        <f t="shared" si="0"/>
        <v>9465</v>
      </c>
      <c r="K5" s="100">
        <f t="shared" si="0"/>
        <v>21501</v>
      </c>
      <c r="L5" s="100">
        <f t="shared" si="0"/>
        <v>0</v>
      </c>
      <c r="M5" s="100">
        <f t="shared" si="0"/>
        <v>52368</v>
      </c>
      <c r="N5" s="100">
        <f t="shared" si="0"/>
        <v>73869</v>
      </c>
      <c r="O5" s="100">
        <f t="shared" si="0"/>
        <v>0</v>
      </c>
      <c r="P5" s="100">
        <f t="shared" si="0"/>
        <v>46938</v>
      </c>
      <c r="Q5" s="100">
        <f t="shared" si="0"/>
        <v>15819</v>
      </c>
      <c r="R5" s="100">
        <f t="shared" si="0"/>
        <v>62757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146091</v>
      </c>
      <c r="X5" s="100">
        <f t="shared" si="0"/>
        <v>414750</v>
      </c>
      <c r="Y5" s="100">
        <f t="shared" si="0"/>
        <v>-268659</v>
      </c>
      <c r="Z5" s="137">
        <f>+IF(X5&lt;&gt;0,+(Y5/X5)*100,0)</f>
        <v>-64.776130198915</v>
      </c>
      <c r="AA5" s="153">
        <f>SUM(AA6:AA8)</f>
        <v>553000</v>
      </c>
    </row>
    <row r="6" spans="1:27" ht="13.5">
      <c r="A6" s="138" t="s">
        <v>75</v>
      </c>
      <c r="B6" s="136"/>
      <c r="C6" s="155">
        <v>361852</v>
      </c>
      <c r="D6" s="155"/>
      <c r="E6" s="156">
        <v>498000</v>
      </c>
      <c r="F6" s="60"/>
      <c r="G6" s="60"/>
      <c r="H6" s="60"/>
      <c r="I6" s="60">
        <v>7454</v>
      </c>
      <c r="J6" s="60">
        <v>7454</v>
      </c>
      <c r="K6" s="60"/>
      <c r="L6" s="60"/>
      <c r="M6" s="60">
        <v>52368</v>
      </c>
      <c r="N6" s="60">
        <v>52368</v>
      </c>
      <c r="O6" s="60"/>
      <c r="P6" s="60">
        <v>38605</v>
      </c>
      <c r="Q6" s="60"/>
      <c r="R6" s="60">
        <v>38605</v>
      </c>
      <c r="S6" s="60"/>
      <c r="T6" s="60"/>
      <c r="U6" s="60"/>
      <c r="V6" s="60"/>
      <c r="W6" s="60">
        <v>98427</v>
      </c>
      <c r="X6" s="60"/>
      <c r="Y6" s="60">
        <v>98427</v>
      </c>
      <c r="Z6" s="140"/>
      <c r="AA6" s="62"/>
    </row>
    <row r="7" spans="1:27" ht="13.5">
      <c r="A7" s="138" t="s">
        <v>76</v>
      </c>
      <c r="B7" s="136"/>
      <c r="C7" s="157">
        <v>103381</v>
      </c>
      <c r="D7" s="157"/>
      <c r="E7" s="158">
        <v>55000</v>
      </c>
      <c r="F7" s="159">
        <v>55000</v>
      </c>
      <c r="G7" s="159"/>
      <c r="H7" s="159"/>
      <c r="I7" s="159"/>
      <c r="J7" s="159"/>
      <c r="K7" s="159">
        <v>2101</v>
      </c>
      <c r="L7" s="159"/>
      <c r="M7" s="159"/>
      <c r="N7" s="159">
        <v>2101</v>
      </c>
      <c r="O7" s="159"/>
      <c r="P7" s="159"/>
      <c r="Q7" s="159">
        <v>15819</v>
      </c>
      <c r="R7" s="159">
        <v>15819</v>
      </c>
      <c r="S7" s="159"/>
      <c r="T7" s="159"/>
      <c r="U7" s="159"/>
      <c r="V7" s="159"/>
      <c r="W7" s="159">
        <v>17920</v>
      </c>
      <c r="X7" s="159">
        <v>41250</v>
      </c>
      <c r="Y7" s="159">
        <v>-23330</v>
      </c>
      <c r="Z7" s="141">
        <v>-56.56</v>
      </c>
      <c r="AA7" s="225">
        <v>55000</v>
      </c>
    </row>
    <row r="8" spans="1:27" ht="13.5">
      <c r="A8" s="138" t="s">
        <v>77</v>
      </c>
      <c r="B8" s="136"/>
      <c r="C8" s="155"/>
      <c r="D8" s="155"/>
      <c r="E8" s="156"/>
      <c r="F8" s="60">
        <v>498000</v>
      </c>
      <c r="G8" s="60"/>
      <c r="H8" s="60">
        <v>2011</v>
      </c>
      <c r="I8" s="60"/>
      <c r="J8" s="60">
        <v>2011</v>
      </c>
      <c r="K8" s="60">
        <v>19400</v>
      </c>
      <c r="L8" s="60"/>
      <c r="M8" s="60"/>
      <c r="N8" s="60">
        <v>19400</v>
      </c>
      <c r="O8" s="60"/>
      <c r="P8" s="60">
        <v>8333</v>
      </c>
      <c r="Q8" s="60"/>
      <c r="R8" s="60">
        <v>8333</v>
      </c>
      <c r="S8" s="60"/>
      <c r="T8" s="60"/>
      <c r="U8" s="60"/>
      <c r="V8" s="60"/>
      <c r="W8" s="60">
        <v>29744</v>
      </c>
      <c r="X8" s="60">
        <v>373500</v>
      </c>
      <c r="Y8" s="60">
        <v>-343756</v>
      </c>
      <c r="Z8" s="140">
        <v>-92.04</v>
      </c>
      <c r="AA8" s="62">
        <v>498000</v>
      </c>
    </row>
    <row r="9" spans="1:27" ht="13.5">
      <c r="A9" s="135" t="s">
        <v>78</v>
      </c>
      <c r="B9" s="136"/>
      <c r="C9" s="153">
        <f aca="true" t="shared" si="1" ref="C9:Y9">SUM(C10:C14)</f>
        <v>8936410</v>
      </c>
      <c r="D9" s="153">
        <f>SUM(D10:D14)</f>
        <v>0</v>
      </c>
      <c r="E9" s="154">
        <f t="shared" si="1"/>
        <v>0</v>
      </c>
      <c r="F9" s="100">
        <f t="shared" si="1"/>
        <v>1725000</v>
      </c>
      <c r="G9" s="100">
        <f t="shared" si="1"/>
        <v>0</v>
      </c>
      <c r="H9" s="100">
        <f t="shared" si="1"/>
        <v>340965</v>
      </c>
      <c r="I9" s="100">
        <f t="shared" si="1"/>
        <v>549388</v>
      </c>
      <c r="J9" s="100">
        <f t="shared" si="1"/>
        <v>890353</v>
      </c>
      <c r="K9" s="100">
        <f t="shared" si="1"/>
        <v>0</v>
      </c>
      <c r="L9" s="100">
        <f t="shared" si="1"/>
        <v>0</v>
      </c>
      <c r="M9" s="100">
        <f t="shared" si="1"/>
        <v>254928</v>
      </c>
      <c r="N9" s="100">
        <f t="shared" si="1"/>
        <v>254928</v>
      </c>
      <c r="O9" s="100">
        <f t="shared" si="1"/>
        <v>1375211</v>
      </c>
      <c r="P9" s="100">
        <f t="shared" si="1"/>
        <v>1656035</v>
      </c>
      <c r="Q9" s="100">
        <f t="shared" si="1"/>
        <v>947706</v>
      </c>
      <c r="R9" s="100">
        <f t="shared" si="1"/>
        <v>3978952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5124233</v>
      </c>
      <c r="X9" s="100">
        <f t="shared" si="1"/>
        <v>1293750</v>
      </c>
      <c r="Y9" s="100">
        <f t="shared" si="1"/>
        <v>3830483</v>
      </c>
      <c r="Z9" s="137">
        <f>+IF(X9&lt;&gt;0,+(Y9/X9)*100,0)</f>
        <v>296.0759806763285</v>
      </c>
      <c r="AA9" s="102">
        <f>SUM(AA10:AA14)</f>
        <v>1725000</v>
      </c>
    </row>
    <row r="10" spans="1:27" ht="13.5">
      <c r="A10" s="138" t="s">
        <v>79</v>
      </c>
      <c r="B10" s="136"/>
      <c r="C10" s="155">
        <v>8936410</v>
      </c>
      <c r="D10" s="155"/>
      <c r="E10" s="156"/>
      <c r="F10" s="60"/>
      <c r="G10" s="60"/>
      <c r="H10" s="60">
        <v>340965</v>
      </c>
      <c r="I10" s="60">
        <v>548511</v>
      </c>
      <c r="J10" s="60">
        <v>889476</v>
      </c>
      <c r="K10" s="60"/>
      <c r="L10" s="60"/>
      <c r="M10" s="60">
        <v>246502</v>
      </c>
      <c r="N10" s="60">
        <v>246502</v>
      </c>
      <c r="O10" s="60">
        <v>1375211</v>
      </c>
      <c r="P10" s="60">
        <v>1549562</v>
      </c>
      <c r="Q10" s="60">
        <v>554306</v>
      </c>
      <c r="R10" s="60">
        <v>3479079</v>
      </c>
      <c r="S10" s="60"/>
      <c r="T10" s="60"/>
      <c r="U10" s="60"/>
      <c r="V10" s="60"/>
      <c r="W10" s="60">
        <v>4615057</v>
      </c>
      <c r="X10" s="60"/>
      <c r="Y10" s="60">
        <v>4615057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>
        <v>1725000</v>
      </c>
      <c r="G11" s="60"/>
      <c r="H11" s="60"/>
      <c r="I11" s="60"/>
      <c r="J11" s="60"/>
      <c r="K11" s="60"/>
      <c r="L11" s="60"/>
      <c r="M11" s="60"/>
      <c r="N11" s="60"/>
      <c r="O11" s="60"/>
      <c r="P11" s="60">
        <v>98793</v>
      </c>
      <c r="Q11" s="60">
        <v>393400</v>
      </c>
      <c r="R11" s="60">
        <v>492193</v>
      </c>
      <c r="S11" s="60"/>
      <c r="T11" s="60"/>
      <c r="U11" s="60"/>
      <c r="V11" s="60"/>
      <c r="W11" s="60">
        <v>492193</v>
      </c>
      <c r="X11" s="60">
        <v>1293750</v>
      </c>
      <c r="Y11" s="60">
        <v>-801557</v>
      </c>
      <c r="Z11" s="140">
        <v>-61.96</v>
      </c>
      <c r="AA11" s="62">
        <v>1725000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>
        <v>8426</v>
      </c>
      <c r="N12" s="60">
        <v>8426</v>
      </c>
      <c r="O12" s="60"/>
      <c r="P12" s="60">
        <v>7680</v>
      </c>
      <c r="Q12" s="60"/>
      <c r="R12" s="60">
        <v>7680</v>
      </c>
      <c r="S12" s="60"/>
      <c r="T12" s="60"/>
      <c r="U12" s="60"/>
      <c r="V12" s="60"/>
      <c r="W12" s="60">
        <v>16106</v>
      </c>
      <c r="X12" s="60"/>
      <c r="Y12" s="60">
        <v>16106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>
        <v>877</v>
      </c>
      <c r="J13" s="60">
        <v>877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877</v>
      </c>
      <c r="X13" s="60"/>
      <c r="Y13" s="60">
        <v>877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19705070</v>
      </c>
      <c r="D15" s="153">
        <f>SUM(D16:D18)</f>
        <v>0</v>
      </c>
      <c r="E15" s="154">
        <f t="shared" si="2"/>
        <v>28818000</v>
      </c>
      <c r="F15" s="100">
        <f t="shared" si="2"/>
        <v>34818000</v>
      </c>
      <c r="G15" s="100">
        <f t="shared" si="2"/>
        <v>0</v>
      </c>
      <c r="H15" s="100">
        <f t="shared" si="2"/>
        <v>921584</v>
      </c>
      <c r="I15" s="100">
        <f t="shared" si="2"/>
        <v>331504</v>
      </c>
      <c r="J15" s="100">
        <f t="shared" si="2"/>
        <v>1253088</v>
      </c>
      <c r="K15" s="100">
        <f t="shared" si="2"/>
        <v>3300353</v>
      </c>
      <c r="L15" s="100">
        <f t="shared" si="2"/>
        <v>0</v>
      </c>
      <c r="M15" s="100">
        <f t="shared" si="2"/>
        <v>4067539</v>
      </c>
      <c r="N15" s="100">
        <f t="shared" si="2"/>
        <v>7367892</v>
      </c>
      <c r="O15" s="100">
        <f t="shared" si="2"/>
        <v>584770</v>
      </c>
      <c r="P15" s="100">
        <f t="shared" si="2"/>
        <v>453112</v>
      </c>
      <c r="Q15" s="100">
        <f t="shared" si="2"/>
        <v>26000</v>
      </c>
      <c r="R15" s="100">
        <f t="shared" si="2"/>
        <v>1063882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9684862</v>
      </c>
      <c r="X15" s="100">
        <f t="shared" si="2"/>
        <v>26113500</v>
      </c>
      <c r="Y15" s="100">
        <f t="shared" si="2"/>
        <v>-16428638</v>
      </c>
      <c r="Z15" s="137">
        <f>+IF(X15&lt;&gt;0,+(Y15/X15)*100,0)</f>
        <v>-62.91243226683516</v>
      </c>
      <c r="AA15" s="102">
        <f>SUM(AA16:AA18)</f>
        <v>34818000</v>
      </c>
    </row>
    <row r="16" spans="1:27" ht="13.5">
      <c r="A16" s="138" t="s">
        <v>85</v>
      </c>
      <c r="B16" s="136"/>
      <c r="C16" s="155">
        <v>13052343</v>
      </c>
      <c r="D16" s="155"/>
      <c r="E16" s="156">
        <v>3511000</v>
      </c>
      <c r="F16" s="60">
        <v>3511000</v>
      </c>
      <c r="G16" s="60"/>
      <c r="H16" s="60"/>
      <c r="I16" s="60">
        <v>2600</v>
      </c>
      <c r="J16" s="60">
        <v>2600</v>
      </c>
      <c r="K16" s="60">
        <v>2488140</v>
      </c>
      <c r="L16" s="60"/>
      <c r="M16" s="60">
        <v>3285000</v>
      </c>
      <c r="N16" s="60">
        <v>5773140</v>
      </c>
      <c r="O16" s="60"/>
      <c r="P16" s="60"/>
      <c r="Q16" s="60"/>
      <c r="R16" s="60"/>
      <c r="S16" s="60"/>
      <c r="T16" s="60"/>
      <c r="U16" s="60"/>
      <c r="V16" s="60"/>
      <c r="W16" s="60">
        <v>5775740</v>
      </c>
      <c r="X16" s="60">
        <v>2633250</v>
      </c>
      <c r="Y16" s="60">
        <v>3142490</v>
      </c>
      <c r="Z16" s="140">
        <v>119.34</v>
      </c>
      <c r="AA16" s="62">
        <v>3511000</v>
      </c>
    </row>
    <row r="17" spans="1:27" ht="13.5">
      <c r="A17" s="138" t="s">
        <v>86</v>
      </c>
      <c r="B17" s="136"/>
      <c r="C17" s="155">
        <v>6323213</v>
      </c>
      <c r="D17" s="155"/>
      <c r="E17" s="156">
        <v>25307000</v>
      </c>
      <c r="F17" s="60">
        <v>31307000</v>
      </c>
      <c r="G17" s="60"/>
      <c r="H17" s="60">
        <v>921584</v>
      </c>
      <c r="I17" s="60">
        <v>328904</v>
      </c>
      <c r="J17" s="60">
        <v>1250488</v>
      </c>
      <c r="K17" s="60">
        <v>812213</v>
      </c>
      <c r="L17" s="60"/>
      <c r="M17" s="60">
        <v>782539</v>
      </c>
      <c r="N17" s="60">
        <v>1594752</v>
      </c>
      <c r="O17" s="60">
        <v>584770</v>
      </c>
      <c r="P17" s="60">
        <v>453112</v>
      </c>
      <c r="Q17" s="60">
        <v>26000</v>
      </c>
      <c r="R17" s="60">
        <v>1063882</v>
      </c>
      <c r="S17" s="60"/>
      <c r="T17" s="60"/>
      <c r="U17" s="60"/>
      <c r="V17" s="60"/>
      <c r="W17" s="60">
        <v>3909122</v>
      </c>
      <c r="X17" s="60">
        <v>23480250</v>
      </c>
      <c r="Y17" s="60">
        <v>-19571128</v>
      </c>
      <c r="Z17" s="140">
        <v>-83.35</v>
      </c>
      <c r="AA17" s="62">
        <v>31307000</v>
      </c>
    </row>
    <row r="18" spans="1:27" ht="13.5">
      <c r="A18" s="138" t="s">
        <v>87</v>
      </c>
      <c r="B18" s="136"/>
      <c r="C18" s="155">
        <v>329514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768209</v>
      </c>
      <c r="D19" s="153">
        <f>SUM(D20:D23)</f>
        <v>0</v>
      </c>
      <c r="E19" s="154">
        <f t="shared" si="3"/>
        <v>10300000</v>
      </c>
      <c r="F19" s="100">
        <f t="shared" si="3"/>
        <v>20500000</v>
      </c>
      <c r="G19" s="100">
        <f t="shared" si="3"/>
        <v>0</v>
      </c>
      <c r="H19" s="100">
        <f t="shared" si="3"/>
        <v>342400</v>
      </c>
      <c r="I19" s="100">
        <f t="shared" si="3"/>
        <v>410523</v>
      </c>
      <c r="J19" s="100">
        <f t="shared" si="3"/>
        <v>752923</v>
      </c>
      <c r="K19" s="100">
        <f t="shared" si="3"/>
        <v>345684</v>
      </c>
      <c r="L19" s="100">
        <f t="shared" si="3"/>
        <v>0</v>
      </c>
      <c r="M19" s="100">
        <f t="shared" si="3"/>
        <v>232999</v>
      </c>
      <c r="N19" s="100">
        <f t="shared" si="3"/>
        <v>578683</v>
      </c>
      <c r="O19" s="100">
        <f t="shared" si="3"/>
        <v>112289</v>
      </c>
      <c r="P19" s="100">
        <f t="shared" si="3"/>
        <v>151860</v>
      </c>
      <c r="Q19" s="100">
        <f t="shared" si="3"/>
        <v>706762</v>
      </c>
      <c r="R19" s="100">
        <f t="shared" si="3"/>
        <v>970911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2302517</v>
      </c>
      <c r="X19" s="100">
        <f t="shared" si="3"/>
        <v>15375000</v>
      </c>
      <c r="Y19" s="100">
        <f t="shared" si="3"/>
        <v>-13072483</v>
      </c>
      <c r="Z19" s="137">
        <f>+IF(X19&lt;&gt;0,+(Y19/X19)*100,0)</f>
        <v>-85.02427967479674</v>
      </c>
      <c r="AA19" s="102">
        <f>SUM(AA20:AA23)</f>
        <v>20500000</v>
      </c>
    </row>
    <row r="20" spans="1:27" ht="13.5">
      <c r="A20" s="138" t="s">
        <v>89</v>
      </c>
      <c r="B20" s="136"/>
      <c r="C20" s="155">
        <v>768209</v>
      </c>
      <c r="D20" s="155"/>
      <c r="E20" s="156">
        <v>10300000</v>
      </c>
      <c r="F20" s="60">
        <v>20500000</v>
      </c>
      <c r="G20" s="60"/>
      <c r="H20" s="60">
        <v>342400</v>
      </c>
      <c r="I20" s="60">
        <v>410523</v>
      </c>
      <c r="J20" s="60">
        <v>752923</v>
      </c>
      <c r="K20" s="60">
        <v>345684</v>
      </c>
      <c r="L20" s="60"/>
      <c r="M20" s="60">
        <v>215519</v>
      </c>
      <c r="N20" s="60">
        <v>561203</v>
      </c>
      <c r="O20" s="60">
        <v>112289</v>
      </c>
      <c r="P20" s="60">
        <v>151860</v>
      </c>
      <c r="Q20" s="60">
        <v>706762</v>
      </c>
      <c r="R20" s="60">
        <v>970911</v>
      </c>
      <c r="S20" s="60"/>
      <c r="T20" s="60"/>
      <c r="U20" s="60"/>
      <c r="V20" s="60"/>
      <c r="W20" s="60">
        <v>2285037</v>
      </c>
      <c r="X20" s="60">
        <v>15375000</v>
      </c>
      <c r="Y20" s="60">
        <v>-13089963</v>
      </c>
      <c r="Z20" s="140">
        <v>-85.14</v>
      </c>
      <c r="AA20" s="62">
        <v>20500000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>
        <v>17480</v>
      </c>
      <c r="N23" s="60">
        <v>17480</v>
      </c>
      <c r="O23" s="60"/>
      <c r="P23" s="60"/>
      <c r="Q23" s="60"/>
      <c r="R23" s="60"/>
      <c r="S23" s="60"/>
      <c r="T23" s="60"/>
      <c r="U23" s="60"/>
      <c r="V23" s="60"/>
      <c r="W23" s="60">
        <v>17480</v>
      </c>
      <c r="X23" s="60"/>
      <c r="Y23" s="60">
        <v>17480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>
        <v>31470</v>
      </c>
      <c r="Q24" s="100"/>
      <c r="R24" s="100">
        <v>31470</v>
      </c>
      <c r="S24" s="100"/>
      <c r="T24" s="100"/>
      <c r="U24" s="100"/>
      <c r="V24" s="100"/>
      <c r="W24" s="100">
        <v>31470</v>
      </c>
      <c r="X24" s="100"/>
      <c r="Y24" s="100">
        <v>31470</v>
      </c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29874922</v>
      </c>
      <c r="D25" s="217">
        <f>+D5+D9+D15+D19+D24</f>
        <v>0</v>
      </c>
      <c r="E25" s="230">
        <f t="shared" si="4"/>
        <v>39671000</v>
      </c>
      <c r="F25" s="219">
        <f t="shared" si="4"/>
        <v>57596000</v>
      </c>
      <c r="G25" s="219">
        <f t="shared" si="4"/>
        <v>0</v>
      </c>
      <c r="H25" s="219">
        <f t="shared" si="4"/>
        <v>1606960</v>
      </c>
      <c r="I25" s="219">
        <f t="shared" si="4"/>
        <v>1298869</v>
      </c>
      <c r="J25" s="219">
        <f t="shared" si="4"/>
        <v>2905829</v>
      </c>
      <c r="K25" s="219">
        <f t="shared" si="4"/>
        <v>3667538</v>
      </c>
      <c r="L25" s="219">
        <f t="shared" si="4"/>
        <v>0</v>
      </c>
      <c r="M25" s="219">
        <f t="shared" si="4"/>
        <v>4607834</v>
      </c>
      <c r="N25" s="219">
        <f t="shared" si="4"/>
        <v>8275372</v>
      </c>
      <c r="O25" s="219">
        <f t="shared" si="4"/>
        <v>2072270</v>
      </c>
      <c r="P25" s="219">
        <f t="shared" si="4"/>
        <v>2339415</v>
      </c>
      <c r="Q25" s="219">
        <f t="shared" si="4"/>
        <v>1696287</v>
      </c>
      <c r="R25" s="219">
        <f t="shared" si="4"/>
        <v>6107972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17289173</v>
      </c>
      <c r="X25" s="219">
        <f t="shared" si="4"/>
        <v>43197000</v>
      </c>
      <c r="Y25" s="219">
        <f t="shared" si="4"/>
        <v>-25907827</v>
      </c>
      <c r="Z25" s="231">
        <f>+IF(X25&lt;&gt;0,+(Y25/X25)*100,0)</f>
        <v>-59.975986758339694</v>
      </c>
      <c r="AA25" s="232">
        <f>+AA5+AA9+AA15+AA19+AA24</f>
        <v>57596000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28722486</v>
      </c>
      <c r="D28" s="155"/>
      <c r="E28" s="156">
        <v>23161000</v>
      </c>
      <c r="F28" s="60">
        <v>33361000</v>
      </c>
      <c r="G28" s="60"/>
      <c r="H28" s="60">
        <v>1263984</v>
      </c>
      <c r="I28" s="60">
        <v>1151642</v>
      </c>
      <c r="J28" s="60">
        <v>2415626</v>
      </c>
      <c r="K28" s="60">
        <v>3230559</v>
      </c>
      <c r="L28" s="60"/>
      <c r="M28" s="60">
        <v>4458079</v>
      </c>
      <c r="N28" s="60">
        <v>7688638</v>
      </c>
      <c r="O28" s="60">
        <v>2060959</v>
      </c>
      <c r="P28" s="60">
        <v>2135235</v>
      </c>
      <c r="Q28" s="60">
        <v>1615271</v>
      </c>
      <c r="R28" s="60">
        <v>5811465</v>
      </c>
      <c r="S28" s="60"/>
      <c r="T28" s="60"/>
      <c r="U28" s="60"/>
      <c r="V28" s="60"/>
      <c r="W28" s="60">
        <v>15915729</v>
      </c>
      <c r="X28" s="60">
        <v>25020750</v>
      </c>
      <c r="Y28" s="60">
        <v>-9105021</v>
      </c>
      <c r="Z28" s="140">
        <v>-36.39</v>
      </c>
      <c r="AA28" s="155">
        <v>33361000</v>
      </c>
    </row>
    <row r="29" spans="1:27" ht="13.5">
      <c r="A29" s="234" t="s">
        <v>134</v>
      </c>
      <c r="B29" s="136"/>
      <c r="C29" s="155"/>
      <c r="D29" s="155"/>
      <c r="E29" s="156"/>
      <c r="F29" s="60">
        <v>7725000</v>
      </c>
      <c r="G29" s="60"/>
      <c r="H29" s="60"/>
      <c r="I29" s="60"/>
      <c r="J29" s="60"/>
      <c r="K29" s="60">
        <v>251968</v>
      </c>
      <c r="L29" s="60"/>
      <c r="M29" s="60"/>
      <c r="N29" s="60">
        <v>251968</v>
      </c>
      <c r="O29" s="60"/>
      <c r="P29" s="60"/>
      <c r="Q29" s="60"/>
      <c r="R29" s="60"/>
      <c r="S29" s="60"/>
      <c r="T29" s="60"/>
      <c r="U29" s="60"/>
      <c r="V29" s="60"/>
      <c r="W29" s="60">
        <v>251968</v>
      </c>
      <c r="X29" s="60">
        <v>5793750</v>
      </c>
      <c r="Y29" s="60">
        <v>-5541782</v>
      </c>
      <c r="Z29" s="140">
        <v>-95.65</v>
      </c>
      <c r="AA29" s="62">
        <v>7725000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28722486</v>
      </c>
      <c r="D32" s="210">
        <f>SUM(D28:D31)</f>
        <v>0</v>
      </c>
      <c r="E32" s="211">
        <f t="shared" si="5"/>
        <v>23161000</v>
      </c>
      <c r="F32" s="77">
        <f t="shared" si="5"/>
        <v>41086000</v>
      </c>
      <c r="G32" s="77">
        <f t="shared" si="5"/>
        <v>0</v>
      </c>
      <c r="H32" s="77">
        <f t="shared" si="5"/>
        <v>1263984</v>
      </c>
      <c r="I32" s="77">
        <f t="shared" si="5"/>
        <v>1151642</v>
      </c>
      <c r="J32" s="77">
        <f t="shared" si="5"/>
        <v>2415626</v>
      </c>
      <c r="K32" s="77">
        <f t="shared" si="5"/>
        <v>3482527</v>
      </c>
      <c r="L32" s="77">
        <f t="shared" si="5"/>
        <v>0</v>
      </c>
      <c r="M32" s="77">
        <f t="shared" si="5"/>
        <v>4458079</v>
      </c>
      <c r="N32" s="77">
        <f t="shared" si="5"/>
        <v>7940606</v>
      </c>
      <c r="O32" s="77">
        <f t="shared" si="5"/>
        <v>2060959</v>
      </c>
      <c r="P32" s="77">
        <f t="shared" si="5"/>
        <v>2135235</v>
      </c>
      <c r="Q32" s="77">
        <f t="shared" si="5"/>
        <v>1615271</v>
      </c>
      <c r="R32" s="77">
        <f t="shared" si="5"/>
        <v>5811465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16167697</v>
      </c>
      <c r="X32" s="77">
        <f t="shared" si="5"/>
        <v>30814500</v>
      </c>
      <c r="Y32" s="77">
        <f t="shared" si="5"/>
        <v>-14646803</v>
      </c>
      <c r="Z32" s="212">
        <f>+IF(X32&lt;&gt;0,+(Y32/X32)*100,0)</f>
        <v>-47.532178033068845</v>
      </c>
      <c r="AA32" s="79">
        <f>SUM(AA28:AA31)</f>
        <v>41086000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>
        <v>2600</v>
      </c>
      <c r="J33" s="60">
        <v>2600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2600</v>
      </c>
      <c r="X33" s="60"/>
      <c r="Y33" s="60">
        <v>2600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12460000</v>
      </c>
      <c r="F34" s="60">
        <v>12460000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9345000</v>
      </c>
      <c r="Y34" s="60">
        <v>-9345000</v>
      </c>
      <c r="Z34" s="140">
        <v>-100</v>
      </c>
      <c r="AA34" s="62">
        <v>12460000</v>
      </c>
    </row>
    <row r="35" spans="1:27" ht="13.5">
      <c r="A35" s="237" t="s">
        <v>53</v>
      </c>
      <c r="B35" s="136"/>
      <c r="C35" s="155">
        <v>1152436</v>
      </c>
      <c r="D35" s="155"/>
      <c r="E35" s="156">
        <v>4050000</v>
      </c>
      <c r="F35" s="60">
        <v>4050000</v>
      </c>
      <c r="G35" s="60"/>
      <c r="H35" s="60">
        <v>342976</v>
      </c>
      <c r="I35" s="60">
        <v>144627</v>
      </c>
      <c r="J35" s="60">
        <v>487603</v>
      </c>
      <c r="K35" s="60">
        <v>185011</v>
      </c>
      <c r="L35" s="60"/>
      <c r="M35" s="60">
        <v>149755</v>
      </c>
      <c r="N35" s="60">
        <v>334766</v>
      </c>
      <c r="O35" s="60">
        <v>11311</v>
      </c>
      <c r="P35" s="60">
        <v>204180</v>
      </c>
      <c r="Q35" s="60">
        <v>81016</v>
      </c>
      <c r="R35" s="60">
        <v>296507</v>
      </c>
      <c r="S35" s="60"/>
      <c r="T35" s="60"/>
      <c r="U35" s="60"/>
      <c r="V35" s="60"/>
      <c r="W35" s="60">
        <v>1118876</v>
      </c>
      <c r="X35" s="60">
        <v>3037500</v>
      </c>
      <c r="Y35" s="60">
        <v>-1918624</v>
      </c>
      <c r="Z35" s="140">
        <v>-63.16</v>
      </c>
      <c r="AA35" s="62">
        <v>4050000</v>
      </c>
    </row>
    <row r="36" spans="1:27" ht="13.5">
      <c r="A36" s="238" t="s">
        <v>139</v>
      </c>
      <c r="B36" s="149"/>
      <c r="C36" s="222">
        <f aca="true" t="shared" si="6" ref="C36:Y36">SUM(C32:C35)</f>
        <v>29874922</v>
      </c>
      <c r="D36" s="222">
        <f>SUM(D32:D35)</f>
        <v>0</v>
      </c>
      <c r="E36" s="218">
        <f t="shared" si="6"/>
        <v>39671000</v>
      </c>
      <c r="F36" s="220">
        <f t="shared" si="6"/>
        <v>57596000</v>
      </c>
      <c r="G36" s="220">
        <f t="shared" si="6"/>
        <v>0</v>
      </c>
      <c r="H36" s="220">
        <f t="shared" si="6"/>
        <v>1606960</v>
      </c>
      <c r="I36" s="220">
        <f t="shared" si="6"/>
        <v>1298869</v>
      </c>
      <c r="J36" s="220">
        <f t="shared" si="6"/>
        <v>2905829</v>
      </c>
      <c r="K36" s="220">
        <f t="shared" si="6"/>
        <v>3667538</v>
      </c>
      <c r="L36" s="220">
        <f t="shared" si="6"/>
        <v>0</v>
      </c>
      <c r="M36" s="220">
        <f t="shared" si="6"/>
        <v>4607834</v>
      </c>
      <c r="N36" s="220">
        <f t="shared" si="6"/>
        <v>8275372</v>
      </c>
      <c r="O36" s="220">
        <f t="shared" si="6"/>
        <v>2072270</v>
      </c>
      <c r="P36" s="220">
        <f t="shared" si="6"/>
        <v>2339415</v>
      </c>
      <c r="Q36" s="220">
        <f t="shared" si="6"/>
        <v>1696287</v>
      </c>
      <c r="R36" s="220">
        <f t="shared" si="6"/>
        <v>6107972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17289173</v>
      </c>
      <c r="X36" s="220">
        <f t="shared" si="6"/>
        <v>43197000</v>
      </c>
      <c r="Y36" s="220">
        <f t="shared" si="6"/>
        <v>-25907827</v>
      </c>
      <c r="Z36" s="221">
        <f>+IF(X36&lt;&gt;0,+(Y36/X36)*100,0)</f>
        <v>-59.975986758339694</v>
      </c>
      <c r="AA36" s="239">
        <f>SUM(AA32:AA35)</f>
        <v>57596000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13523473</v>
      </c>
      <c r="D6" s="155"/>
      <c r="E6" s="59">
        <v>15482000</v>
      </c>
      <c r="F6" s="60">
        <v>1577280</v>
      </c>
      <c r="G6" s="60">
        <v>-7290090</v>
      </c>
      <c r="H6" s="60">
        <v>3191565</v>
      </c>
      <c r="I6" s="60">
        <v>3839634</v>
      </c>
      <c r="J6" s="60">
        <v>3839634</v>
      </c>
      <c r="K6" s="60">
        <v>368308</v>
      </c>
      <c r="L6" s="60">
        <v>-11951389</v>
      </c>
      <c r="M6" s="60">
        <v>-5749137</v>
      </c>
      <c r="N6" s="60">
        <v>-5749137</v>
      </c>
      <c r="O6" s="60">
        <v>4610315</v>
      </c>
      <c r="P6" s="60"/>
      <c r="Q6" s="60">
        <v>21970570</v>
      </c>
      <c r="R6" s="60">
        <v>21970570</v>
      </c>
      <c r="S6" s="60"/>
      <c r="T6" s="60"/>
      <c r="U6" s="60"/>
      <c r="V6" s="60"/>
      <c r="W6" s="60">
        <v>21970570</v>
      </c>
      <c r="X6" s="60">
        <v>1182960</v>
      </c>
      <c r="Y6" s="60">
        <v>20787610</v>
      </c>
      <c r="Z6" s="140">
        <v>1757.25</v>
      </c>
      <c r="AA6" s="62">
        <v>1577280</v>
      </c>
    </row>
    <row r="7" spans="1:27" ht="13.5">
      <c r="A7" s="249" t="s">
        <v>144</v>
      </c>
      <c r="B7" s="182"/>
      <c r="C7" s="155">
        <v>27502994</v>
      </c>
      <c r="D7" s="155"/>
      <c r="E7" s="59">
        <v>1200000</v>
      </c>
      <c r="F7" s="60">
        <v>1658900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1244175</v>
      </c>
      <c r="Y7" s="60">
        <v>-1244175</v>
      </c>
      <c r="Z7" s="140">
        <v>-100</v>
      </c>
      <c r="AA7" s="62">
        <v>1658900</v>
      </c>
    </row>
    <row r="8" spans="1:27" ht="13.5">
      <c r="A8" s="249" t="s">
        <v>145</v>
      </c>
      <c r="B8" s="182"/>
      <c r="C8" s="155">
        <v>43111582</v>
      </c>
      <c r="D8" s="155"/>
      <c r="E8" s="59">
        <v>47929000</v>
      </c>
      <c r="F8" s="60">
        <v>50804740</v>
      </c>
      <c r="G8" s="60">
        <v>3670643</v>
      </c>
      <c r="H8" s="60">
        <v>10713310</v>
      </c>
      <c r="I8" s="60">
        <v>3446852</v>
      </c>
      <c r="J8" s="60">
        <v>3446852</v>
      </c>
      <c r="K8" s="60">
        <v>-3142566</v>
      </c>
      <c r="L8" s="60">
        <v>-116277</v>
      </c>
      <c r="M8" s="60">
        <v>1095072</v>
      </c>
      <c r="N8" s="60">
        <v>1095072</v>
      </c>
      <c r="O8" s="60">
        <v>45843507</v>
      </c>
      <c r="P8" s="60">
        <v>2338199</v>
      </c>
      <c r="Q8" s="60">
        <v>48399529</v>
      </c>
      <c r="R8" s="60">
        <v>48399529</v>
      </c>
      <c r="S8" s="60"/>
      <c r="T8" s="60"/>
      <c r="U8" s="60"/>
      <c r="V8" s="60"/>
      <c r="W8" s="60">
        <v>48399529</v>
      </c>
      <c r="X8" s="60">
        <v>38103555</v>
      </c>
      <c r="Y8" s="60">
        <v>10295974</v>
      </c>
      <c r="Z8" s="140">
        <v>27.02</v>
      </c>
      <c r="AA8" s="62">
        <v>50804740</v>
      </c>
    </row>
    <row r="9" spans="1:27" ht="13.5">
      <c r="A9" s="249" t="s">
        <v>146</v>
      </c>
      <c r="B9" s="182"/>
      <c r="C9" s="155">
        <v>13587592</v>
      </c>
      <c r="D9" s="155"/>
      <c r="E9" s="59">
        <v>305000</v>
      </c>
      <c r="F9" s="60">
        <v>323300</v>
      </c>
      <c r="G9" s="60">
        <v>56421</v>
      </c>
      <c r="H9" s="60">
        <v>15178</v>
      </c>
      <c r="I9" s="60">
        <v>4965872</v>
      </c>
      <c r="J9" s="60">
        <v>4965872</v>
      </c>
      <c r="K9" s="60">
        <v>-143373</v>
      </c>
      <c r="L9" s="60">
        <v>97391</v>
      </c>
      <c r="M9" s="60">
        <v>-23628</v>
      </c>
      <c r="N9" s="60">
        <v>-23628</v>
      </c>
      <c r="O9" s="60">
        <v>-256635</v>
      </c>
      <c r="P9" s="60">
        <v>-158191</v>
      </c>
      <c r="Q9" s="60">
        <v>-191782</v>
      </c>
      <c r="R9" s="60">
        <v>-191782</v>
      </c>
      <c r="S9" s="60"/>
      <c r="T9" s="60"/>
      <c r="U9" s="60"/>
      <c r="V9" s="60"/>
      <c r="W9" s="60">
        <v>-191782</v>
      </c>
      <c r="X9" s="60">
        <v>242475</v>
      </c>
      <c r="Y9" s="60">
        <v>-434257</v>
      </c>
      <c r="Z9" s="140">
        <v>-179.09</v>
      </c>
      <c r="AA9" s="62">
        <v>323300</v>
      </c>
    </row>
    <row r="10" spans="1:27" ht="13.5">
      <c r="A10" s="249" t="s">
        <v>147</v>
      </c>
      <c r="B10" s="182"/>
      <c r="C10" s="155">
        <v>554641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1487716</v>
      </c>
      <c r="D11" s="155"/>
      <c r="E11" s="59">
        <v>371000</v>
      </c>
      <c r="F11" s="60">
        <v>445200</v>
      </c>
      <c r="G11" s="60">
        <v>-112558</v>
      </c>
      <c r="H11" s="60">
        <v>482418</v>
      </c>
      <c r="I11" s="60">
        <v>252053</v>
      </c>
      <c r="J11" s="60">
        <v>252053</v>
      </c>
      <c r="K11" s="60">
        <v>439210</v>
      </c>
      <c r="L11" s="60">
        <v>-489160</v>
      </c>
      <c r="M11" s="60">
        <v>144717</v>
      </c>
      <c r="N11" s="60">
        <v>144717</v>
      </c>
      <c r="O11" s="60">
        <v>1498654</v>
      </c>
      <c r="P11" s="60">
        <v>1647580</v>
      </c>
      <c r="Q11" s="60">
        <v>1359730</v>
      </c>
      <c r="R11" s="60">
        <v>1359730</v>
      </c>
      <c r="S11" s="60"/>
      <c r="T11" s="60"/>
      <c r="U11" s="60"/>
      <c r="V11" s="60"/>
      <c r="W11" s="60">
        <v>1359730</v>
      </c>
      <c r="X11" s="60">
        <v>333900</v>
      </c>
      <c r="Y11" s="60">
        <v>1025830</v>
      </c>
      <c r="Z11" s="140">
        <v>307.23</v>
      </c>
      <c r="AA11" s="62">
        <v>445200</v>
      </c>
    </row>
    <row r="12" spans="1:27" ht="13.5">
      <c r="A12" s="250" t="s">
        <v>56</v>
      </c>
      <c r="B12" s="251"/>
      <c r="C12" s="168">
        <f aca="true" t="shared" si="0" ref="C12:Y12">SUM(C6:C11)</f>
        <v>99767998</v>
      </c>
      <c r="D12" s="168">
        <f>SUM(D6:D11)</f>
        <v>0</v>
      </c>
      <c r="E12" s="72">
        <f t="shared" si="0"/>
        <v>65287000</v>
      </c>
      <c r="F12" s="73">
        <f t="shared" si="0"/>
        <v>54809420</v>
      </c>
      <c r="G12" s="73">
        <f t="shared" si="0"/>
        <v>-3675584</v>
      </c>
      <c r="H12" s="73">
        <f t="shared" si="0"/>
        <v>14402471</v>
      </c>
      <c r="I12" s="73">
        <f t="shared" si="0"/>
        <v>12504411</v>
      </c>
      <c r="J12" s="73">
        <f t="shared" si="0"/>
        <v>12504411</v>
      </c>
      <c r="K12" s="73">
        <f t="shared" si="0"/>
        <v>-2478421</v>
      </c>
      <c r="L12" s="73">
        <f t="shared" si="0"/>
        <v>-12459435</v>
      </c>
      <c r="M12" s="73">
        <f t="shared" si="0"/>
        <v>-4532976</v>
      </c>
      <c r="N12" s="73">
        <f t="shared" si="0"/>
        <v>-4532976</v>
      </c>
      <c r="O12" s="73">
        <f t="shared" si="0"/>
        <v>51695841</v>
      </c>
      <c r="P12" s="73">
        <f t="shared" si="0"/>
        <v>3827588</v>
      </c>
      <c r="Q12" s="73">
        <f t="shared" si="0"/>
        <v>71538047</v>
      </c>
      <c r="R12" s="73">
        <f t="shared" si="0"/>
        <v>71538047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71538047</v>
      </c>
      <c r="X12" s="73">
        <f t="shared" si="0"/>
        <v>41107065</v>
      </c>
      <c r="Y12" s="73">
        <f t="shared" si="0"/>
        <v>30430982</v>
      </c>
      <c r="Z12" s="170">
        <f>+IF(X12&lt;&gt;0,+(Y12/X12)*100,0)</f>
        <v>74.02859338169728</v>
      </c>
      <c r="AA12" s="74">
        <f>SUM(AA6:AA11)</f>
        <v>54809420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450000</v>
      </c>
      <c r="F15" s="60"/>
      <c r="G15" s="60">
        <v>-6077</v>
      </c>
      <c r="H15" s="60">
        <v>-40511</v>
      </c>
      <c r="I15" s="60">
        <v>-36882</v>
      </c>
      <c r="J15" s="60">
        <v>-36882</v>
      </c>
      <c r="K15" s="60">
        <v>-96059</v>
      </c>
      <c r="L15" s="60">
        <v>-26065</v>
      </c>
      <c r="M15" s="60">
        <v>29784</v>
      </c>
      <c r="N15" s="60">
        <v>29784</v>
      </c>
      <c r="O15" s="60">
        <v>587618</v>
      </c>
      <c r="P15" s="60">
        <v>-150353</v>
      </c>
      <c r="Q15" s="60">
        <v>-163140</v>
      </c>
      <c r="R15" s="60">
        <v>-163140</v>
      </c>
      <c r="S15" s="60"/>
      <c r="T15" s="60"/>
      <c r="U15" s="60"/>
      <c r="V15" s="60"/>
      <c r="W15" s="60">
        <v>-163140</v>
      </c>
      <c r="X15" s="60"/>
      <c r="Y15" s="60">
        <v>-163140</v>
      </c>
      <c r="Z15" s="140"/>
      <c r="AA15" s="62"/>
    </row>
    <row r="16" spans="1:27" ht="13.5">
      <c r="A16" s="249" t="s">
        <v>151</v>
      </c>
      <c r="B16" s="182"/>
      <c r="C16" s="155">
        <v>103037</v>
      </c>
      <c r="D16" s="155"/>
      <c r="E16" s="59">
        <v>96000</v>
      </c>
      <c r="F16" s="60">
        <v>101760</v>
      </c>
      <c r="G16" s="159">
        <v>-1737722</v>
      </c>
      <c r="H16" s="159">
        <v>-2983831</v>
      </c>
      <c r="I16" s="159">
        <v>-2983831</v>
      </c>
      <c r="J16" s="60">
        <v>-2983831</v>
      </c>
      <c r="K16" s="159">
        <v>-2983831</v>
      </c>
      <c r="L16" s="159">
        <v>2983831</v>
      </c>
      <c r="M16" s="60">
        <v>9949395</v>
      </c>
      <c r="N16" s="159">
        <v>9949395</v>
      </c>
      <c r="O16" s="159"/>
      <c r="P16" s="159">
        <v>35021002</v>
      </c>
      <c r="Q16" s="60">
        <v>30910276</v>
      </c>
      <c r="R16" s="159">
        <v>30910276</v>
      </c>
      <c r="S16" s="159"/>
      <c r="T16" s="60"/>
      <c r="U16" s="159"/>
      <c r="V16" s="159"/>
      <c r="W16" s="159">
        <v>30910276</v>
      </c>
      <c r="X16" s="60">
        <v>76320</v>
      </c>
      <c r="Y16" s="159">
        <v>30833956</v>
      </c>
      <c r="Z16" s="141">
        <v>40400.89</v>
      </c>
      <c r="AA16" s="225">
        <v>101760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>
        <v>35573426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>
        <v>698688400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524016300</v>
      </c>
      <c r="Y18" s="60">
        <v>-524016300</v>
      </c>
      <c r="Z18" s="140">
        <v>-100</v>
      </c>
      <c r="AA18" s="62">
        <v>698688400</v>
      </c>
    </row>
    <row r="19" spans="1:27" ht="13.5">
      <c r="A19" s="249" t="s">
        <v>154</v>
      </c>
      <c r="B19" s="182"/>
      <c r="C19" s="155">
        <v>629973289</v>
      </c>
      <c r="D19" s="155"/>
      <c r="E19" s="59">
        <v>659140000</v>
      </c>
      <c r="F19" s="60">
        <v>477000</v>
      </c>
      <c r="G19" s="60"/>
      <c r="H19" s="60">
        <v>1606566</v>
      </c>
      <c r="I19" s="60">
        <v>2855196</v>
      </c>
      <c r="J19" s="60">
        <v>2855196</v>
      </c>
      <c r="K19" s="60">
        <v>56522000</v>
      </c>
      <c r="L19" s="60">
        <v>8152115</v>
      </c>
      <c r="M19" s="60">
        <v>11540410</v>
      </c>
      <c r="N19" s="60">
        <v>11540410</v>
      </c>
      <c r="O19" s="60">
        <v>638136775</v>
      </c>
      <c r="P19" s="60">
        <v>699087001</v>
      </c>
      <c r="Q19" s="60">
        <v>643636740</v>
      </c>
      <c r="R19" s="60">
        <v>643636740</v>
      </c>
      <c r="S19" s="60"/>
      <c r="T19" s="60"/>
      <c r="U19" s="60"/>
      <c r="V19" s="60"/>
      <c r="W19" s="60">
        <v>643636740</v>
      </c>
      <c r="X19" s="60">
        <v>357750</v>
      </c>
      <c r="Y19" s="60">
        <v>643278990</v>
      </c>
      <c r="Z19" s="140">
        <v>179812.44</v>
      </c>
      <c r="AA19" s="62">
        <v>477000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630076326</v>
      </c>
      <c r="D24" s="168">
        <f>SUM(D15:D23)</f>
        <v>0</v>
      </c>
      <c r="E24" s="76">
        <f t="shared" si="1"/>
        <v>659686000</v>
      </c>
      <c r="F24" s="77">
        <f t="shared" si="1"/>
        <v>699267160</v>
      </c>
      <c r="G24" s="77">
        <f t="shared" si="1"/>
        <v>-1743799</v>
      </c>
      <c r="H24" s="77">
        <f t="shared" si="1"/>
        <v>-1417776</v>
      </c>
      <c r="I24" s="77">
        <f t="shared" si="1"/>
        <v>-165517</v>
      </c>
      <c r="J24" s="77">
        <f t="shared" si="1"/>
        <v>-165517</v>
      </c>
      <c r="K24" s="77">
        <f t="shared" si="1"/>
        <v>53442110</v>
      </c>
      <c r="L24" s="77">
        <f t="shared" si="1"/>
        <v>11109881</v>
      </c>
      <c r="M24" s="77">
        <f t="shared" si="1"/>
        <v>21519589</v>
      </c>
      <c r="N24" s="77">
        <f t="shared" si="1"/>
        <v>21519589</v>
      </c>
      <c r="O24" s="77">
        <f t="shared" si="1"/>
        <v>674297819</v>
      </c>
      <c r="P24" s="77">
        <f t="shared" si="1"/>
        <v>733957650</v>
      </c>
      <c r="Q24" s="77">
        <f t="shared" si="1"/>
        <v>674383876</v>
      </c>
      <c r="R24" s="77">
        <f t="shared" si="1"/>
        <v>674383876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674383876</v>
      </c>
      <c r="X24" s="77">
        <f t="shared" si="1"/>
        <v>524450370</v>
      </c>
      <c r="Y24" s="77">
        <f t="shared" si="1"/>
        <v>149933506</v>
      </c>
      <c r="Z24" s="212">
        <f>+IF(X24&lt;&gt;0,+(Y24/X24)*100,0)</f>
        <v>28.588692958687396</v>
      </c>
      <c r="AA24" s="79">
        <f>SUM(AA15:AA23)</f>
        <v>699267160</v>
      </c>
    </row>
    <row r="25" spans="1:27" ht="13.5">
      <c r="A25" s="250" t="s">
        <v>159</v>
      </c>
      <c r="B25" s="251"/>
      <c r="C25" s="168">
        <f aca="true" t="shared" si="2" ref="C25:Y25">+C12+C24</f>
        <v>729844324</v>
      </c>
      <c r="D25" s="168">
        <f>+D12+D24</f>
        <v>0</v>
      </c>
      <c r="E25" s="72">
        <f t="shared" si="2"/>
        <v>724973000</v>
      </c>
      <c r="F25" s="73">
        <f t="shared" si="2"/>
        <v>754076580</v>
      </c>
      <c r="G25" s="73">
        <f t="shared" si="2"/>
        <v>-5419383</v>
      </c>
      <c r="H25" s="73">
        <f t="shared" si="2"/>
        <v>12984695</v>
      </c>
      <c r="I25" s="73">
        <f t="shared" si="2"/>
        <v>12338894</v>
      </c>
      <c r="J25" s="73">
        <f t="shared" si="2"/>
        <v>12338894</v>
      </c>
      <c r="K25" s="73">
        <f t="shared" si="2"/>
        <v>50963689</v>
      </c>
      <c r="L25" s="73">
        <f t="shared" si="2"/>
        <v>-1349554</v>
      </c>
      <c r="M25" s="73">
        <f t="shared" si="2"/>
        <v>16986613</v>
      </c>
      <c r="N25" s="73">
        <f t="shared" si="2"/>
        <v>16986613</v>
      </c>
      <c r="O25" s="73">
        <f t="shared" si="2"/>
        <v>725993660</v>
      </c>
      <c r="P25" s="73">
        <f t="shared" si="2"/>
        <v>737785238</v>
      </c>
      <c r="Q25" s="73">
        <f t="shared" si="2"/>
        <v>745921923</v>
      </c>
      <c r="R25" s="73">
        <f t="shared" si="2"/>
        <v>745921923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745921923</v>
      </c>
      <c r="X25" s="73">
        <f t="shared" si="2"/>
        <v>565557435</v>
      </c>
      <c r="Y25" s="73">
        <f t="shared" si="2"/>
        <v>180364488</v>
      </c>
      <c r="Z25" s="170">
        <f>+IF(X25&lt;&gt;0,+(Y25/X25)*100,0)</f>
        <v>31.891453783115768</v>
      </c>
      <c r="AA25" s="74">
        <f>+AA12+AA24</f>
        <v>754076580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>
        <v>11241300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8430975</v>
      </c>
      <c r="Y29" s="60">
        <v>-8430975</v>
      </c>
      <c r="Z29" s="140">
        <v>-100</v>
      </c>
      <c r="AA29" s="62">
        <v>11241300</v>
      </c>
    </row>
    <row r="30" spans="1:27" ht="13.5">
      <c r="A30" s="249" t="s">
        <v>52</v>
      </c>
      <c r="B30" s="182"/>
      <c r="C30" s="155">
        <v>929782</v>
      </c>
      <c r="D30" s="155"/>
      <c r="E30" s="59">
        <v>8615000</v>
      </c>
      <c r="F30" s="60"/>
      <c r="G30" s="60"/>
      <c r="H30" s="60"/>
      <c r="I30" s="60"/>
      <c r="J30" s="60"/>
      <c r="K30" s="60"/>
      <c r="L30" s="60"/>
      <c r="M30" s="60"/>
      <c r="N30" s="60"/>
      <c r="O30" s="60">
        <v>3404847</v>
      </c>
      <c r="P30" s="60">
        <v>3404847</v>
      </c>
      <c r="Q30" s="60">
        <v>3404847</v>
      </c>
      <c r="R30" s="60">
        <v>3404847</v>
      </c>
      <c r="S30" s="60"/>
      <c r="T30" s="60"/>
      <c r="U30" s="60"/>
      <c r="V30" s="60"/>
      <c r="W30" s="60">
        <v>3404847</v>
      </c>
      <c r="X30" s="60"/>
      <c r="Y30" s="60">
        <v>3404847</v>
      </c>
      <c r="Z30" s="140"/>
      <c r="AA30" s="62"/>
    </row>
    <row r="31" spans="1:27" ht="13.5">
      <c r="A31" s="249" t="s">
        <v>163</v>
      </c>
      <c r="B31" s="182"/>
      <c r="C31" s="155">
        <v>2844579</v>
      </c>
      <c r="D31" s="155"/>
      <c r="E31" s="59">
        <v>2650000</v>
      </c>
      <c r="F31" s="60"/>
      <c r="G31" s="60">
        <v>9100</v>
      </c>
      <c r="H31" s="60">
        <v>59020</v>
      </c>
      <c r="I31" s="60">
        <v>64680</v>
      </c>
      <c r="J31" s="60">
        <v>64680</v>
      </c>
      <c r="K31" s="60">
        <v>74880</v>
      </c>
      <c r="L31" s="60">
        <v>179615</v>
      </c>
      <c r="M31" s="60">
        <v>175785</v>
      </c>
      <c r="N31" s="60">
        <v>175785</v>
      </c>
      <c r="O31" s="60">
        <v>3033151</v>
      </c>
      <c r="P31" s="60">
        <v>3022703</v>
      </c>
      <c r="Q31" s="60">
        <v>3036068</v>
      </c>
      <c r="R31" s="60">
        <v>3036068</v>
      </c>
      <c r="S31" s="60"/>
      <c r="T31" s="60"/>
      <c r="U31" s="60"/>
      <c r="V31" s="60"/>
      <c r="W31" s="60">
        <v>3036068</v>
      </c>
      <c r="X31" s="60"/>
      <c r="Y31" s="60">
        <v>3036068</v>
      </c>
      <c r="Z31" s="140"/>
      <c r="AA31" s="62"/>
    </row>
    <row r="32" spans="1:27" ht="13.5">
      <c r="A32" s="249" t="s">
        <v>164</v>
      </c>
      <c r="B32" s="182"/>
      <c r="C32" s="155">
        <v>47579846</v>
      </c>
      <c r="D32" s="155"/>
      <c r="E32" s="59">
        <v>27596000</v>
      </c>
      <c r="F32" s="60">
        <v>17665960</v>
      </c>
      <c r="G32" s="60">
        <v>-22447453</v>
      </c>
      <c r="H32" s="60">
        <v>-21483283</v>
      </c>
      <c r="I32" s="60">
        <v>-19223247</v>
      </c>
      <c r="J32" s="60">
        <v>-19223247</v>
      </c>
      <c r="K32" s="60">
        <v>35414515</v>
      </c>
      <c r="L32" s="60">
        <v>-18950082</v>
      </c>
      <c r="M32" s="60">
        <v>-1532903</v>
      </c>
      <c r="N32" s="60">
        <v>-1532903</v>
      </c>
      <c r="O32" s="60">
        <v>30675100</v>
      </c>
      <c r="P32" s="60">
        <v>34608561</v>
      </c>
      <c r="Q32" s="60">
        <v>34681847</v>
      </c>
      <c r="R32" s="60">
        <v>34681847</v>
      </c>
      <c r="S32" s="60"/>
      <c r="T32" s="60"/>
      <c r="U32" s="60"/>
      <c r="V32" s="60"/>
      <c r="W32" s="60">
        <v>34681847</v>
      </c>
      <c r="X32" s="60">
        <v>13249470</v>
      </c>
      <c r="Y32" s="60">
        <v>21432377</v>
      </c>
      <c r="Z32" s="140">
        <v>161.76</v>
      </c>
      <c r="AA32" s="62">
        <v>17665960</v>
      </c>
    </row>
    <row r="33" spans="1:27" ht="13.5">
      <c r="A33" s="249" t="s">
        <v>165</v>
      </c>
      <c r="B33" s="182"/>
      <c r="C33" s="155">
        <v>7248546</v>
      </c>
      <c r="D33" s="155"/>
      <c r="E33" s="59">
        <v>10605000</v>
      </c>
      <c r="F33" s="60">
        <v>9131900</v>
      </c>
      <c r="G33" s="60"/>
      <c r="H33" s="60"/>
      <c r="I33" s="60"/>
      <c r="J33" s="60"/>
      <c r="K33" s="60"/>
      <c r="L33" s="60"/>
      <c r="M33" s="60"/>
      <c r="N33" s="60"/>
      <c r="O33" s="60">
        <v>7248546</v>
      </c>
      <c r="P33" s="60">
        <v>7248546</v>
      </c>
      <c r="Q33" s="60">
        <v>7248546</v>
      </c>
      <c r="R33" s="60">
        <v>7248546</v>
      </c>
      <c r="S33" s="60"/>
      <c r="T33" s="60"/>
      <c r="U33" s="60"/>
      <c r="V33" s="60"/>
      <c r="W33" s="60">
        <v>7248546</v>
      </c>
      <c r="X33" s="60">
        <v>6848925</v>
      </c>
      <c r="Y33" s="60">
        <v>399621</v>
      </c>
      <c r="Z33" s="140">
        <v>5.83</v>
      </c>
      <c r="AA33" s="62">
        <v>9131900</v>
      </c>
    </row>
    <row r="34" spans="1:27" ht="13.5">
      <c r="A34" s="250" t="s">
        <v>58</v>
      </c>
      <c r="B34" s="251"/>
      <c r="C34" s="168">
        <f aca="true" t="shared" si="3" ref="C34:Y34">SUM(C29:C33)</f>
        <v>58602753</v>
      </c>
      <c r="D34" s="168">
        <f>SUM(D29:D33)</f>
        <v>0</v>
      </c>
      <c r="E34" s="72">
        <f t="shared" si="3"/>
        <v>49466000</v>
      </c>
      <c r="F34" s="73">
        <f t="shared" si="3"/>
        <v>38039160</v>
      </c>
      <c r="G34" s="73">
        <f t="shared" si="3"/>
        <v>-22438353</v>
      </c>
      <c r="H34" s="73">
        <f t="shared" si="3"/>
        <v>-21424263</v>
      </c>
      <c r="I34" s="73">
        <f t="shared" si="3"/>
        <v>-19158567</v>
      </c>
      <c r="J34" s="73">
        <f t="shared" si="3"/>
        <v>-19158567</v>
      </c>
      <c r="K34" s="73">
        <f t="shared" si="3"/>
        <v>35489395</v>
      </c>
      <c r="L34" s="73">
        <f t="shared" si="3"/>
        <v>-18770467</v>
      </c>
      <c r="M34" s="73">
        <f t="shared" si="3"/>
        <v>-1357118</v>
      </c>
      <c r="N34" s="73">
        <f t="shared" si="3"/>
        <v>-1357118</v>
      </c>
      <c r="O34" s="73">
        <f t="shared" si="3"/>
        <v>44361644</v>
      </c>
      <c r="P34" s="73">
        <f t="shared" si="3"/>
        <v>48284657</v>
      </c>
      <c r="Q34" s="73">
        <f t="shared" si="3"/>
        <v>48371308</v>
      </c>
      <c r="R34" s="73">
        <f t="shared" si="3"/>
        <v>48371308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48371308</v>
      </c>
      <c r="X34" s="73">
        <f t="shared" si="3"/>
        <v>28529370</v>
      </c>
      <c r="Y34" s="73">
        <f t="shared" si="3"/>
        <v>19841938</v>
      </c>
      <c r="Z34" s="170">
        <f>+IF(X34&lt;&gt;0,+(Y34/X34)*100,0)</f>
        <v>69.54916284516622</v>
      </c>
      <c r="AA34" s="74">
        <f>SUM(AA29:AA33)</f>
        <v>38039160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24115213</v>
      </c>
      <c r="D37" s="155"/>
      <c r="E37" s="59">
        <v>30797000</v>
      </c>
      <c r="F37" s="60">
        <v>32644820</v>
      </c>
      <c r="G37" s="60"/>
      <c r="H37" s="60"/>
      <c r="I37" s="60">
        <v>-598747</v>
      </c>
      <c r="J37" s="60">
        <v>-598747</v>
      </c>
      <c r="K37" s="60">
        <v>-598747</v>
      </c>
      <c r="L37" s="60">
        <v>-598747</v>
      </c>
      <c r="M37" s="60">
        <v>-598747</v>
      </c>
      <c r="N37" s="60">
        <v>-598747</v>
      </c>
      <c r="O37" s="60">
        <v>22216006</v>
      </c>
      <c r="P37" s="60">
        <v>22216006</v>
      </c>
      <c r="Q37" s="60">
        <v>22216006</v>
      </c>
      <c r="R37" s="60">
        <v>22216006</v>
      </c>
      <c r="S37" s="60"/>
      <c r="T37" s="60"/>
      <c r="U37" s="60"/>
      <c r="V37" s="60"/>
      <c r="W37" s="60">
        <v>22216006</v>
      </c>
      <c r="X37" s="60">
        <v>24483615</v>
      </c>
      <c r="Y37" s="60">
        <v>-2267609</v>
      </c>
      <c r="Z37" s="140">
        <v>-9.26</v>
      </c>
      <c r="AA37" s="62">
        <v>32644820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24115213</v>
      </c>
      <c r="D39" s="168">
        <f>SUM(D37:D38)</f>
        <v>0</v>
      </c>
      <c r="E39" s="76">
        <f t="shared" si="4"/>
        <v>30797000</v>
      </c>
      <c r="F39" s="77">
        <f t="shared" si="4"/>
        <v>32644820</v>
      </c>
      <c r="G39" s="77">
        <f t="shared" si="4"/>
        <v>0</v>
      </c>
      <c r="H39" s="77">
        <f t="shared" si="4"/>
        <v>0</v>
      </c>
      <c r="I39" s="77">
        <f t="shared" si="4"/>
        <v>-598747</v>
      </c>
      <c r="J39" s="77">
        <f t="shared" si="4"/>
        <v>-598747</v>
      </c>
      <c r="K39" s="77">
        <f t="shared" si="4"/>
        <v>-598747</v>
      </c>
      <c r="L39" s="77">
        <f t="shared" si="4"/>
        <v>-598747</v>
      </c>
      <c r="M39" s="77">
        <f t="shared" si="4"/>
        <v>-598747</v>
      </c>
      <c r="N39" s="77">
        <f t="shared" si="4"/>
        <v>-598747</v>
      </c>
      <c r="O39" s="77">
        <f t="shared" si="4"/>
        <v>22216006</v>
      </c>
      <c r="P39" s="77">
        <f t="shared" si="4"/>
        <v>22216006</v>
      </c>
      <c r="Q39" s="77">
        <f t="shared" si="4"/>
        <v>22216006</v>
      </c>
      <c r="R39" s="77">
        <f t="shared" si="4"/>
        <v>22216006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22216006</v>
      </c>
      <c r="X39" s="77">
        <f t="shared" si="4"/>
        <v>24483615</v>
      </c>
      <c r="Y39" s="77">
        <f t="shared" si="4"/>
        <v>-2267609</v>
      </c>
      <c r="Z39" s="212">
        <f>+IF(X39&lt;&gt;0,+(Y39/X39)*100,0)</f>
        <v>-9.261740964314297</v>
      </c>
      <c r="AA39" s="79">
        <f>SUM(AA37:AA38)</f>
        <v>32644820</v>
      </c>
    </row>
    <row r="40" spans="1:27" ht="13.5">
      <c r="A40" s="250" t="s">
        <v>167</v>
      </c>
      <c r="B40" s="251"/>
      <c r="C40" s="168">
        <f aca="true" t="shared" si="5" ref="C40:Y40">+C34+C39</f>
        <v>82717966</v>
      </c>
      <c r="D40" s="168">
        <f>+D34+D39</f>
        <v>0</v>
      </c>
      <c r="E40" s="72">
        <f t="shared" si="5"/>
        <v>80263000</v>
      </c>
      <c r="F40" s="73">
        <f t="shared" si="5"/>
        <v>70683980</v>
      </c>
      <c r="G40" s="73">
        <f t="shared" si="5"/>
        <v>-22438353</v>
      </c>
      <c r="H40" s="73">
        <f t="shared" si="5"/>
        <v>-21424263</v>
      </c>
      <c r="I40" s="73">
        <f t="shared" si="5"/>
        <v>-19757314</v>
      </c>
      <c r="J40" s="73">
        <f t="shared" si="5"/>
        <v>-19757314</v>
      </c>
      <c r="K40" s="73">
        <f t="shared" si="5"/>
        <v>34890648</v>
      </c>
      <c r="L40" s="73">
        <f t="shared" si="5"/>
        <v>-19369214</v>
      </c>
      <c r="M40" s="73">
        <f t="shared" si="5"/>
        <v>-1955865</v>
      </c>
      <c r="N40" s="73">
        <f t="shared" si="5"/>
        <v>-1955865</v>
      </c>
      <c r="O40" s="73">
        <f t="shared" si="5"/>
        <v>66577650</v>
      </c>
      <c r="P40" s="73">
        <f t="shared" si="5"/>
        <v>70500663</v>
      </c>
      <c r="Q40" s="73">
        <f t="shared" si="5"/>
        <v>70587314</v>
      </c>
      <c r="R40" s="73">
        <f t="shared" si="5"/>
        <v>70587314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70587314</v>
      </c>
      <c r="X40" s="73">
        <f t="shared" si="5"/>
        <v>53012985</v>
      </c>
      <c r="Y40" s="73">
        <f t="shared" si="5"/>
        <v>17574329</v>
      </c>
      <c r="Z40" s="170">
        <f>+IF(X40&lt;&gt;0,+(Y40/X40)*100,0)</f>
        <v>33.15098932836927</v>
      </c>
      <c r="AA40" s="74">
        <f>+AA34+AA39</f>
        <v>70683980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647126358</v>
      </c>
      <c r="D42" s="257">
        <f>+D25-D40</f>
        <v>0</v>
      </c>
      <c r="E42" s="258">
        <f t="shared" si="6"/>
        <v>644710000</v>
      </c>
      <c r="F42" s="259">
        <f t="shared" si="6"/>
        <v>683392600</v>
      </c>
      <c r="G42" s="259">
        <f t="shared" si="6"/>
        <v>17018970</v>
      </c>
      <c r="H42" s="259">
        <f t="shared" si="6"/>
        <v>34408958</v>
      </c>
      <c r="I42" s="259">
        <f t="shared" si="6"/>
        <v>32096208</v>
      </c>
      <c r="J42" s="259">
        <f t="shared" si="6"/>
        <v>32096208</v>
      </c>
      <c r="K42" s="259">
        <f t="shared" si="6"/>
        <v>16073041</v>
      </c>
      <c r="L42" s="259">
        <f t="shared" si="6"/>
        <v>18019660</v>
      </c>
      <c r="M42" s="259">
        <f t="shared" si="6"/>
        <v>18942478</v>
      </c>
      <c r="N42" s="259">
        <f t="shared" si="6"/>
        <v>18942478</v>
      </c>
      <c r="O42" s="259">
        <f t="shared" si="6"/>
        <v>659416010</v>
      </c>
      <c r="P42" s="259">
        <f t="shared" si="6"/>
        <v>667284575</v>
      </c>
      <c r="Q42" s="259">
        <f t="shared" si="6"/>
        <v>675334609</v>
      </c>
      <c r="R42" s="259">
        <f t="shared" si="6"/>
        <v>675334609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675334609</v>
      </c>
      <c r="X42" s="259">
        <f t="shared" si="6"/>
        <v>512544450</v>
      </c>
      <c r="Y42" s="259">
        <f t="shared" si="6"/>
        <v>162790159</v>
      </c>
      <c r="Z42" s="260">
        <f>+IF(X42&lt;&gt;0,+(Y42/X42)*100,0)</f>
        <v>31.76117876215419</v>
      </c>
      <c r="AA42" s="261">
        <f>+AA25-AA40</f>
        <v>683392600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646031098</v>
      </c>
      <c r="D45" s="155"/>
      <c r="E45" s="59">
        <v>643615000</v>
      </c>
      <c r="F45" s="60">
        <v>682231900</v>
      </c>
      <c r="G45" s="60">
        <v>17018970</v>
      </c>
      <c r="H45" s="60">
        <v>34408958</v>
      </c>
      <c r="I45" s="60">
        <v>32096208</v>
      </c>
      <c r="J45" s="60">
        <v>32096208</v>
      </c>
      <c r="K45" s="60">
        <v>16073041</v>
      </c>
      <c r="L45" s="60">
        <v>18019660</v>
      </c>
      <c r="M45" s="60">
        <v>18942478</v>
      </c>
      <c r="N45" s="60">
        <v>18942478</v>
      </c>
      <c r="O45" s="60">
        <v>658320750</v>
      </c>
      <c r="P45" s="60">
        <v>666189315</v>
      </c>
      <c r="Q45" s="60">
        <v>674239349</v>
      </c>
      <c r="R45" s="60">
        <v>674239349</v>
      </c>
      <c r="S45" s="60"/>
      <c r="T45" s="60"/>
      <c r="U45" s="60"/>
      <c r="V45" s="60"/>
      <c r="W45" s="60">
        <v>674239349</v>
      </c>
      <c r="X45" s="60">
        <v>511673925</v>
      </c>
      <c r="Y45" s="60">
        <v>162565424</v>
      </c>
      <c r="Z45" s="139">
        <v>31.77</v>
      </c>
      <c r="AA45" s="62">
        <v>682231900</v>
      </c>
    </row>
    <row r="46" spans="1:27" ht="13.5">
      <c r="A46" s="249" t="s">
        <v>171</v>
      </c>
      <c r="B46" s="182"/>
      <c r="C46" s="155">
        <v>1095260</v>
      </c>
      <c r="D46" s="155"/>
      <c r="E46" s="59">
        <v>1095000</v>
      </c>
      <c r="F46" s="60">
        <v>1160700</v>
      </c>
      <c r="G46" s="60"/>
      <c r="H46" s="60"/>
      <c r="I46" s="60"/>
      <c r="J46" s="60"/>
      <c r="K46" s="60"/>
      <c r="L46" s="60"/>
      <c r="M46" s="60"/>
      <c r="N46" s="60"/>
      <c r="O46" s="60">
        <v>1095260</v>
      </c>
      <c r="P46" s="60">
        <v>1095260</v>
      </c>
      <c r="Q46" s="60">
        <v>1095260</v>
      </c>
      <c r="R46" s="60">
        <v>1095260</v>
      </c>
      <c r="S46" s="60"/>
      <c r="T46" s="60"/>
      <c r="U46" s="60"/>
      <c r="V46" s="60"/>
      <c r="W46" s="60">
        <v>1095260</v>
      </c>
      <c r="X46" s="60">
        <v>870525</v>
      </c>
      <c r="Y46" s="60">
        <v>224735</v>
      </c>
      <c r="Z46" s="139">
        <v>25.82</v>
      </c>
      <c r="AA46" s="62">
        <v>1160700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647126358</v>
      </c>
      <c r="D48" s="217">
        <f>SUM(D45:D47)</f>
        <v>0</v>
      </c>
      <c r="E48" s="264">
        <f t="shared" si="7"/>
        <v>644710000</v>
      </c>
      <c r="F48" s="219">
        <f t="shared" si="7"/>
        <v>683392600</v>
      </c>
      <c r="G48" s="219">
        <f t="shared" si="7"/>
        <v>17018970</v>
      </c>
      <c r="H48" s="219">
        <f t="shared" si="7"/>
        <v>34408958</v>
      </c>
      <c r="I48" s="219">
        <f t="shared" si="7"/>
        <v>32096208</v>
      </c>
      <c r="J48" s="219">
        <f t="shared" si="7"/>
        <v>32096208</v>
      </c>
      <c r="K48" s="219">
        <f t="shared" si="7"/>
        <v>16073041</v>
      </c>
      <c r="L48" s="219">
        <f t="shared" si="7"/>
        <v>18019660</v>
      </c>
      <c r="M48" s="219">
        <f t="shared" si="7"/>
        <v>18942478</v>
      </c>
      <c r="N48" s="219">
        <f t="shared" si="7"/>
        <v>18942478</v>
      </c>
      <c r="O48" s="219">
        <f t="shared" si="7"/>
        <v>659416010</v>
      </c>
      <c r="P48" s="219">
        <f t="shared" si="7"/>
        <v>667284575</v>
      </c>
      <c r="Q48" s="219">
        <f t="shared" si="7"/>
        <v>675334609</v>
      </c>
      <c r="R48" s="219">
        <f t="shared" si="7"/>
        <v>675334609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675334609</v>
      </c>
      <c r="X48" s="219">
        <f t="shared" si="7"/>
        <v>512544450</v>
      </c>
      <c r="Y48" s="219">
        <f t="shared" si="7"/>
        <v>162790159</v>
      </c>
      <c r="Z48" s="265">
        <f>+IF(X48&lt;&gt;0,+(Y48/X48)*100,0)</f>
        <v>31.76117876215419</v>
      </c>
      <c r="AA48" s="232">
        <f>SUM(AA45:AA47)</f>
        <v>683392600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225815622</v>
      </c>
      <c r="D6" s="155"/>
      <c r="E6" s="59">
        <v>231943004</v>
      </c>
      <c r="F6" s="60">
        <v>198611000</v>
      </c>
      <c r="G6" s="60">
        <v>15098133</v>
      </c>
      <c r="H6" s="60">
        <v>29326848</v>
      </c>
      <c r="I6" s="60">
        <v>29054313</v>
      </c>
      <c r="J6" s="60">
        <v>73479294</v>
      </c>
      <c r="K6" s="60">
        <v>21286449</v>
      </c>
      <c r="L6" s="60">
        <v>18865010</v>
      </c>
      <c r="M6" s="60">
        <v>19679475</v>
      </c>
      <c r="N6" s="60">
        <v>59830934</v>
      </c>
      <c r="O6" s="60">
        <v>17854199</v>
      </c>
      <c r="P6" s="60">
        <v>22855820</v>
      </c>
      <c r="Q6" s="60">
        <v>14682907</v>
      </c>
      <c r="R6" s="60">
        <v>55392926</v>
      </c>
      <c r="S6" s="60"/>
      <c r="T6" s="60"/>
      <c r="U6" s="60"/>
      <c r="V6" s="60"/>
      <c r="W6" s="60">
        <v>188703154</v>
      </c>
      <c r="X6" s="60">
        <v>180167247</v>
      </c>
      <c r="Y6" s="60">
        <v>8535907</v>
      </c>
      <c r="Z6" s="140">
        <v>4.74</v>
      </c>
      <c r="AA6" s="62">
        <v>198611000</v>
      </c>
    </row>
    <row r="7" spans="1:27" ht="13.5">
      <c r="A7" s="249" t="s">
        <v>178</v>
      </c>
      <c r="B7" s="182"/>
      <c r="C7" s="155">
        <v>38497868</v>
      </c>
      <c r="D7" s="155"/>
      <c r="E7" s="59">
        <v>39040000</v>
      </c>
      <c r="F7" s="60">
        <v>39322000</v>
      </c>
      <c r="G7" s="60">
        <v>16527000</v>
      </c>
      <c r="H7" s="60">
        <v>1576000</v>
      </c>
      <c r="I7" s="60">
        <v>150000</v>
      </c>
      <c r="J7" s="60">
        <v>18253000</v>
      </c>
      <c r="K7" s="60"/>
      <c r="L7" s="60">
        <v>825000</v>
      </c>
      <c r="M7" s="60">
        <v>3530000</v>
      </c>
      <c r="N7" s="60">
        <v>4355000</v>
      </c>
      <c r="O7" s="60"/>
      <c r="P7" s="60">
        <v>8808000</v>
      </c>
      <c r="Q7" s="60">
        <v>8599000</v>
      </c>
      <c r="R7" s="60">
        <v>17407000</v>
      </c>
      <c r="S7" s="60"/>
      <c r="T7" s="60"/>
      <c r="U7" s="60"/>
      <c r="V7" s="60"/>
      <c r="W7" s="60">
        <v>40015000</v>
      </c>
      <c r="X7" s="60">
        <v>39322000</v>
      </c>
      <c r="Y7" s="60">
        <v>693000</v>
      </c>
      <c r="Z7" s="140">
        <v>1.76</v>
      </c>
      <c r="AA7" s="62">
        <v>39322000</v>
      </c>
    </row>
    <row r="8" spans="1:27" ht="13.5">
      <c r="A8" s="249" t="s">
        <v>179</v>
      </c>
      <c r="B8" s="182"/>
      <c r="C8" s="155">
        <v>30691132</v>
      </c>
      <c r="D8" s="155"/>
      <c r="E8" s="59">
        <v>23161000</v>
      </c>
      <c r="F8" s="60">
        <v>49586000</v>
      </c>
      <c r="G8" s="60"/>
      <c r="H8" s="60">
        <v>4000000</v>
      </c>
      <c r="I8" s="60">
        <v>3000000</v>
      </c>
      <c r="J8" s="60">
        <v>7000000</v>
      </c>
      <c r="K8" s="60">
        <v>1000000</v>
      </c>
      <c r="L8" s="60">
        <v>12710000</v>
      </c>
      <c r="M8" s="60"/>
      <c r="N8" s="60">
        <v>13710000</v>
      </c>
      <c r="O8" s="60"/>
      <c r="P8" s="60">
        <v>4200000</v>
      </c>
      <c r="Q8" s="60">
        <v>3214000</v>
      </c>
      <c r="R8" s="60">
        <v>7414000</v>
      </c>
      <c r="S8" s="60"/>
      <c r="T8" s="60"/>
      <c r="U8" s="60"/>
      <c r="V8" s="60"/>
      <c r="W8" s="60">
        <v>28124000</v>
      </c>
      <c r="X8" s="60">
        <v>24910000</v>
      </c>
      <c r="Y8" s="60">
        <v>3214000</v>
      </c>
      <c r="Z8" s="140">
        <v>12.9</v>
      </c>
      <c r="AA8" s="62">
        <v>49586000</v>
      </c>
    </row>
    <row r="9" spans="1:27" ht="13.5">
      <c r="A9" s="249" t="s">
        <v>180</v>
      </c>
      <c r="B9" s="182"/>
      <c r="C9" s="155">
        <v>2261109</v>
      </c>
      <c r="D9" s="155"/>
      <c r="E9" s="59">
        <v>777000</v>
      </c>
      <c r="F9" s="60">
        <v>733000</v>
      </c>
      <c r="G9" s="60">
        <v>26438</v>
      </c>
      <c r="H9" s="60">
        <v>45665</v>
      </c>
      <c r="I9" s="60">
        <v>55563</v>
      </c>
      <c r="J9" s="60">
        <v>127666</v>
      </c>
      <c r="K9" s="60">
        <v>71760</v>
      </c>
      <c r="L9" s="60">
        <v>50056</v>
      </c>
      <c r="M9" s="60">
        <v>53377</v>
      </c>
      <c r="N9" s="60">
        <v>175193</v>
      </c>
      <c r="O9" s="60">
        <v>45586</v>
      </c>
      <c r="P9" s="60">
        <v>28761</v>
      </c>
      <c r="Q9" s="60">
        <v>35451</v>
      </c>
      <c r="R9" s="60">
        <v>109798</v>
      </c>
      <c r="S9" s="60"/>
      <c r="T9" s="60"/>
      <c r="U9" s="60"/>
      <c r="V9" s="60"/>
      <c r="W9" s="60">
        <v>412657</v>
      </c>
      <c r="X9" s="60">
        <v>466206</v>
      </c>
      <c r="Y9" s="60">
        <v>-53549</v>
      </c>
      <c r="Z9" s="140">
        <v>-11.49</v>
      </c>
      <c r="AA9" s="62">
        <v>733000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-246734748</v>
      </c>
      <c r="D12" s="155"/>
      <c r="E12" s="59">
        <v>-254412000</v>
      </c>
      <c r="F12" s="60">
        <v>-263410000</v>
      </c>
      <c r="G12" s="60">
        <v>-30771821</v>
      </c>
      <c r="H12" s="60">
        <v>-30676711</v>
      </c>
      <c r="I12" s="60">
        <v>-30138730</v>
      </c>
      <c r="J12" s="60">
        <v>-91587262</v>
      </c>
      <c r="K12" s="60">
        <v>-22264483</v>
      </c>
      <c r="L12" s="60">
        <v>-20127441</v>
      </c>
      <c r="M12" s="60">
        <v>-36095014</v>
      </c>
      <c r="N12" s="60">
        <v>-78486938</v>
      </c>
      <c r="O12" s="60">
        <v>-18461372</v>
      </c>
      <c r="P12" s="60">
        <v>-22485461</v>
      </c>
      <c r="Q12" s="60">
        <v>-16433199</v>
      </c>
      <c r="R12" s="60">
        <v>-57380032</v>
      </c>
      <c r="S12" s="60"/>
      <c r="T12" s="60"/>
      <c r="U12" s="60"/>
      <c r="V12" s="60"/>
      <c r="W12" s="60">
        <v>-227454232</v>
      </c>
      <c r="X12" s="60">
        <v>-220582195</v>
      </c>
      <c r="Y12" s="60">
        <v>-6872037</v>
      </c>
      <c r="Z12" s="140">
        <v>3.12</v>
      </c>
      <c r="AA12" s="62">
        <v>-263410000</v>
      </c>
    </row>
    <row r="13" spans="1:27" ht="13.5">
      <c r="A13" s="249" t="s">
        <v>40</v>
      </c>
      <c r="B13" s="182"/>
      <c r="C13" s="155">
        <v>-813858</v>
      </c>
      <c r="D13" s="155"/>
      <c r="E13" s="59">
        <v>-3494000</v>
      </c>
      <c r="F13" s="60">
        <v>-3494000</v>
      </c>
      <c r="G13" s="60">
        <v>-175877</v>
      </c>
      <c r="H13" s="60">
        <v>-175877</v>
      </c>
      <c r="I13" s="60">
        <v>-175877</v>
      </c>
      <c r="J13" s="60">
        <v>-527631</v>
      </c>
      <c r="K13" s="60">
        <v>-175877</v>
      </c>
      <c r="L13" s="60">
        <v>-175877</v>
      </c>
      <c r="M13" s="60">
        <v>-186731</v>
      </c>
      <c r="N13" s="60">
        <v>-538485</v>
      </c>
      <c r="O13" s="60">
        <v>-496346</v>
      </c>
      <c r="P13" s="60">
        <v>-182374</v>
      </c>
      <c r="Q13" s="60">
        <v>-464232</v>
      </c>
      <c r="R13" s="60">
        <v>-1142952</v>
      </c>
      <c r="S13" s="60"/>
      <c r="T13" s="60"/>
      <c r="U13" s="60"/>
      <c r="V13" s="60"/>
      <c r="W13" s="60">
        <v>-2209068</v>
      </c>
      <c r="X13" s="60">
        <v>-2181835</v>
      </c>
      <c r="Y13" s="60">
        <v>-27233</v>
      </c>
      <c r="Z13" s="140">
        <v>1.25</v>
      </c>
      <c r="AA13" s="62">
        <v>-3494000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49717125</v>
      </c>
      <c r="D15" s="168">
        <f>SUM(D6:D14)</f>
        <v>0</v>
      </c>
      <c r="E15" s="72">
        <f t="shared" si="0"/>
        <v>37015004</v>
      </c>
      <c r="F15" s="73">
        <f t="shared" si="0"/>
        <v>21348000</v>
      </c>
      <c r="G15" s="73">
        <f t="shared" si="0"/>
        <v>703873</v>
      </c>
      <c r="H15" s="73">
        <f t="shared" si="0"/>
        <v>4095925</v>
      </c>
      <c r="I15" s="73">
        <f t="shared" si="0"/>
        <v>1945269</v>
      </c>
      <c r="J15" s="73">
        <f t="shared" si="0"/>
        <v>6745067</v>
      </c>
      <c r="K15" s="73">
        <f t="shared" si="0"/>
        <v>-82151</v>
      </c>
      <c r="L15" s="73">
        <f t="shared" si="0"/>
        <v>12146748</v>
      </c>
      <c r="M15" s="73">
        <f t="shared" si="0"/>
        <v>-13018893</v>
      </c>
      <c r="N15" s="73">
        <f t="shared" si="0"/>
        <v>-954296</v>
      </c>
      <c r="O15" s="73">
        <f t="shared" si="0"/>
        <v>-1057933</v>
      </c>
      <c r="P15" s="73">
        <f t="shared" si="0"/>
        <v>13224746</v>
      </c>
      <c r="Q15" s="73">
        <f t="shared" si="0"/>
        <v>9633927</v>
      </c>
      <c r="R15" s="73">
        <f t="shared" si="0"/>
        <v>21800740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27591511</v>
      </c>
      <c r="X15" s="73">
        <f t="shared" si="0"/>
        <v>22101423</v>
      </c>
      <c r="Y15" s="73">
        <f t="shared" si="0"/>
        <v>5490088</v>
      </c>
      <c r="Z15" s="170">
        <f>+IF(X15&lt;&gt;0,+(Y15/X15)*100,0)</f>
        <v>24.840427695537976</v>
      </c>
      <c r="AA15" s="74">
        <f>SUM(AA6:AA14)</f>
        <v>21348000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1071830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60000</v>
      </c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351859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-5162469</v>
      </c>
      <c r="D22" s="155"/>
      <c r="E22" s="59">
        <v>-46000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-29874920</v>
      </c>
      <c r="D24" s="155"/>
      <c r="E24" s="59">
        <v>-39671000</v>
      </c>
      <c r="F24" s="60">
        <v>-66096000</v>
      </c>
      <c r="G24" s="60"/>
      <c r="H24" s="60">
        <v>-1606565</v>
      </c>
      <c r="I24" s="60">
        <v>-1298868</v>
      </c>
      <c r="J24" s="60">
        <v>-2905433</v>
      </c>
      <c r="K24" s="60">
        <v>-3667536</v>
      </c>
      <c r="L24" s="60">
        <v>-285806</v>
      </c>
      <c r="M24" s="60">
        <v>-4681633</v>
      </c>
      <c r="N24" s="60">
        <v>-8634975</v>
      </c>
      <c r="O24" s="60">
        <v>-2104543</v>
      </c>
      <c r="P24" s="60">
        <v>-2339416</v>
      </c>
      <c r="Q24" s="60">
        <v>-3160548</v>
      </c>
      <c r="R24" s="60">
        <v>-7604507</v>
      </c>
      <c r="S24" s="60"/>
      <c r="T24" s="60"/>
      <c r="U24" s="60"/>
      <c r="V24" s="60"/>
      <c r="W24" s="60">
        <v>-19144915</v>
      </c>
      <c r="X24" s="60">
        <v>-28512367</v>
      </c>
      <c r="Y24" s="60">
        <v>9367452</v>
      </c>
      <c r="Z24" s="140">
        <v>-32.85</v>
      </c>
      <c r="AA24" s="62">
        <v>-66096000</v>
      </c>
    </row>
    <row r="25" spans="1:27" ht="13.5">
      <c r="A25" s="250" t="s">
        <v>191</v>
      </c>
      <c r="B25" s="251"/>
      <c r="C25" s="168">
        <f aca="true" t="shared" si="1" ref="C25:Y25">SUM(C19:C24)</f>
        <v>-33613700</v>
      </c>
      <c r="D25" s="168">
        <f>SUM(D19:D24)</f>
        <v>0</v>
      </c>
      <c r="E25" s="72">
        <f t="shared" si="1"/>
        <v>-39657000</v>
      </c>
      <c r="F25" s="73">
        <f t="shared" si="1"/>
        <v>-66096000</v>
      </c>
      <c r="G25" s="73">
        <f t="shared" si="1"/>
        <v>0</v>
      </c>
      <c r="H25" s="73">
        <f t="shared" si="1"/>
        <v>-1606565</v>
      </c>
      <c r="I25" s="73">
        <f t="shared" si="1"/>
        <v>-1298868</v>
      </c>
      <c r="J25" s="73">
        <f t="shared" si="1"/>
        <v>-2905433</v>
      </c>
      <c r="K25" s="73">
        <f t="shared" si="1"/>
        <v>-3667536</v>
      </c>
      <c r="L25" s="73">
        <f t="shared" si="1"/>
        <v>-285806</v>
      </c>
      <c r="M25" s="73">
        <f t="shared" si="1"/>
        <v>-4681633</v>
      </c>
      <c r="N25" s="73">
        <f t="shared" si="1"/>
        <v>-8634975</v>
      </c>
      <c r="O25" s="73">
        <f t="shared" si="1"/>
        <v>-2104543</v>
      </c>
      <c r="P25" s="73">
        <f t="shared" si="1"/>
        <v>-2339416</v>
      </c>
      <c r="Q25" s="73">
        <f t="shared" si="1"/>
        <v>-3160548</v>
      </c>
      <c r="R25" s="73">
        <f t="shared" si="1"/>
        <v>-7604507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-19144915</v>
      </c>
      <c r="X25" s="73">
        <f t="shared" si="1"/>
        <v>-28512367</v>
      </c>
      <c r="Y25" s="73">
        <f t="shared" si="1"/>
        <v>9367452</v>
      </c>
      <c r="Z25" s="170">
        <f>+IF(X25&lt;&gt;0,+(Y25/X25)*100,0)</f>
        <v>-32.85399630272716</v>
      </c>
      <c r="AA25" s="74">
        <f>SUM(AA19:AA24)</f>
        <v>-66096000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-2737016</v>
      </c>
      <c r="D30" s="155"/>
      <c r="E30" s="59">
        <v>12460000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-6814000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-2737016</v>
      </c>
      <c r="D34" s="168">
        <f>SUM(D29:D33)</f>
        <v>0</v>
      </c>
      <c r="E34" s="72">
        <f t="shared" si="2"/>
        <v>5646000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13366409</v>
      </c>
      <c r="D36" s="153">
        <f>+D15+D25+D34</f>
        <v>0</v>
      </c>
      <c r="E36" s="99">
        <f t="shared" si="3"/>
        <v>3004004</v>
      </c>
      <c r="F36" s="100">
        <f t="shared" si="3"/>
        <v>-44748000</v>
      </c>
      <c r="G36" s="100">
        <f t="shared" si="3"/>
        <v>703873</v>
      </c>
      <c r="H36" s="100">
        <f t="shared" si="3"/>
        <v>2489360</v>
      </c>
      <c r="I36" s="100">
        <f t="shared" si="3"/>
        <v>646401</v>
      </c>
      <c r="J36" s="100">
        <f t="shared" si="3"/>
        <v>3839634</v>
      </c>
      <c r="K36" s="100">
        <f t="shared" si="3"/>
        <v>-3749687</v>
      </c>
      <c r="L36" s="100">
        <f t="shared" si="3"/>
        <v>11860942</v>
      </c>
      <c r="M36" s="100">
        <f t="shared" si="3"/>
        <v>-17700526</v>
      </c>
      <c r="N36" s="100">
        <f t="shared" si="3"/>
        <v>-9589271</v>
      </c>
      <c r="O36" s="100">
        <f t="shared" si="3"/>
        <v>-3162476</v>
      </c>
      <c r="P36" s="100">
        <f t="shared" si="3"/>
        <v>10885330</v>
      </c>
      <c r="Q36" s="100">
        <f t="shared" si="3"/>
        <v>6473379</v>
      </c>
      <c r="R36" s="100">
        <f t="shared" si="3"/>
        <v>14196233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8446596</v>
      </c>
      <c r="X36" s="100">
        <f t="shared" si="3"/>
        <v>-6410944</v>
      </c>
      <c r="Y36" s="100">
        <f t="shared" si="3"/>
        <v>14857540</v>
      </c>
      <c r="Z36" s="137">
        <f>+IF(X36&lt;&gt;0,+(Y36/X36)*100,0)</f>
        <v>-231.75276527138595</v>
      </c>
      <c r="AA36" s="102">
        <f>+AA15+AA25+AA34</f>
        <v>-44748000</v>
      </c>
    </row>
    <row r="37" spans="1:27" ht="13.5">
      <c r="A37" s="249" t="s">
        <v>199</v>
      </c>
      <c r="B37" s="182"/>
      <c r="C37" s="153">
        <v>157064</v>
      </c>
      <c r="D37" s="153"/>
      <c r="E37" s="99">
        <v>12478000</v>
      </c>
      <c r="F37" s="100">
        <v>41026000</v>
      </c>
      <c r="G37" s="100">
        <v>13516735</v>
      </c>
      <c r="H37" s="100">
        <v>14220608</v>
      </c>
      <c r="I37" s="100">
        <v>16709968</v>
      </c>
      <c r="J37" s="100">
        <v>13516735</v>
      </c>
      <c r="K37" s="100">
        <v>17356369</v>
      </c>
      <c r="L37" s="100">
        <v>13606682</v>
      </c>
      <c r="M37" s="100">
        <v>25467624</v>
      </c>
      <c r="N37" s="100">
        <v>17356369</v>
      </c>
      <c r="O37" s="100">
        <v>7767098</v>
      </c>
      <c r="P37" s="100">
        <v>4604622</v>
      </c>
      <c r="Q37" s="100">
        <v>15489952</v>
      </c>
      <c r="R37" s="100">
        <v>7767098</v>
      </c>
      <c r="S37" s="100"/>
      <c r="T37" s="100"/>
      <c r="U37" s="100"/>
      <c r="V37" s="100"/>
      <c r="W37" s="100">
        <v>13516735</v>
      </c>
      <c r="X37" s="100">
        <v>41026000</v>
      </c>
      <c r="Y37" s="100">
        <v>-27509265</v>
      </c>
      <c r="Z37" s="137">
        <v>-67.05</v>
      </c>
      <c r="AA37" s="102">
        <v>41026000</v>
      </c>
    </row>
    <row r="38" spans="1:27" ht="13.5">
      <c r="A38" s="269" t="s">
        <v>200</v>
      </c>
      <c r="B38" s="256"/>
      <c r="C38" s="257">
        <v>13523473</v>
      </c>
      <c r="D38" s="257"/>
      <c r="E38" s="258">
        <v>15482004</v>
      </c>
      <c r="F38" s="259">
        <v>-3722000</v>
      </c>
      <c r="G38" s="259">
        <v>14220608</v>
      </c>
      <c r="H38" s="259">
        <v>16709968</v>
      </c>
      <c r="I38" s="259">
        <v>17356369</v>
      </c>
      <c r="J38" s="259">
        <v>17356369</v>
      </c>
      <c r="K38" s="259">
        <v>13606682</v>
      </c>
      <c r="L38" s="259">
        <v>25467624</v>
      </c>
      <c r="M38" s="259">
        <v>7767098</v>
      </c>
      <c r="N38" s="259">
        <v>7767098</v>
      </c>
      <c r="O38" s="259">
        <v>4604622</v>
      </c>
      <c r="P38" s="259">
        <v>15489952</v>
      </c>
      <c r="Q38" s="259">
        <v>21963331</v>
      </c>
      <c r="R38" s="259">
        <v>21963331</v>
      </c>
      <c r="S38" s="259"/>
      <c r="T38" s="259"/>
      <c r="U38" s="259"/>
      <c r="V38" s="259"/>
      <c r="W38" s="259">
        <v>21963331</v>
      </c>
      <c r="X38" s="259">
        <v>34615056</v>
      </c>
      <c r="Y38" s="259">
        <v>-12651725</v>
      </c>
      <c r="Z38" s="260">
        <v>-36.55</v>
      </c>
      <c r="AA38" s="261">
        <v>-3722000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29874922</v>
      </c>
      <c r="D5" s="200">
        <f t="shared" si="0"/>
        <v>0</v>
      </c>
      <c r="E5" s="106">
        <f t="shared" si="0"/>
        <v>24068000</v>
      </c>
      <c r="F5" s="106">
        <f t="shared" si="0"/>
        <v>57596000</v>
      </c>
      <c r="G5" s="106">
        <f t="shared" si="0"/>
        <v>0</v>
      </c>
      <c r="H5" s="106">
        <f t="shared" si="0"/>
        <v>1606960</v>
      </c>
      <c r="I5" s="106">
        <f t="shared" si="0"/>
        <v>1298869</v>
      </c>
      <c r="J5" s="106">
        <f t="shared" si="0"/>
        <v>2905829</v>
      </c>
      <c r="K5" s="106">
        <f t="shared" si="0"/>
        <v>3667538</v>
      </c>
      <c r="L5" s="106">
        <f t="shared" si="0"/>
        <v>0</v>
      </c>
      <c r="M5" s="106">
        <f t="shared" si="0"/>
        <v>4607834</v>
      </c>
      <c r="N5" s="106">
        <f t="shared" si="0"/>
        <v>8275372</v>
      </c>
      <c r="O5" s="106">
        <f t="shared" si="0"/>
        <v>2072270</v>
      </c>
      <c r="P5" s="106">
        <f t="shared" si="0"/>
        <v>2339415</v>
      </c>
      <c r="Q5" s="106">
        <f t="shared" si="0"/>
        <v>1696287</v>
      </c>
      <c r="R5" s="106">
        <f t="shared" si="0"/>
        <v>6107972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17289173</v>
      </c>
      <c r="X5" s="106">
        <f t="shared" si="0"/>
        <v>43197000</v>
      </c>
      <c r="Y5" s="106">
        <f t="shared" si="0"/>
        <v>-25907827</v>
      </c>
      <c r="Z5" s="201">
        <f>+IF(X5&lt;&gt;0,+(Y5/X5)*100,0)</f>
        <v>-59.975986758339694</v>
      </c>
      <c r="AA5" s="199">
        <f>SUM(AA11:AA18)</f>
        <v>57596000</v>
      </c>
    </row>
    <row r="6" spans="1:27" ht="13.5">
      <c r="A6" s="291" t="s">
        <v>204</v>
      </c>
      <c r="B6" s="142"/>
      <c r="C6" s="62">
        <v>5720222</v>
      </c>
      <c r="D6" s="156"/>
      <c r="E6" s="60">
        <v>9704000</v>
      </c>
      <c r="F6" s="60">
        <v>31307000</v>
      </c>
      <c r="G6" s="60"/>
      <c r="H6" s="60">
        <v>858627</v>
      </c>
      <c r="I6" s="60">
        <v>192171</v>
      </c>
      <c r="J6" s="60">
        <v>1050798</v>
      </c>
      <c r="K6" s="60">
        <v>642778</v>
      </c>
      <c r="L6" s="60"/>
      <c r="M6" s="60">
        <v>782539</v>
      </c>
      <c r="N6" s="60">
        <v>1425317</v>
      </c>
      <c r="O6" s="60">
        <v>584770</v>
      </c>
      <c r="P6" s="60">
        <v>453112</v>
      </c>
      <c r="Q6" s="60"/>
      <c r="R6" s="60">
        <v>1037882</v>
      </c>
      <c r="S6" s="60"/>
      <c r="T6" s="60"/>
      <c r="U6" s="60"/>
      <c r="V6" s="60"/>
      <c r="W6" s="60">
        <v>3513997</v>
      </c>
      <c r="X6" s="60">
        <v>23480250</v>
      </c>
      <c r="Y6" s="60">
        <v>-19966253</v>
      </c>
      <c r="Z6" s="140">
        <v>-85.03</v>
      </c>
      <c r="AA6" s="155">
        <v>31307000</v>
      </c>
    </row>
    <row r="7" spans="1:27" ht="13.5">
      <c r="A7" s="291" t="s">
        <v>205</v>
      </c>
      <c r="B7" s="142"/>
      <c r="C7" s="62">
        <v>293277</v>
      </c>
      <c r="D7" s="156"/>
      <c r="E7" s="60">
        <v>10300000</v>
      </c>
      <c r="F7" s="60">
        <v>20500000</v>
      </c>
      <c r="G7" s="60"/>
      <c r="H7" s="60">
        <v>342400</v>
      </c>
      <c r="I7" s="60">
        <v>278613</v>
      </c>
      <c r="J7" s="60">
        <v>621013</v>
      </c>
      <c r="K7" s="60">
        <v>251968</v>
      </c>
      <c r="L7" s="60"/>
      <c r="M7" s="60">
        <v>154290</v>
      </c>
      <c r="N7" s="60">
        <v>406258</v>
      </c>
      <c r="O7" s="60">
        <v>112289</v>
      </c>
      <c r="P7" s="60">
        <v>151860</v>
      </c>
      <c r="Q7" s="60">
        <v>989446</v>
      </c>
      <c r="R7" s="60">
        <v>1253595</v>
      </c>
      <c r="S7" s="60"/>
      <c r="T7" s="60"/>
      <c r="U7" s="60"/>
      <c r="V7" s="60"/>
      <c r="W7" s="60">
        <v>2280866</v>
      </c>
      <c r="X7" s="60">
        <v>15375000</v>
      </c>
      <c r="Y7" s="60">
        <v>-13094134</v>
      </c>
      <c r="Z7" s="140">
        <v>-85.17</v>
      </c>
      <c r="AA7" s="155">
        <v>20500000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16231742</v>
      </c>
      <c r="D10" s="156"/>
      <c r="E10" s="60"/>
      <c r="F10" s="60"/>
      <c r="G10" s="60"/>
      <c r="H10" s="60">
        <v>62957</v>
      </c>
      <c r="I10" s="60">
        <v>136733</v>
      </c>
      <c r="J10" s="60">
        <v>199690</v>
      </c>
      <c r="K10" s="60">
        <v>1649577</v>
      </c>
      <c r="L10" s="60"/>
      <c r="M10" s="60">
        <v>2458737</v>
      </c>
      <c r="N10" s="60">
        <v>4108314</v>
      </c>
      <c r="O10" s="60"/>
      <c r="P10" s="60"/>
      <c r="Q10" s="60"/>
      <c r="R10" s="60"/>
      <c r="S10" s="60"/>
      <c r="T10" s="60"/>
      <c r="U10" s="60"/>
      <c r="V10" s="60"/>
      <c r="W10" s="60">
        <v>4308004</v>
      </c>
      <c r="X10" s="60"/>
      <c r="Y10" s="60">
        <v>4308004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22245241</v>
      </c>
      <c r="D11" s="294">
        <f t="shared" si="1"/>
        <v>0</v>
      </c>
      <c r="E11" s="295">
        <f t="shared" si="1"/>
        <v>20004000</v>
      </c>
      <c r="F11" s="295">
        <f t="shared" si="1"/>
        <v>51807000</v>
      </c>
      <c r="G11" s="295">
        <f t="shared" si="1"/>
        <v>0</v>
      </c>
      <c r="H11" s="295">
        <f t="shared" si="1"/>
        <v>1263984</v>
      </c>
      <c r="I11" s="295">
        <f t="shared" si="1"/>
        <v>607517</v>
      </c>
      <c r="J11" s="295">
        <f t="shared" si="1"/>
        <v>1871501</v>
      </c>
      <c r="K11" s="295">
        <f t="shared" si="1"/>
        <v>2544323</v>
      </c>
      <c r="L11" s="295">
        <f t="shared" si="1"/>
        <v>0</v>
      </c>
      <c r="M11" s="295">
        <f t="shared" si="1"/>
        <v>3395566</v>
      </c>
      <c r="N11" s="295">
        <f t="shared" si="1"/>
        <v>5939889</v>
      </c>
      <c r="O11" s="295">
        <f t="shared" si="1"/>
        <v>697059</v>
      </c>
      <c r="P11" s="295">
        <f t="shared" si="1"/>
        <v>604972</v>
      </c>
      <c r="Q11" s="295">
        <f t="shared" si="1"/>
        <v>989446</v>
      </c>
      <c r="R11" s="295">
        <f t="shared" si="1"/>
        <v>2291477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10102867</v>
      </c>
      <c r="X11" s="295">
        <f t="shared" si="1"/>
        <v>38855250</v>
      </c>
      <c r="Y11" s="295">
        <f t="shared" si="1"/>
        <v>-28752383</v>
      </c>
      <c r="Z11" s="296">
        <f>+IF(X11&lt;&gt;0,+(Y11/X11)*100,0)</f>
        <v>-73.99870802529904</v>
      </c>
      <c r="AA11" s="297">
        <f>SUM(AA6:AA10)</f>
        <v>51807000</v>
      </c>
    </row>
    <row r="12" spans="1:27" ht="13.5">
      <c r="A12" s="298" t="s">
        <v>210</v>
      </c>
      <c r="B12" s="136"/>
      <c r="C12" s="62">
        <v>6740651</v>
      </c>
      <c r="D12" s="156"/>
      <c r="E12" s="60">
        <v>3661000</v>
      </c>
      <c r="F12" s="60">
        <v>1725000</v>
      </c>
      <c r="G12" s="60"/>
      <c r="H12" s="60">
        <v>340965</v>
      </c>
      <c r="I12" s="60">
        <v>551579</v>
      </c>
      <c r="J12" s="60">
        <v>892544</v>
      </c>
      <c r="K12" s="60">
        <v>938204</v>
      </c>
      <c r="L12" s="60"/>
      <c r="M12" s="60">
        <v>1050699</v>
      </c>
      <c r="N12" s="60">
        <v>1988903</v>
      </c>
      <c r="O12" s="60">
        <v>1375211</v>
      </c>
      <c r="P12" s="60">
        <v>1530263</v>
      </c>
      <c r="Q12" s="60">
        <v>393400</v>
      </c>
      <c r="R12" s="60">
        <v>3298874</v>
      </c>
      <c r="S12" s="60"/>
      <c r="T12" s="60"/>
      <c r="U12" s="60"/>
      <c r="V12" s="60"/>
      <c r="W12" s="60">
        <v>6180321</v>
      </c>
      <c r="X12" s="60">
        <v>1293750</v>
      </c>
      <c r="Y12" s="60">
        <v>4886571</v>
      </c>
      <c r="Z12" s="140">
        <v>377.71</v>
      </c>
      <c r="AA12" s="155">
        <v>1725000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889030</v>
      </c>
      <c r="D15" s="156"/>
      <c r="E15" s="60">
        <v>403000</v>
      </c>
      <c r="F15" s="60">
        <v>4064000</v>
      </c>
      <c r="G15" s="60"/>
      <c r="H15" s="60">
        <v>2011</v>
      </c>
      <c r="I15" s="60">
        <v>139773</v>
      </c>
      <c r="J15" s="60">
        <v>141784</v>
      </c>
      <c r="K15" s="60">
        <v>185011</v>
      </c>
      <c r="L15" s="60"/>
      <c r="M15" s="60">
        <v>161569</v>
      </c>
      <c r="N15" s="60">
        <v>346580</v>
      </c>
      <c r="O15" s="60"/>
      <c r="P15" s="60">
        <v>204180</v>
      </c>
      <c r="Q15" s="60">
        <v>313441</v>
      </c>
      <c r="R15" s="60">
        <v>517621</v>
      </c>
      <c r="S15" s="60"/>
      <c r="T15" s="60"/>
      <c r="U15" s="60"/>
      <c r="V15" s="60"/>
      <c r="W15" s="60">
        <v>1005985</v>
      </c>
      <c r="X15" s="60">
        <v>3048000</v>
      </c>
      <c r="Y15" s="60">
        <v>-2042015</v>
      </c>
      <c r="Z15" s="140">
        <v>-67</v>
      </c>
      <c r="AA15" s="155">
        <v>4064000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15603000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15603000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15603000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5720222</v>
      </c>
      <c r="D36" s="156">
        <f t="shared" si="4"/>
        <v>0</v>
      </c>
      <c r="E36" s="60">
        <f t="shared" si="4"/>
        <v>25307000</v>
      </c>
      <c r="F36" s="60">
        <f t="shared" si="4"/>
        <v>31307000</v>
      </c>
      <c r="G36" s="60">
        <f t="shared" si="4"/>
        <v>0</v>
      </c>
      <c r="H36" s="60">
        <f t="shared" si="4"/>
        <v>858627</v>
      </c>
      <c r="I36" s="60">
        <f t="shared" si="4"/>
        <v>192171</v>
      </c>
      <c r="J36" s="60">
        <f t="shared" si="4"/>
        <v>1050798</v>
      </c>
      <c r="K36" s="60">
        <f t="shared" si="4"/>
        <v>642778</v>
      </c>
      <c r="L36" s="60">
        <f t="shared" si="4"/>
        <v>0</v>
      </c>
      <c r="M36" s="60">
        <f t="shared" si="4"/>
        <v>782539</v>
      </c>
      <c r="N36" s="60">
        <f t="shared" si="4"/>
        <v>1425317</v>
      </c>
      <c r="O36" s="60">
        <f t="shared" si="4"/>
        <v>584770</v>
      </c>
      <c r="P36" s="60">
        <f t="shared" si="4"/>
        <v>453112</v>
      </c>
      <c r="Q36" s="60">
        <f t="shared" si="4"/>
        <v>0</v>
      </c>
      <c r="R36" s="60">
        <f t="shared" si="4"/>
        <v>1037882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3513997</v>
      </c>
      <c r="X36" s="60">
        <f t="shared" si="4"/>
        <v>23480250</v>
      </c>
      <c r="Y36" s="60">
        <f t="shared" si="4"/>
        <v>-19966253</v>
      </c>
      <c r="Z36" s="140">
        <f aca="true" t="shared" si="5" ref="Z36:Z49">+IF(X36&lt;&gt;0,+(Y36/X36)*100,0)</f>
        <v>-85.03424367287401</v>
      </c>
      <c r="AA36" s="155">
        <f>AA6+AA21</f>
        <v>31307000</v>
      </c>
    </row>
    <row r="37" spans="1:27" ht="13.5">
      <c r="A37" s="291" t="s">
        <v>205</v>
      </c>
      <c r="B37" s="142"/>
      <c r="C37" s="62">
        <f t="shared" si="4"/>
        <v>293277</v>
      </c>
      <c r="D37" s="156">
        <f t="shared" si="4"/>
        <v>0</v>
      </c>
      <c r="E37" s="60">
        <f t="shared" si="4"/>
        <v>10300000</v>
      </c>
      <c r="F37" s="60">
        <f t="shared" si="4"/>
        <v>20500000</v>
      </c>
      <c r="G37" s="60">
        <f t="shared" si="4"/>
        <v>0</v>
      </c>
      <c r="H37" s="60">
        <f t="shared" si="4"/>
        <v>342400</v>
      </c>
      <c r="I37" s="60">
        <f t="shared" si="4"/>
        <v>278613</v>
      </c>
      <c r="J37" s="60">
        <f t="shared" si="4"/>
        <v>621013</v>
      </c>
      <c r="K37" s="60">
        <f t="shared" si="4"/>
        <v>251968</v>
      </c>
      <c r="L37" s="60">
        <f t="shared" si="4"/>
        <v>0</v>
      </c>
      <c r="M37" s="60">
        <f t="shared" si="4"/>
        <v>154290</v>
      </c>
      <c r="N37" s="60">
        <f t="shared" si="4"/>
        <v>406258</v>
      </c>
      <c r="O37" s="60">
        <f t="shared" si="4"/>
        <v>112289</v>
      </c>
      <c r="P37" s="60">
        <f t="shared" si="4"/>
        <v>151860</v>
      </c>
      <c r="Q37" s="60">
        <f t="shared" si="4"/>
        <v>989446</v>
      </c>
      <c r="R37" s="60">
        <f t="shared" si="4"/>
        <v>1253595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2280866</v>
      </c>
      <c r="X37" s="60">
        <f t="shared" si="4"/>
        <v>15375000</v>
      </c>
      <c r="Y37" s="60">
        <f t="shared" si="4"/>
        <v>-13094134</v>
      </c>
      <c r="Z37" s="140">
        <f t="shared" si="5"/>
        <v>-85.16509918699187</v>
      </c>
      <c r="AA37" s="155">
        <f>AA7+AA22</f>
        <v>20500000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16231742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62957</v>
      </c>
      <c r="I40" s="60">
        <f t="shared" si="4"/>
        <v>136733</v>
      </c>
      <c r="J40" s="60">
        <f t="shared" si="4"/>
        <v>199690</v>
      </c>
      <c r="K40" s="60">
        <f t="shared" si="4"/>
        <v>1649577</v>
      </c>
      <c r="L40" s="60">
        <f t="shared" si="4"/>
        <v>0</v>
      </c>
      <c r="M40" s="60">
        <f t="shared" si="4"/>
        <v>2458737</v>
      </c>
      <c r="N40" s="60">
        <f t="shared" si="4"/>
        <v>4108314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4308004</v>
      </c>
      <c r="X40" s="60">
        <f t="shared" si="4"/>
        <v>0</v>
      </c>
      <c r="Y40" s="60">
        <f t="shared" si="4"/>
        <v>4308004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22245241</v>
      </c>
      <c r="D41" s="294">
        <f t="shared" si="6"/>
        <v>0</v>
      </c>
      <c r="E41" s="295">
        <f t="shared" si="6"/>
        <v>35607000</v>
      </c>
      <c r="F41" s="295">
        <f t="shared" si="6"/>
        <v>51807000</v>
      </c>
      <c r="G41" s="295">
        <f t="shared" si="6"/>
        <v>0</v>
      </c>
      <c r="H41" s="295">
        <f t="shared" si="6"/>
        <v>1263984</v>
      </c>
      <c r="I41" s="295">
        <f t="shared" si="6"/>
        <v>607517</v>
      </c>
      <c r="J41" s="295">
        <f t="shared" si="6"/>
        <v>1871501</v>
      </c>
      <c r="K41" s="295">
        <f t="shared" si="6"/>
        <v>2544323</v>
      </c>
      <c r="L41" s="295">
        <f t="shared" si="6"/>
        <v>0</v>
      </c>
      <c r="M41" s="295">
        <f t="shared" si="6"/>
        <v>3395566</v>
      </c>
      <c r="N41" s="295">
        <f t="shared" si="6"/>
        <v>5939889</v>
      </c>
      <c r="O41" s="295">
        <f t="shared" si="6"/>
        <v>697059</v>
      </c>
      <c r="P41" s="295">
        <f t="shared" si="6"/>
        <v>604972</v>
      </c>
      <c r="Q41" s="295">
        <f t="shared" si="6"/>
        <v>989446</v>
      </c>
      <c r="R41" s="295">
        <f t="shared" si="6"/>
        <v>2291477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10102867</v>
      </c>
      <c r="X41" s="295">
        <f t="shared" si="6"/>
        <v>38855250</v>
      </c>
      <c r="Y41" s="295">
        <f t="shared" si="6"/>
        <v>-28752383</v>
      </c>
      <c r="Z41" s="296">
        <f t="shared" si="5"/>
        <v>-73.99870802529904</v>
      </c>
      <c r="AA41" s="297">
        <f>SUM(AA36:AA40)</f>
        <v>51807000</v>
      </c>
    </row>
    <row r="42" spans="1:27" ht="13.5">
      <c r="A42" s="298" t="s">
        <v>210</v>
      </c>
      <c r="B42" s="136"/>
      <c r="C42" s="95">
        <f aca="true" t="shared" si="7" ref="C42:Y48">C12+C27</f>
        <v>6740651</v>
      </c>
      <c r="D42" s="129">
        <f t="shared" si="7"/>
        <v>0</v>
      </c>
      <c r="E42" s="54">
        <f t="shared" si="7"/>
        <v>3661000</v>
      </c>
      <c r="F42" s="54">
        <f t="shared" si="7"/>
        <v>1725000</v>
      </c>
      <c r="G42" s="54">
        <f t="shared" si="7"/>
        <v>0</v>
      </c>
      <c r="H42" s="54">
        <f t="shared" si="7"/>
        <v>340965</v>
      </c>
      <c r="I42" s="54">
        <f t="shared" si="7"/>
        <v>551579</v>
      </c>
      <c r="J42" s="54">
        <f t="shared" si="7"/>
        <v>892544</v>
      </c>
      <c r="K42" s="54">
        <f t="shared" si="7"/>
        <v>938204</v>
      </c>
      <c r="L42" s="54">
        <f t="shared" si="7"/>
        <v>0</v>
      </c>
      <c r="M42" s="54">
        <f t="shared" si="7"/>
        <v>1050699</v>
      </c>
      <c r="N42" s="54">
        <f t="shared" si="7"/>
        <v>1988903</v>
      </c>
      <c r="O42" s="54">
        <f t="shared" si="7"/>
        <v>1375211</v>
      </c>
      <c r="P42" s="54">
        <f t="shared" si="7"/>
        <v>1530263</v>
      </c>
      <c r="Q42" s="54">
        <f t="shared" si="7"/>
        <v>393400</v>
      </c>
      <c r="R42" s="54">
        <f t="shared" si="7"/>
        <v>3298874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6180321</v>
      </c>
      <c r="X42" s="54">
        <f t="shared" si="7"/>
        <v>1293750</v>
      </c>
      <c r="Y42" s="54">
        <f t="shared" si="7"/>
        <v>4886571</v>
      </c>
      <c r="Z42" s="184">
        <f t="shared" si="5"/>
        <v>377.7059710144928</v>
      </c>
      <c r="AA42" s="130">
        <f aca="true" t="shared" si="8" ref="AA42:AA48">AA12+AA27</f>
        <v>1725000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889030</v>
      </c>
      <c r="D45" s="129">
        <f t="shared" si="7"/>
        <v>0</v>
      </c>
      <c r="E45" s="54">
        <f t="shared" si="7"/>
        <v>403000</v>
      </c>
      <c r="F45" s="54">
        <f t="shared" si="7"/>
        <v>4064000</v>
      </c>
      <c r="G45" s="54">
        <f t="shared" si="7"/>
        <v>0</v>
      </c>
      <c r="H45" s="54">
        <f t="shared" si="7"/>
        <v>2011</v>
      </c>
      <c r="I45" s="54">
        <f t="shared" si="7"/>
        <v>139773</v>
      </c>
      <c r="J45" s="54">
        <f t="shared" si="7"/>
        <v>141784</v>
      </c>
      <c r="K45" s="54">
        <f t="shared" si="7"/>
        <v>185011</v>
      </c>
      <c r="L45" s="54">
        <f t="shared" si="7"/>
        <v>0</v>
      </c>
      <c r="M45" s="54">
        <f t="shared" si="7"/>
        <v>161569</v>
      </c>
      <c r="N45" s="54">
        <f t="shared" si="7"/>
        <v>346580</v>
      </c>
      <c r="O45" s="54">
        <f t="shared" si="7"/>
        <v>0</v>
      </c>
      <c r="P45" s="54">
        <f t="shared" si="7"/>
        <v>204180</v>
      </c>
      <c r="Q45" s="54">
        <f t="shared" si="7"/>
        <v>313441</v>
      </c>
      <c r="R45" s="54">
        <f t="shared" si="7"/>
        <v>517621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1005985</v>
      </c>
      <c r="X45" s="54">
        <f t="shared" si="7"/>
        <v>3048000</v>
      </c>
      <c r="Y45" s="54">
        <f t="shared" si="7"/>
        <v>-2042015</v>
      </c>
      <c r="Z45" s="184">
        <f t="shared" si="5"/>
        <v>-66.99524278215223</v>
      </c>
      <c r="AA45" s="130">
        <f t="shared" si="8"/>
        <v>4064000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29874922</v>
      </c>
      <c r="D49" s="218">
        <f t="shared" si="9"/>
        <v>0</v>
      </c>
      <c r="E49" s="220">
        <f t="shared" si="9"/>
        <v>39671000</v>
      </c>
      <c r="F49" s="220">
        <f t="shared" si="9"/>
        <v>57596000</v>
      </c>
      <c r="G49" s="220">
        <f t="shared" si="9"/>
        <v>0</v>
      </c>
      <c r="H49" s="220">
        <f t="shared" si="9"/>
        <v>1606960</v>
      </c>
      <c r="I49" s="220">
        <f t="shared" si="9"/>
        <v>1298869</v>
      </c>
      <c r="J49" s="220">
        <f t="shared" si="9"/>
        <v>2905829</v>
      </c>
      <c r="K49" s="220">
        <f t="shared" si="9"/>
        <v>3667538</v>
      </c>
      <c r="L49" s="220">
        <f t="shared" si="9"/>
        <v>0</v>
      </c>
      <c r="M49" s="220">
        <f t="shared" si="9"/>
        <v>4607834</v>
      </c>
      <c r="N49" s="220">
        <f t="shared" si="9"/>
        <v>8275372</v>
      </c>
      <c r="O49" s="220">
        <f t="shared" si="9"/>
        <v>2072270</v>
      </c>
      <c r="P49" s="220">
        <f t="shared" si="9"/>
        <v>2339415</v>
      </c>
      <c r="Q49" s="220">
        <f t="shared" si="9"/>
        <v>1696287</v>
      </c>
      <c r="R49" s="220">
        <f t="shared" si="9"/>
        <v>6107972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17289173</v>
      </c>
      <c r="X49" s="220">
        <f t="shared" si="9"/>
        <v>43197000</v>
      </c>
      <c r="Y49" s="220">
        <f t="shared" si="9"/>
        <v>-25907827</v>
      </c>
      <c r="Z49" s="221">
        <f t="shared" si="5"/>
        <v>-59.975986758339694</v>
      </c>
      <c r="AA49" s="222">
        <f>SUM(AA41:AA48)</f>
        <v>57596000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63983000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73800</v>
      </c>
      <c r="N51" s="54">
        <f t="shared" si="10"/>
        <v>73800</v>
      </c>
      <c r="O51" s="54">
        <f t="shared" si="10"/>
        <v>0</v>
      </c>
      <c r="P51" s="54">
        <f t="shared" si="10"/>
        <v>0</v>
      </c>
      <c r="Q51" s="54">
        <f t="shared" si="10"/>
        <v>1464258</v>
      </c>
      <c r="R51" s="54">
        <f t="shared" si="10"/>
        <v>1464258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1538058</v>
      </c>
      <c r="X51" s="54">
        <f t="shared" si="10"/>
        <v>0</v>
      </c>
      <c r="Y51" s="54">
        <f t="shared" si="10"/>
        <v>1538058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7499000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>
        <v>1464258</v>
      </c>
      <c r="R52" s="60">
        <v>1464258</v>
      </c>
      <c r="S52" s="60"/>
      <c r="T52" s="60"/>
      <c r="U52" s="60"/>
      <c r="V52" s="60"/>
      <c r="W52" s="60">
        <v>1464258</v>
      </c>
      <c r="X52" s="60"/>
      <c r="Y52" s="60">
        <v>1464258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5298000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12797000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1464258</v>
      </c>
      <c r="R57" s="295">
        <f t="shared" si="11"/>
        <v>1464258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1464258</v>
      </c>
      <c r="X57" s="295">
        <f t="shared" si="11"/>
        <v>0</v>
      </c>
      <c r="Y57" s="295">
        <f t="shared" si="11"/>
        <v>1464258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1034000</v>
      </c>
      <c r="F58" s="60"/>
      <c r="G58" s="60"/>
      <c r="H58" s="60"/>
      <c r="I58" s="60"/>
      <c r="J58" s="60"/>
      <c r="K58" s="60"/>
      <c r="L58" s="60"/>
      <c r="M58" s="60">
        <v>73800</v>
      </c>
      <c r="N58" s="60">
        <v>73800</v>
      </c>
      <c r="O58" s="60"/>
      <c r="P58" s="60"/>
      <c r="Q58" s="60"/>
      <c r="R58" s="60"/>
      <c r="S58" s="60"/>
      <c r="T58" s="60"/>
      <c r="U58" s="60"/>
      <c r="V58" s="60"/>
      <c r="W58" s="60">
        <v>73800</v>
      </c>
      <c r="X58" s="60"/>
      <c r="Y58" s="60">
        <v>73800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50152000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50930000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11428000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2625000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97529</v>
      </c>
      <c r="H68" s="60">
        <v>266260</v>
      </c>
      <c r="I68" s="60">
        <v>1207202</v>
      </c>
      <c r="J68" s="60">
        <v>1570991</v>
      </c>
      <c r="K68" s="60">
        <v>1143573</v>
      </c>
      <c r="L68" s="60">
        <v>231729</v>
      </c>
      <c r="M68" s="60">
        <v>1065967</v>
      </c>
      <c r="N68" s="60">
        <v>2441269</v>
      </c>
      <c r="O68" s="60">
        <v>1103787</v>
      </c>
      <c r="P68" s="60">
        <v>505395</v>
      </c>
      <c r="Q68" s="60">
        <v>686375</v>
      </c>
      <c r="R68" s="60">
        <v>2295557</v>
      </c>
      <c r="S68" s="60"/>
      <c r="T68" s="60"/>
      <c r="U68" s="60"/>
      <c r="V68" s="60"/>
      <c r="W68" s="60">
        <v>6307817</v>
      </c>
      <c r="X68" s="60"/>
      <c r="Y68" s="60">
        <v>6307817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64983000</v>
      </c>
      <c r="F69" s="220">
        <f t="shared" si="12"/>
        <v>0</v>
      </c>
      <c r="G69" s="220">
        <f t="shared" si="12"/>
        <v>97529</v>
      </c>
      <c r="H69" s="220">
        <f t="shared" si="12"/>
        <v>266260</v>
      </c>
      <c r="I69" s="220">
        <f t="shared" si="12"/>
        <v>1207202</v>
      </c>
      <c r="J69" s="220">
        <f t="shared" si="12"/>
        <v>1570991</v>
      </c>
      <c r="K69" s="220">
        <f t="shared" si="12"/>
        <v>1143573</v>
      </c>
      <c r="L69" s="220">
        <f t="shared" si="12"/>
        <v>231729</v>
      </c>
      <c r="M69" s="220">
        <f t="shared" si="12"/>
        <v>1065967</v>
      </c>
      <c r="N69" s="220">
        <f t="shared" si="12"/>
        <v>2441269</v>
      </c>
      <c r="O69" s="220">
        <f t="shared" si="12"/>
        <v>1103787</v>
      </c>
      <c r="P69" s="220">
        <f t="shared" si="12"/>
        <v>505395</v>
      </c>
      <c r="Q69" s="220">
        <f t="shared" si="12"/>
        <v>686375</v>
      </c>
      <c r="R69" s="220">
        <f t="shared" si="12"/>
        <v>2295557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6307817</v>
      </c>
      <c r="X69" s="220">
        <f t="shared" si="12"/>
        <v>0</v>
      </c>
      <c r="Y69" s="220">
        <f t="shared" si="12"/>
        <v>6307817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22245241</v>
      </c>
      <c r="D5" s="357">
        <f t="shared" si="0"/>
        <v>0</v>
      </c>
      <c r="E5" s="356">
        <f t="shared" si="0"/>
        <v>20004000</v>
      </c>
      <c r="F5" s="358">
        <f t="shared" si="0"/>
        <v>51807000</v>
      </c>
      <c r="G5" s="358">
        <f t="shared" si="0"/>
        <v>0</v>
      </c>
      <c r="H5" s="356">
        <f t="shared" si="0"/>
        <v>1263984</v>
      </c>
      <c r="I5" s="356">
        <f t="shared" si="0"/>
        <v>607517</v>
      </c>
      <c r="J5" s="358">
        <f t="shared" si="0"/>
        <v>1871501</v>
      </c>
      <c r="K5" s="358">
        <f t="shared" si="0"/>
        <v>2544323</v>
      </c>
      <c r="L5" s="356">
        <f t="shared" si="0"/>
        <v>0</v>
      </c>
      <c r="M5" s="356">
        <f t="shared" si="0"/>
        <v>3395566</v>
      </c>
      <c r="N5" s="358">
        <f t="shared" si="0"/>
        <v>5939889</v>
      </c>
      <c r="O5" s="358">
        <f t="shared" si="0"/>
        <v>697059</v>
      </c>
      <c r="P5" s="356">
        <f t="shared" si="0"/>
        <v>604972</v>
      </c>
      <c r="Q5" s="356">
        <f t="shared" si="0"/>
        <v>989446</v>
      </c>
      <c r="R5" s="358">
        <f t="shared" si="0"/>
        <v>2291477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10102867</v>
      </c>
      <c r="X5" s="356">
        <f t="shared" si="0"/>
        <v>38855250</v>
      </c>
      <c r="Y5" s="358">
        <f t="shared" si="0"/>
        <v>-28752383</v>
      </c>
      <c r="Z5" s="359">
        <f>+IF(X5&lt;&gt;0,+(Y5/X5)*100,0)</f>
        <v>-73.99870802529904</v>
      </c>
      <c r="AA5" s="360">
        <f>+AA6+AA8+AA11+AA13+AA15</f>
        <v>51807000</v>
      </c>
    </row>
    <row r="6" spans="1:27" ht="13.5">
      <c r="A6" s="361" t="s">
        <v>204</v>
      </c>
      <c r="B6" s="142"/>
      <c r="C6" s="60">
        <f>+C7</f>
        <v>5720222</v>
      </c>
      <c r="D6" s="340">
        <f aca="true" t="shared" si="1" ref="D6:AA6">+D7</f>
        <v>0</v>
      </c>
      <c r="E6" s="60">
        <f t="shared" si="1"/>
        <v>9704000</v>
      </c>
      <c r="F6" s="59">
        <f t="shared" si="1"/>
        <v>31307000</v>
      </c>
      <c r="G6" s="59">
        <f t="shared" si="1"/>
        <v>0</v>
      </c>
      <c r="H6" s="60">
        <f t="shared" si="1"/>
        <v>858627</v>
      </c>
      <c r="I6" s="60">
        <f t="shared" si="1"/>
        <v>192171</v>
      </c>
      <c r="J6" s="59">
        <f t="shared" si="1"/>
        <v>1050798</v>
      </c>
      <c r="K6" s="59">
        <f t="shared" si="1"/>
        <v>642778</v>
      </c>
      <c r="L6" s="60">
        <f t="shared" si="1"/>
        <v>0</v>
      </c>
      <c r="M6" s="60">
        <f t="shared" si="1"/>
        <v>782539</v>
      </c>
      <c r="N6" s="59">
        <f t="shared" si="1"/>
        <v>1425317</v>
      </c>
      <c r="O6" s="59">
        <f t="shared" si="1"/>
        <v>584770</v>
      </c>
      <c r="P6" s="60">
        <f t="shared" si="1"/>
        <v>453112</v>
      </c>
      <c r="Q6" s="60">
        <f t="shared" si="1"/>
        <v>0</v>
      </c>
      <c r="R6" s="59">
        <f t="shared" si="1"/>
        <v>1037882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3513997</v>
      </c>
      <c r="X6" s="60">
        <f t="shared" si="1"/>
        <v>23480250</v>
      </c>
      <c r="Y6" s="59">
        <f t="shared" si="1"/>
        <v>-19966253</v>
      </c>
      <c r="Z6" s="61">
        <f>+IF(X6&lt;&gt;0,+(Y6/X6)*100,0)</f>
        <v>-85.03424367287401</v>
      </c>
      <c r="AA6" s="62">
        <f t="shared" si="1"/>
        <v>31307000</v>
      </c>
    </row>
    <row r="7" spans="1:27" ht="13.5">
      <c r="A7" s="291" t="s">
        <v>228</v>
      </c>
      <c r="B7" s="142"/>
      <c r="C7" s="60">
        <v>5720222</v>
      </c>
      <c r="D7" s="340"/>
      <c r="E7" s="60">
        <v>9704000</v>
      </c>
      <c r="F7" s="59">
        <v>31307000</v>
      </c>
      <c r="G7" s="59"/>
      <c r="H7" s="60">
        <v>858627</v>
      </c>
      <c r="I7" s="60">
        <v>192171</v>
      </c>
      <c r="J7" s="59">
        <v>1050798</v>
      </c>
      <c r="K7" s="59">
        <v>642778</v>
      </c>
      <c r="L7" s="60"/>
      <c r="M7" s="60">
        <v>782539</v>
      </c>
      <c r="N7" s="59">
        <v>1425317</v>
      </c>
      <c r="O7" s="59">
        <v>584770</v>
      </c>
      <c r="P7" s="60">
        <v>453112</v>
      </c>
      <c r="Q7" s="60"/>
      <c r="R7" s="59">
        <v>1037882</v>
      </c>
      <c r="S7" s="59"/>
      <c r="T7" s="60"/>
      <c r="U7" s="60"/>
      <c r="V7" s="59"/>
      <c r="W7" s="59">
        <v>3513997</v>
      </c>
      <c r="X7" s="60">
        <v>23480250</v>
      </c>
      <c r="Y7" s="59">
        <v>-19966253</v>
      </c>
      <c r="Z7" s="61">
        <v>-85.03</v>
      </c>
      <c r="AA7" s="62">
        <v>31307000</v>
      </c>
    </row>
    <row r="8" spans="1:27" ht="13.5">
      <c r="A8" s="361" t="s">
        <v>205</v>
      </c>
      <c r="B8" s="142"/>
      <c r="C8" s="60">
        <f aca="true" t="shared" si="2" ref="C8:Y8">SUM(C9:C10)</f>
        <v>293277</v>
      </c>
      <c r="D8" s="340">
        <f t="shared" si="2"/>
        <v>0</v>
      </c>
      <c r="E8" s="60">
        <f t="shared" si="2"/>
        <v>10300000</v>
      </c>
      <c r="F8" s="59">
        <f t="shared" si="2"/>
        <v>20500000</v>
      </c>
      <c r="G8" s="59">
        <f t="shared" si="2"/>
        <v>0</v>
      </c>
      <c r="H8" s="60">
        <f t="shared" si="2"/>
        <v>342400</v>
      </c>
      <c r="I8" s="60">
        <f t="shared" si="2"/>
        <v>278613</v>
      </c>
      <c r="J8" s="59">
        <f t="shared" si="2"/>
        <v>621013</v>
      </c>
      <c r="K8" s="59">
        <f t="shared" si="2"/>
        <v>251968</v>
      </c>
      <c r="L8" s="60">
        <f t="shared" si="2"/>
        <v>0</v>
      </c>
      <c r="M8" s="60">
        <f t="shared" si="2"/>
        <v>154290</v>
      </c>
      <c r="N8" s="59">
        <f t="shared" si="2"/>
        <v>406258</v>
      </c>
      <c r="O8" s="59">
        <f t="shared" si="2"/>
        <v>112289</v>
      </c>
      <c r="P8" s="60">
        <f t="shared" si="2"/>
        <v>151860</v>
      </c>
      <c r="Q8" s="60">
        <f t="shared" si="2"/>
        <v>989446</v>
      </c>
      <c r="R8" s="59">
        <f t="shared" si="2"/>
        <v>1253595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2280866</v>
      </c>
      <c r="X8" s="60">
        <f t="shared" si="2"/>
        <v>15375000</v>
      </c>
      <c r="Y8" s="59">
        <f t="shared" si="2"/>
        <v>-13094134</v>
      </c>
      <c r="Z8" s="61">
        <f>+IF(X8&lt;&gt;0,+(Y8/X8)*100,0)</f>
        <v>-85.16509918699187</v>
      </c>
      <c r="AA8" s="62">
        <f>SUM(AA9:AA10)</f>
        <v>20500000</v>
      </c>
    </row>
    <row r="9" spans="1:27" ht="13.5">
      <c r="A9" s="291" t="s">
        <v>229</v>
      </c>
      <c r="B9" s="142"/>
      <c r="C9" s="60">
        <v>128291</v>
      </c>
      <c r="D9" s="340"/>
      <c r="E9" s="60">
        <v>10300000</v>
      </c>
      <c r="F9" s="59">
        <v>20500000</v>
      </c>
      <c r="G9" s="59"/>
      <c r="H9" s="60">
        <v>342400</v>
      </c>
      <c r="I9" s="60">
        <v>278613</v>
      </c>
      <c r="J9" s="59">
        <v>621013</v>
      </c>
      <c r="K9" s="59">
        <v>251968</v>
      </c>
      <c r="L9" s="60"/>
      <c r="M9" s="60">
        <v>145864</v>
      </c>
      <c r="N9" s="59">
        <v>397832</v>
      </c>
      <c r="O9" s="59">
        <v>112289</v>
      </c>
      <c r="P9" s="60">
        <v>151860</v>
      </c>
      <c r="Q9" s="60">
        <v>706762</v>
      </c>
      <c r="R9" s="59">
        <v>970911</v>
      </c>
      <c r="S9" s="59"/>
      <c r="T9" s="60"/>
      <c r="U9" s="60"/>
      <c r="V9" s="59"/>
      <c r="W9" s="59">
        <v>1989756</v>
      </c>
      <c r="X9" s="60">
        <v>15375000</v>
      </c>
      <c r="Y9" s="59">
        <v>-13385244</v>
      </c>
      <c r="Z9" s="61">
        <v>-87.06</v>
      </c>
      <c r="AA9" s="62">
        <v>20500000</v>
      </c>
    </row>
    <row r="10" spans="1:27" ht="13.5">
      <c r="A10" s="291" t="s">
        <v>230</v>
      </c>
      <c r="B10" s="142"/>
      <c r="C10" s="60">
        <v>164986</v>
      </c>
      <c r="D10" s="340"/>
      <c r="E10" s="60"/>
      <c r="F10" s="59"/>
      <c r="G10" s="59"/>
      <c r="H10" s="60"/>
      <c r="I10" s="60"/>
      <c r="J10" s="59"/>
      <c r="K10" s="59"/>
      <c r="L10" s="60"/>
      <c r="M10" s="60">
        <v>8426</v>
      </c>
      <c r="N10" s="59">
        <v>8426</v>
      </c>
      <c r="O10" s="59"/>
      <c r="P10" s="60"/>
      <c r="Q10" s="60">
        <v>282684</v>
      </c>
      <c r="R10" s="59">
        <v>282684</v>
      </c>
      <c r="S10" s="59"/>
      <c r="T10" s="60"/>
      <c r="U10" s="60"/>
      <c r="V10" s="59"/>
      <c r="W10" s="59">
        <v>291110</v>
      </c>
      <c r="X10" s="60"/>
      <c r="Y10" s="59">
        <v>291110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16231742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62957</v>
      </c>
      <c r="I15" s="60">
        <f t="shared" si="5"/>
        <v>136733</v>
      </c>
      <c r="J15" s="59">
        <f t="shared" si="5"/>
        <v>199690</v>
      </c>
      <c r="K15" s="59">
        <f t="shared" si="5"/>
        <v>1649577</v>
      </c>
      <c r="L15" s="60">
        <f t="shared" si="5"/>
        <v>0</v>
      </c>
      <c r="M15" s="60">
        <f t="shared" si="5"/>
        <v>2458737</v>
      </c>
      <c r="N15" s="59">
        <f t="shared" si="5"/>
        <v>4108314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4308004</v>
      </c>
      <c r="X15" s="60">
        <f t="shared" si="5"/>
        <v>0</v>
      </c>
      <c r="Y15" s="59">
        <f t="shared" si="5"/>
        <v>4308004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>
        <v>136733</v>
      </c>
      <c r="J17" s="59">
        <v>136733</v>
      </c>
      <c r="K17" s="59">
        <v>1649577</v>
      </c>
      <c r="L17" s="60"/>
      <c r="M17" s="60">
        <v>2248897</v>
      </c>
      <c r="N17" s="59">
        <v>3898474</v>
      </c>
      <c r="O17" s="59"/>
      <c r="P17" s="60"/>
      <c r="Q17" s="60"/>
      <c r="R17" s="59"/>
      <c r="S17" s="59"/>
      <c r="T17" s="60"/>
      <c r="U17" s="60"/>
      <c r="V17" s="59"/>
      <c r="W17" s="59">
        <v>4035207</v>
      </c>
      <c r="X17" s="60"/>
      <c r="Y17" s="59">
        <v>4035207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16231742</v>
      </c>
      <c r="D20" s="340"/>
      <c r="E20" s="60"/>
      <c r="F20" s="59"/>
      <c r="G20" s="59"/>
      <c r="H20" s="60">
        <v>62957</v>
      </c>
      <c r="I20" s="60"/>
      <c r="J20" s="59">
        <v>62957</v>
      </c>
      <c r="K20" s="59"/>
      <c r="L20" s="60"/>
      <c r="M20" s="60">
        <v>209840</v>
      </c>
      <c r="N20" s="59">
        <v>209840</v>
      </c>
      <c r="O20" s="59"/>
      <c r="P20" s="60"/>
      <c r="Q20" s="60"/>
      <c r="R20" s="59"/>
      <c r="S20" s="59"/>
      <c r="T20" s="60"/>
      <c r="U20" s="60"/>
      <c r="V20" s="59"/>
      <c r="W20" s="59">
        <v>272797</v>
      </c>
      <c r="X20" s="60"/>
      <c r="Y20" s="59">
        <v>272797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6740651</v>
      </c>
      <c r="D22" s="344">
        <f t="shared" si="6"/>
        <v>0</v>
      </c>
      <c r="E22" s="343">
        <f t="shared" si="6"/>
        <v>3661000</v>
      </c>
      <c r="F22" s="345">
        <f t="shared" si="6"/>
        <v>1725000</v>
      </c>
      <c r="G22" s="345">
        <f t="shared" si="6"/>
        <v>0</v>
      </c>
      <c r="H22" s="343">
        <f t="shared" si="6"/>
        <v>340965</v>
      </c>
      <c r="I22" s="343">
        <f t="shared" si="6"/>
        <v>551579</v>
      </c>
      <c r="J22" s="345">
        <f t="shared" si="6"/>
        <v>892544</v>
      </c>
      <c r="K22" s="345">
        <f t="shared" si="6"/>
        <v>938204</v>
      </c>
      <c r="L22" s="343">
        <f t="shared" si="6"/>
        <v>0</v>
      </c>
      <c r="M22" s="343">
        <f t="shared" si="6"/>
        <v>1050699</v>
      </c>
      <c r="N22" s="345">
        <f t="shared" si="6"/>
        <v>1988903</v>
      </c>
      <c r="O22" s="345">
        <f t="shared" si="6"/>
        <v>1375211</v>
      </c>
      <c r="P22" s="343">
        <f t="shared" si="6"/>
        <v>1530263</v>
      </c>
      <c r="Q22" s="343">
        <f t="shared" si="6"/>
        <v>393400</v>
      </c>
      <c r="R22" s="345">
        <f t="shared" si="6"/>
        <v>3298874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6180321</v>
      </c>
      <c r="X22" s="343">
        <f t="shared" si="6"/>
        <v>1293750</v>
      </c>
      <c r="Y22" s="345">
        <f t="shared" si="6"/>
        <v>4886571</v>
      </c>
      <c r="Z22" s="336">
        <f>+IF(X22&lt;&gt;0,+(Y22/X22)*100,0)</f>
        <v>377.7059710144928</v>
      </c>
      <c r="AA22" s="350">
        <f>SUM(AA23:AA32)</f>
        <v>1725000</v>
      </c>
    </row>
    <row r="23" spans="1:27" ht="13.5">
      <c r="A23" s="361" t="s">
        <v>236</v>
      </c>
      <c r="B23" s="142"/>
      <c r="C23" s="60"/>
      <c r="D23" s="340"/>
      <c r="E23" s="60">
        <v>3661000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1725000</v>
      </c>
      <c r="G24" s="59"/>
      <c r="H24" s="60"/>
      <c r="I24" s="60"/>
      <c r="J24" s="59"/>
      <c r="K24" s="59"/>
      <c r="L24" s="60"/>
      <c r="M24" s="60">
        <v>72296</v>
      </c>
      <c r="N24" s="59">
        <v>72296</v>
      </c>
      <c r="O24" s="59"/>
      <c r="P24" s="60">
        <v>98793</v>
      </c>
      <c r="Q24" s="60">
        <v>393400</v>
      </c>
      <c r="R24" s="59">
        <v>492193</v>
      </c>
      <c r="S24" s="59"/>
      <c r="T24" s="60"/>
      <c r="U24" s="60"/>
      <c r="V24" s="59"/>
      <c r="W24" s="59">
        <v>564489</v>
      </c>
      <c r="X24" s="60">
        <v>1293750</v>
      </c>
      <c r="Y24" s="59">
        <v>-729261</v>
      </c>
      <c r="Z24" s="61">
        <v>-56.37</v>
      </c>
      <c r="AA24" s="62">
        <v>1725000</v>
      </c>
    </row>
    <row r="25" spans="1:27" ht="13.5">
      <c r="A25" s="361" t="s">
        <v>238</v>
      </c>
      <c r="B25" s="142"/>
      <c r="C25" s="60">
        <v>6740651</v>
      </c>
      <c r="D25" s="340"/>
      <c r="E25" s="60"/>
      <c r="F25" s="59"/>
      <c r="G25" s="59"/>
      <c r="H25" s="60">
        <v>340965</v>
      </c>
      <c r="I25" s="60">
        <v>233141</v>
      </c>
      <c r="J25" s="59">
        <v>574106</v>
      </c>
      <c r="K25" s="59"/>
      <c r="L25" s="60"/>
      <c r="M25" s="60">
        <v>89030</v>
      </c>
      <c r="N25" s="59">
        <v>89030</v>
      </c>
      <c r="O25" s="59"/>
      <c r="P25" s="60">
        <v>1400000</v>
      </c>
      <c r="Q25" s="60"/>
      <c r="R25" s="59">
        <v>1400000</v>
      </c>
      <c r="S25" s="59"/>
      <c r="T25" s="60"/>
      <c r="U25" s="60"/>
      <c r="V25" s="59"/>
      <c r="W25" s="59">
        <v>2063136</v>
      </c>
      <c r="X25" s="60"/>
      <c r="Y25" s="59">
        <v>2063136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>
        <v>889373</v>
      </c>
      <c r="N27" s="59">
        <v>889373</v>
      </c>
      <c r="O27" s="59">
        <v>986654</v>
      </c>
      <c r="P27" s="60"/>
      <c r="Q27" s="60"/>
      <c r="R27" s="59">
        <v>986654</v>
      </c>
      <c r="S27" s="59"/>
      <c r="T27" s="60"/>
      <c r="U27" s="60"/>
      <c r="V27" s="59"/>
      <c r="W27" s="59">
        <v>1876027</v>
      </c>
      <c r="X27" s="60"/>
      <c r="Y27" s="59">
        <v>1876027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318438</v>
      </c>
      <c r="J32" s="59">
        <v>318438</v>
      </c>
      <c r="K32" s="59">
        <v>938204</v>
      </c>
      <c r="L32" s="60"/>
      <c r="M32" s="60"/>
      <c r="N32" s="59">
        <v>938204</v>
      </c>
      <c r="O32" s="59">
        <v>388557</v>
      </c>
      <c r="P32" s="60">
        <v>31470</v>
      </c>
      <c r="Q32" s="60"/>
      <c r="R32" s="59">
        <v>420027</v>
      </c>
      <c r="S32" s="59"/>
      <c r="T32" s="60"/>
      <c r="U32" s="60"/>
      <c r="V32" s="59"/>
      <c r="W32" s="59">
        <v>1676669</v>
      </c>
      <c r="X32" s="60"/>
      <c r="Y32" s="59">
        <v>1676669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889030</v>
      </c>
      <c r="D40" s="344">
        <f t="shared" si="9"/>
        <v>0</v>
      </c>
      <c r="E40" s="343">
        <f t="shared" si="9"/>
        <v>403000</v>
      </c>
      <c r="F40" s="345">
        <f t="shared" si="9"/>
        <v>4064000</v>
      </c>
      <c r="G40" s="345">
        <f t="shared" si="9"/>
        <v>0</v>
      </c>
      <c r="H40" s="343">
        <f t="shared" si="9"/>
        <v>2011</v>
      </c>
      <c r="I40" s="343">
        <f t="shared" si="9"/>
        <v>139773</v>
      </c>
      <c r="J40" s="345">
        <f t="shared" si="9"/>
        <v>141784</v>
      </c>
      <c r="K40" s="345">
        <f t="shared" si="9"/>
        <v>185011</v>
      </c>
      <c r="L40" s="343">
        <f t="shared" si="9"/>
        <v>0</v>
      </c>
      <c r="M40" s="343">
        <f t="shared" si="9"/>
        <v>161569</v>
      </c>
      <c r="N40" s="345">
        <f t="shared" si="9"/>
        <v>346580</v>
      </c>
      <c r="O40" s="345">
        <f t="shared" si="9"/>
        <v>0</v>
      </c>
      <c r="P40" s="343">
        <f t="shared" si="9"/>
        <v>204180</v>
      </c>
      <c r="Q40" s="343">
        <f t="shared" si="9"/>
        <v>313441</v>
      </c>
      <c r="R40" s="345">
        <f t="shared" si="9"/>
        <v>517621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1005985</v>
      </c>
      <c r="X40" s="343">
        <f t="shared" si="9"/>
        <v>3048000</v>
      </c>
      <c r="Y40" s="345">
        <f t="shared" si="9"/>
        <v>-2042015</v>
      </c>
      <c r="Z40" s="336">
        <f>+IF(X40&lt;&gt;0,+(Y40/X40)*100,0)</f>
        <v>-66.99524278215223</v>
      </c>
      <c r="AA40" s="350">
        <f>SUM(AA41:AA49)</f>
        <v>4064000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329514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84596</v>
      </c>
      <c r="D43" s="369"/>
      <c r="E43" s="305"/>
      <c r="F43" s="370"/>
      <c r="G43" s="370"/>
      <c r="H43" s="305"/>
      <c r="I43" s="305">
        <v>34297</v>
      </c>
      <c r="J43" s="370">
        <v>34297</v>
      </c>
      <c r="K43" s="370"/>
      <c r="L43" s="305"/>
      <c r="M43" s="305"/>
      <c r="N43" s="370"/>
      <c r="O43" s="370"/>
      <c r="P43" s="305">
        <v>144180</v>
      </c>
      <c r="Q43" s="305">
        <v>55724</v>
      </c>
      <c r="R43" s="370">
        <v>199904</v>
      </c>
      <c r="S43" s="370"/>
      <c r="T43" s="305"/>
      <c r="U43" s="305"/>
      <c r="V43" s="370"/>
      <c r="W43" s="370">
        <v>234201</v>
      </c>
      <c r="X43" s="305"/>
      <c r="Y43" s="370">
        <v>234201</v>
      </c>
      <c r="Z43" s="371"/>
      <c r="AA43" s="303"/>
    </row>
    <row r="44" spans="1:27" ht="13.5">
      <c r="A44" s="361" t="s">
        <v>250</v>
      </c>
      <c r="B44" s="136"/>
      <c r="C44" s="60">
        <v>145707</v>
      </c>
      <c r="D44" s="368"/>
      <c r="E44" s="54"/>
      <c r="F44" s="53">
        <v>553000</v>
      </c>
      <c r="G44" s="53"/>
      <c r="H44" s="54">
        <v>2011</v>
      </c>
      <c r="I44" s="54"/>
      <c r="J44" s="53">
        <v>2011</v>
      </c>
      <c r="K44" s="53">
        <v>19123</v>
      </c>
      <c r="L44" s="54"/>
      <c r="M44" s="54">
        <v>1826</v>
      </c>
      <c r="N44" s="53">
        <v>20949</v>
      </c>
      <c r="O44" s="53"/>
      <c r="P44" s="54">
        <v>60000</v>
      </c>
      <c r="Q44" s="54">
        <v>25292</v>
      </c>
      <c r="R44" s="53">
        <v>85292</v>
      </c>
      <c r="S44" s="53"/>
      <c r="T44" s="54"/>
      <c r="U44" s="54"/>
      <c r="V44" s="53"/>
      <c r="W44" s="53">
        <v>108252</v>
      </c>
      <c r="X44" s="54">
        <v>414750</v>
      </c>
      <c r="Y44" s="53">
        <v>-306498</v>
      </c>
      <c r="Z44" s="94">
        <v>-73.9</v>
      </c>
      <c r="AA44" s="95">
        <v>553000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>
        <v>19400</v>
      </c>
      <c r="L45" s="54"/>
      <c r="M45" s="54"/>
      <c r="N45" s="53">
        <v>19400</v>
      </c>
      <c r="O45" s="53"/>
      <c r="P45" s="54"/>
      <c r="Q45" s="54"/>
      <c r="R45" s="53"/>
      <c r="S45" s="53"/>
      <c r="T45" s="54"/>
      <c r="U45" s="54"/>
      <c r="V45" s="53"/>
      <c r="W45" s="53">
        <v>19400</v>
      </c>
      <c r="X45" s="54"/>
      <c r="Y45" s="53">
        <v>19400</v>
      </c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>
        <v>72608</v>
      </c>
      <c r="N46" s="53">
        <v>72608</v>
      </c>
      <c r="O46" s="53"/>
      <c r="P46" s="54"/>
      <c r="Q46" s="54">
        <v>232425</v>
      </c>
      <c r="R46" s="53">
        <v>232425</v>
      </c>
      <c r="S46" s="53"/>
      <c r="T46" s="54"/>
      <c r="U46" s="54"/>
      <c r="V46" s="53"/>
      <c r="W46" s="53">
        <v>305033</v>
      </c>
      <c r="X46" s="54"/>
      <c r="Y46" s="53">
        <v>305033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329213</v>
      </c>
      <c r="D49" s="368"/>
      <c r="E49" s="54">
        <v>403000</v>
      </c>
      <c r="F49" s="53">
        <v>3511000</v>
      </c>
      <c r="G49" s="53"/>
      <c r="H49" s="54"/>
      <c r="I49" s="54">
        <v>105476</v>
      </c>
      <c r="J49" s="53">
        <v>105476</v>
      </c>
      <c r="K49" s="53">
        <v>146488</v>
      </c>
      <c r="L49" s="54"/>
      <c r="M49" s="54">
        <v>87135</v>
      </c>
      <c r="N49" s="53">
        <v>233623</v>
      </c>
      <c r="O49" s="53"/>
      <c r="P49" s="54"/>
      <c r="Q49" s="54"/>
      <c r="R49" s="53"/>
      <c r="S49" s="53"/>
      <c r="T49" s="54"/>
      <c r="U49" s="54"/>
      <c r="V49" s="53"/>
      <c r="W49" s="53">
        <v>339099</v>
      </c>
      <c r="X49" s="54">
        <v>2633250</v>
      </c>
      <c r="Y49" s="53">
        <v>-2294151</v>
      </c>
      <c r="Z49" s="94">
        <v>-87.12</v>
      </c>
      <c r="AA49" s="95">
        <v>3511000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29874922</v>
      </c>
      <c r="D60" s="346">
        <f t="shared" si="14"/>
        <v>0</v>
      </c>
      <c r="E60" s="219">
        <f t="shared" si="14"/>
        <v>24068000</v>
      </c>
      <c r="F60" s="264">
        <f t="shared" si="14"/>
        <v>57596000</v>
      </c>
      <c r="G60" s="264">
        <f t="shared" si="14"/>
        <v>0</v>
      </c>
      <c r="H60" s="219">
        <f t="shared" si="14"/>
        <v>1606960</v>
      </c>
      <c r="I60" s="219">
        <f t="shared" si="14"/>
        <v>1298869</v>
      </c>
      <c r="J60" s="264">
        <f t="shared" si="14"/>
        <v>2905829</v>
      </c>
      <c r="K60" s="264">
        <f t="shared" si="14"/>
        <v>3667538</v>
      </c>
      <c r="L60" s="219">
        <f t="shared" si="14"/>
        <v>0</v>
      </c>
      <c r="M60" s="219">
        <f t="shared" si="14"/>
        <v>4607834</v>
      </c>
      <c r="N60" s="264">
        <f t="shared" si="14"/>
        <v>8275372</v>
      </c>
      <c r="O60" s="264">
        <f t="shared" si="14"/>
        <v>2072270</v>
      </c>
      <c r="P60" s="219">
        <f t="shared" si="14"/>
        <v>2339415</v>
      </c>
      <c r="Q60" s="219">
        <f t="shared" si="14"/>
        <v>1696287</v>
      </c>
      <c r="R60" s="264">
        <f t="shared" si="14"/>
        <v>6107972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17289173</v>
      </c>
      <c r="X60" s="219">
        <f t="shared" si="14"/>
        <v>43197000</v>
      </c>
      <c r="Y60" s="264">
        <f t="shared" si="14"/>
        <v>-25907827</v>
      </c>
      <c r="Z60" s="337">
        <f>+IF(X60&lt;&gt;0,+(Y60/X60)*100,0)</f>
        <v>-59.975986758339694</v>
      </c>
      <c r="AA60" s="232">
        <f>+AA57+AA54+AA51+AA40+AA37+AA34+AA22+AA5</f>
        <v>57596000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329514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>
        <v>329514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15603000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15603000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15603000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15603000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2014-05-13T07:46:59Z</dcterms:created>
  <dcterms:modified xsi:type="dcterms:W3CDTF">2014-05-13T07:47:03Z</dcterms:modified>
  <cp:category/>
  <cp:version/>
  <cp:contentType/>
  <cp:contentStatus/>
</cp:coreProperties>
</file>