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<sst xmlns="http://schemas.openxmlformats.org/spreadsheetml/2006/main" count="855" uniqueCount="302">
  <si>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Imbabazane(KZN236)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</si>
  <si>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</si>
  <si>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</si>
  <si>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</si>
  <si>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</si>
  <si>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</si>
  <si>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</si>
  <si>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</si>
  <si>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</si>
  <si>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</si>
  <si>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</si>
  <si>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</si>
  <si>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</si>
  <si>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</si>
  <si>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</si>
  <si>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</si>
  <si>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</si>
  <si>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</si>
  <si>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</si>
  <si>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</si>
  <si>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</si>
  <si>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</si>
  <si>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</si>
  <si>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</si>
  <si>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</si>
  <si>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</si>
  <si>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</si>
  <si>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</si>
  <si>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</si>
  <si>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</si>
  <si>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</si>
  <si>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</si>
  <si>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</si>
  <si>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</si>
  <si>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</si>
  <si>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</si>
  <si>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</si>
  <si>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</si>
  <si>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</si>
  <si>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</si>
  <si>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</si>
  <si>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</si>
  <si>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</si>
  <si>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</si>
  <si>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</si>
  <si>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</si>
  <si>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</si>
  <si>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</si>
  <si>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</si>
  <si>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</si>
  <si>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</si>
  <si>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</si>
  <si>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</si>
  <si>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</si>
  <si>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</si>
  <si>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</si>
  <si>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</si>
  <si>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</si>
  <si>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</si>
  <si>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</si>
  <si>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</si>
  <si>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</si>
  <si>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</si>
  <si>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</si>
  <si>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</si>
  <si>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</si>
  <si>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</si>
  <si>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</si>
  <si>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</si>
  <si>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</si>
  <si>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Imbabazane(KZN236)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</si>
  <si>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</si>
  <si>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</si>
  <si>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</si>
  <si>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</si>
  <si>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</si>
  <si>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</si>
  <si>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</si>
  <si>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</si>
  <si>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</si>
  <si>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</si>
  <si>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</si>
  <si>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</si>
  <si>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</si>
  <si>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</si>
  <si>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</si>
  <si>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</si>
  <si>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</si>
  <si>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</si>
  <si>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</si>
  <si>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</si>
  <si>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</si>
  <si>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</si>
  <si>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</si>
  <si>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</si>
  <si>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</si>
  <si>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</si>
  <si>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</si>
  <si>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</si>
  <si>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</si>
  <si>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Imbabazane(KZN236)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</si>
  <si>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</si>
  <si>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</si>
  <si>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</si>
  <si>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</si>
  <si>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</si>
  <si>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</si>
  <si>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</si>
  <si>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</si>
  <si>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</si>
  <si>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</si>
  <si>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</si>
  <si>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</si>
  <si>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</si>
  <si>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</si>
  <si>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</si>
  <si>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</si>
  <si>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</si>
  <si>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</si>
  <si>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</si>
  <si>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</si>
  <si>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</si>
  <si>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</si>
  <si>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</si>
  <si>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</si>
  <si>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</si>
  <si>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</si>
  <si>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</si>
  <si>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</si>
  <si>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Imbabazane(KZN236)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</si>
  <si>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</si>
  <si>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</si>
  <si>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</si>
  <si>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</si>
  <si>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</si>
  <si>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</si>
  <si>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</si>
  <si>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</si>
  <si>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</si>
  <si>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</si>
  <si>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Imbabazane(KZN236)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</si>
  <si>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</si>
  <si>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</si>
  <si>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</si>
  <si>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</si>
  <si>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</si>
  <si>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</si>
  <si>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</si>
  <si>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</si>
  <si>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</si>
  <si>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</si>
  <si>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</si>
  <si>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</si>
  <si>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</si>
  <si>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</si>
  <si>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</si>
  <si>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</si>
  <si>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</si>
  <si>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</si>
  <si>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</si>
  <si>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</si>
  <si>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</si>
  <si>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</si>
  <si>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</si>
  <si>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</si>
  <si>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</si>
  <si>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</si>
  <si>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</si>
  <si>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</si>
  <si>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</si>
  <si>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</si>
  <si>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</si>
  <si>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</si>
  <si>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</si>
  <si>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Imbabazane(KZN236)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</si>
  <si>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</si>
  <si>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</si>
  <si>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</si>
  <si>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</si>
  <si>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</si>
  <si>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</si>
  <si>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</si>
  <si>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</si>
  <si>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</si>
  <si>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</si>
  <si>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</si>
  <si>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</si>
  <si>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</si>
  <si>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</si>
  <si>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</si>
  <si>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</si>
  <si>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</si>
  <si>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</si>
  <si>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</si>
  <si>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</si>
  <si>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</si>
  <si>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</si>
  <si>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</si>
  <si>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</si>
  <si>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</si>
  <si>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</si>
  <si>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Imbabazane(KZN236)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</si>
  <si>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</si>
  <si>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</si>
  <si>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</si>
  <si>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</si>
  <si>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</si>
  <si>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</si>
  <si>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</si>
  <si>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</si>
  <si>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</si>
  <si>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</si>
  <si>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</si>
  <si>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</si>
  <si>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</si>
  <si>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</si>
  <si>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</si>
  <si>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</si>
  <si>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</si>
  <si>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</si>
  <si>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</si>
  <si>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</si>
  <si>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</si>
  <si>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</si>
  <si>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</si>
  <si>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</si>
  <si>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Imbabazane(KZN236)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</si>
  <si>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</si>
  <si>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</si>
  <si>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</si>
  <si>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</si>
  <si>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</si>
  <si>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</si>
  <si>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</si>
  <si>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</si>
  <si>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</si>
  <si>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</si>
  <si>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</si>
  <si>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</si>
  <si>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</si>
  <si>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</si>
  <si>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</si>
  <si>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</si>
  <si>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</si>
  <si>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</si>
  <si>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</si>
  <si>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</si>
  <si>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</si>
  <si>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</si>
  <si>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</si>
  <si>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</si>
  <si>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</si>
  <si>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</si>
  <si>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</si>
  <si>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</si>
  <si>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</si>
  <si>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</si>
  <si>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</si>
  <si>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</si>
  <si>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</si>
  <si>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</si>
  <si>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</si>
  <si>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Imbabazane(KZN236)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</si>
  <si>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</si>
  <si>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</si>
  <si>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Imbabazane(KZN236)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</si>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</sst>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6316330</v>
      </c>
      <c r="C5" s="19">
        <v>0</v>
      </c>
      <c r="D5" s="59">
        <v>7263265</v>
      </c>
      <c r="E5" s="60">
        <v>7263264</v>
      </c>
      <c r="F5" s="60">
        <v>31759</v>
      </c>
      <c r="G5" s="60">
        <v>8268</v>
      </c>
      <c r="H5" s="60">
        <v>2150645</v>
      </c>
      <c r="I5" s="60">
        <v>2190672</v>
      </c>
      <c r="J5" s="60">
        <v>100001</v>
      </c>
      <c r="K5" s="60">
        <v>42131</v>
      </c>
      <c r="L5" s="60">
        <v>14721</v>
      </c>
      <c r="M5" s="60">
        <v>156853</v>
      </c>
      <c r="N5" s="60">
        <v>356986</v>
      </c>
      <c r="O5" s="60">
        <v>198896</v>
      </c>
      <c r="P5" s="60">
        <v>11661</v>
      </c>
      <c r="Q5" s="60">
        <v>567543</v>
      </c>
      <c r="R5" s="60">
        <v>0</v>
      </c>
      <c r="S5" s="60">
        <v>0</v>
      </c>
      <c r="T5" s="60">
        <v>0</v>
      </c>
      <c r="U5" s="60">
        <v>0</v>
      </c>
      <c r="V5" s="60">
        <v>2915068</v>
      </c>
      <c r="W5" s="60">
        <v>5447448</v>
      </c>
      <c r="X5" s="60">
        <v>-2532380</v>
      </c>
      <c r="Y5" s="61">
        <v>-46.49</v>
      </c>
      <c r="Z5" s="62">
        <v>7263264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1857643</v>
      </c>
      <c r="C7" s="19">
        <v>0</v>
      </c>
      <c r="D7" s="59">
        <v>1170000</v>
      </c>
      <c r="E7" s="60">
        <v>1850000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1387500</v>
      </c>
      <c r="X7" s="60">
        <v>-1387500</v>
      </c>
      <c r="Y7" s="61">
        <v>-100</v>
      </c>
      <c r="Z7" s="62">
        <v>1850000</v>
      </c>
    </row>
    <row r="8" spans="1:26" ht="13.5">
      <c r="A8" s="58" t="s">
        <v>34</v>
      </c>
      <c r="B8" s="19">
        <v>23006443</v>
      </c>
      <c r="C8" s="19">
        <v>0</v>
      </c>
      <c r="D8" s="59">
        <v>73438000</v>
      </c>
      <c r="E8" s="60">
        <v>73250000</v>
      </c>
      <c r="F8" s="60">
        <v>30179000</v>
      </c>
      <c r="G8" s="60">
        <v>400000</v>
      </c>
      <c r="H8" s="60">
        <v>857000</v>
      </c>
      <c r="I8" s="60">
        <v>31436000</v>
      </c>
      <c r="J8" s="60">
        <v>0</v>
      </c>
      <c r="K8" s="60">
        <v>23274000</v>
      </c>
      <c r="L8" s="60">
        <v>0</v>
      </c>
      <c r="M8" s="60">
        <v>23274000</v>
      </c>
      <c r="N8" s="60">
        <v>0</v>
      </c>
      <c r="O8" s="60">
        <v>300000</v>
      </c>
      <c r="P8" s="60">
        <v>17230000</v>
      </c>
      <c r="Q8" s="60">
        <v>17530000</v>
      </c>
      <c r="R8" s="60">
        <v>0</v>
      </c>
      <c r="S8" s="60">
        <v>0</v>
      </c>
      <c r="T8" s="60">
        <v>0</v>
      </c>
      <c r="U8" s="60">
        <v>0</v>
      </c>
      <c r="V8" s="60">
        <v>72240000</v>
      </c>
      <c r="W8" s="60">
        <v>54937500</v>
      </c>
      <c r="X8" s="60">
        <v>17302500</v>
      </c>
      <c r="Y8" s="61">
        <v>31.49</v>
      </c>
      <c r="Z8" s="62">
        <v>73250000</v>
      </c>
    </row>
    <row r="9" spans="1:26" ht="13.5">
      <c r="A9" s="58" t="s">
        <v>35</v>
      </c>
      <c r="B9" s="19">
        <v>69205882</v>
      </c>
      <c r="C9" s="19">
        <v>0</v>
      </c>
      <c r="D9" s="59">
        <v>4550279</v>
      </c>
      <c r="E9" s="60">
        <v>11406548</v>
      </c>
      <c r="F9" s="60">
        <v>369068</v>
      </c>
      <c r="G9" s="60">
        <v>141113</v>
      </c>
      <c r="H9" s="60">
        <v>508612</v>
      </c>
      <c r="I9" s="60">
        <v>1018793</v>
      </c>
      <c r="J9" s="60">
        <v>656419</v>
      </c>
      <c r="K9" s="60">
        <v>180852</v>
      </c>
      <c r="L9" s="60">
        <v>633234</v>
      </c>
      <c r="M9" s="60">
        <v>1470505</v>
      </c>
      <c r="N9" s="60">
        <v>67987</v>
      </c>
      <c r="O9" s="60">
        <v>851413</v>
      </c>
      <c r="P9" s="60">
        <v>1408884</v>
      </c>
      <c r="Q9" s="60">
        <v>2328284</v>
      </c>
      <c r="R9" s="60">
        <v>0</v>
      </c>
      <c r="S9" s="60">
        <v>0</v>
      </c>
      <c r="T9" s="60">
        <v>0</v>
      </c>
      <c r="U9" s="60">
        <v>0</v>
      </c>
      <c r="V9" s="60">
        <v>4817582</v>
      </c>
      <c r="W9" s="60">
        <v>8554911</v>
      </c>
      <c r="X9" s="60">
        <v>-3737329</v>
      </c>
      <c r="Y9" s="61">
        <v>-43.69</v>
      </c>
      <c r="Z9" s="62">
        <v>11406548</v>
      </c>
    </row>
    <row r="10" spans="1:26" ht="25.5">
      <c r="A10" s="63" t="s">
        <v>277</v>
      </c>
      <c r="B10" s="64">
        <f>SUM(B5:B9)</f>
        <v>100386298</v>
      </c>
      <c r="C10" s="64">
        <f>SUM(C5:C9)</f>
        <v>0</v>
      </c>
      <c r="D10" s="65">
        <f aca="true" t="shared" si="0" ref="D10:Z10">SUM(D5:D9)</f>
        <v>86421544</v>
      </c>
      <c r="E10" s="66">
        <f t="shared" si="0"/>
        <v>93769812</v>
      </c>
      <c r="F10" s="66">
        <f t="shared" si="0"/>
        <v>30579827</v>
      </c>
      <c r="G10" s="66">
        <f t="shared" si="0"/>
        <v>549381</v>
      </c>
      <c r="H10" s="66">
        <f t="shared" si="0"/>
        <v>3516257</v>
      </c>
      <c r="I10" s="66">
        <f t="shared" si="0"/>
        <v>34645465</v>
      </c>
      <c r="J10" s="66">
        <f t="shared" si="0"/>
        <v>756420</v>
      </c>
      <c r="K10" s="66">
        <f t="shared" si="0"/>
        <v>23496983</v>
      </c>
      <c r="L10" s="66">
        <f t="shared" si="0"/>
        <v>647955</v>
      </c>
      <c r="M10" s="66">
        <f t="shared" si="0"/>
        <v>24901358</v>
      </c>
      <c r="N10" s="66">
        <f t="shared" si="0"/>
        <v>424973</v>
      </c>
      <c r="O10" s="66">
        <f t="shared" si="0"/>
        <v>1350309</v>
      </c>
      <c r="P10" s="66">
        <f t="shared" si="0"/>
        <v>18650545</v>
      </c>
      <c r="Q10" s="66">
        <f t="shared" si="0"/>
        <v>20425827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79972650</v>
      </c>
      <c r="W10" s="66">
        <f t="shared" si="0"/>
        <v>70327359</v>
      </c>
      <c r="X10" s="66">
        <f t="shared" si="0"/>
        <v>9645291</v>
      </c>
      <c r="Y10" s="67">
        <f>+IF(W10&lt;&gt;0,(X10/W10)*100,0)</f>
        <v>13.714848868418336</v>
      </c>
      <c r="Z10" s="68">
        <f t="shared" si="0"/>
        <v>93769812</v>
      </c>
    </row>
    <row r="11" spans="1:26" ht="13.5">
      <c r="A11" s="58" t="s">
        <v>37</v>
      </c>
      <c r="B11" s="19">
        <v>18713119</v>
      </c>
      <c r="C11" s="19">
        <v>0</v>
      </c>
      <c r="D11" s="59">
        <v>27081837</v>
      </c>
      <c r="E11" s="60">
        <v>21454458</v>
      </c>
      <c r="F11" s="60">
        <v>1451215</v>
      </c>
      <c r="G11" s="60">
        <v>1336597</v>
      </c>
      <c r="H11" s="60">
        <v>1356307</v>
      </c>
      <c r="I11" s="60">
        <v>4144119</v>
      </c>
      <c r="J11" s="60">
        <v>1459978</v>
      </c>
      <c r="K11" s="60">
        <v>2226268</v>
      </c>
      <c r="L11" s="60">
        <v>1545114</v>
      </c>
      <c r="M11" s="60">
        <v>5231360</v>
      </c>
      <c r="N11" s="60">
        <v>1405478</v>
      </c>
      <c r="O11" s="60">
        <v>1523731</v>
      </c>
      <c r="P11" s="60">
        <v>1702347</v>
      </c>
      <c r="Q11" s="60">
        <v>4631556</v>
      </c>
      <c r="R11" s="60">
        <v>0</v>
      </c>
      <c r="S11" s="60">
        <v>0</v>
      </c>
      <c r="T11" s="60">
        <v>0</v>
      </c>
      <c r="U11" s="60">
        <v>0</v>
      </c>
      <c r="V11" s="60">
        <v>14007035</v>
      </c>
      <c r="W11" s="60">
        <v>16090844</v>
      </c>
      <c r="X11" s="60">
        <v>-2083809</v>
      </c>
      <c r="Y11" s="61">
        <v>-12.95</v>
      </c>
      <c r="Z11" s="62">
        <v>21454458</v>
      </c>
    </row>
    <row r="12" spans="1:26" ht="13.5">
      <c r="A12" s="58" t="s">
        <v>38</v>
      </c>
      <c r="B12" s="19">
        <v>5997314</v>
      </c>
      <c r="C12" s="19">
        <v>0</v>
      </c>
      <c r="D12" s="59">
        <v>6338319</v>
      </c>
      <c r="E12" s="60">
        <v>6400452</v>
      </c>
      <c r="F12" s="60">
        <v>499534</v>
      </c>
      <c r="G12" s="60">
        <v>498303</v>
      </c>
      <c r="H12" s="60">
        <v>499837</v>
      </c>
      <c r="I12" s="60">
        <v>1497674</v>
      </c>
      <c r="J12" s="60">
        <v>498302</v>
      </c>
      <c r="K12" s="60">
        <v>498303</v>
      </c>
      <c r="L12" s="60">
        <v>529809</v>
      </c>
      <c r="M12" s="60">
        <v>1526414</v>
      </c>
      <c r="N12" s="60">
        <v>498303</v>
      </c>
      <c r="O12" s="60">
        <v>498982</v>
      </c>
      <c r="P12" s="60">
        <v>498302</v>
      </c>
      <c r="Q12" s="60">
        <v>1495587</v>
      </c>
      <c r="R12" s="60">
        <v>0</v>
      </c>
      <c r="S12" s="60">
        <v>0</v>
      </c>
      <c r="T12" s="60">
        <v>0</v>
      </c>
      <c r="U12" s="60">
        <v>0</v>
      </c>
      <c r="V12" s="60">
        <v>4519675</v>
      </c>
      <c r="W12" s="60">
        <v>4800339</v>
      </c>
      <c r="X12" s="60">
        <v>-280664</v>
      </c>
      <c r="Y12" s="61">
        <v>-5.85</v>
      </c>
      <c r="Z12" s="62">
        <v>6400452</v>
      </c>
    </row>
    <row r="13" spans="1:26" ht="13.5">
      <c r="A13" s="58" t="s">
        <v>278</v>
      </c>
      <c r="B13" s="19">
        <v>4431471</v>
      </c>
      <c r="C13" s="19">
        <v>0</v>
      </c>
      <c r="D13" s="59">
        <v>6531769</v>
      </c>
      <c r="E13" s="60">
        <v>6261769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4696327</v>
      </c>
      <c r="X13" s="60">
        <v>-4696327</v>
      </c>
      <c r="Y13" s="61">
        <v>-100</v>
      </c>
      <c r="Z13" s="62">
        <v>6261769</v>
      </c>
    </row>
    <row r="14" spans="1:26" ht="13.5">
      <c r="A14" s="58" t="s">
        <v>40</v>
      </c>
      <c r="B14" s="19">
        <v>87338</v>
      </c>
      <c r="C14" s="19">
        <v>0</v>
      </c>
      <c r="D14" s="59">
        <v>270000</v>
      </c>
      <c r="E14" s="60">
        <v>100000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75000</v>
      </c>
      <c r="X14" s="60">
        <v>-75000</v>
      </c>
      <c r="Y14" s="61">
        <v>-100</v>
      </c>
      <c r="Z14" s="62">
        <v>100000</v>
      </c>
    </row>
    <row r="15" spans="1:26" ht="13.5">
      <c r="A15" s="58" t="s">
        <v>41</v>
      </c>
      <c r="B15" s="19">
        <v>3588831</v>
      </c>
      <c r="C15" s="19">
        <v>0</v>
      </c>
      <c r="D15" s="59">
        <v>6361535</v>
      </c>
      <c r="E15" s="60">
        <v>7011535</v>
      </c>
      <c r="F15" s="60">
        <v>1396861</v>
      </c>
      <c r="G15" s="60">
        <v>579236</v>
      </c>
      <c r="H15" s="60">
        <v>838200</v>
      </c>
      <c r="I15" s="60">
        <v>2814297</v>
      </c>
      <c r="J15" s="60">
        <v>735859</v>
      </c>
      <c r="K15" s="60">
        <v>1011684</v>
      </c>
      <c r="L15" s="60">
        <v>129278</v>
      </c>
      <c r="M15" s="60">
        <v>1876821</v>
      </c>
      <c r="N15" s="60">
        <v>317658</v>
      </c>
      <c r="O15" s="60">
        <v>226030</v>
      </c>
      <c r="P15" s="60">
        <v>601041</v>
      </c>
      <c r="Q15" s="60">
        <v>1144729</v>
      </c>
      <c r="R15" s="60">
        <v>0</v>
      </c>
      <c r="S15" s="60">
        <v>0</v>
      </c>
      <c r="T15" s="60">
        <v>0</v>
      </c>
      <c r="U15" s="60">
        <v>0</v>
      </c>
      <c r="V15" s="60">
        <v>5835847</v>
      </c>
      <c r="W15" s="60">
        <v>5258651</v>
      </c>
      <c r="X15" s="60">
        <v>577196</v>
      </c>
      <c r="Y15" s="61">
        <v>10.98</v>
      </c>
      <c r="Z15" s="62">
        <v>7011535</v>
      </c>
    </row>
    <row r="16" spans="1:26" ht="13.5">
      <c r="A16" s="69" t="s">
        <v>42</v>
      </c>
      <c r="B16" s="19">
        <v>0</v>
      </c>
      <c r="C16" s="19">
        <v>0</v>
      </c>
      <c r="D16" s="59">
        <v>3500000</v>
      </c>
      <c r="E16" s="60">
        <v>3500000</v>
      </c>
      <c r="F16" s="60">
        <v>0</v>
      </c>
      <c r="G16" s="60">
        <v>2804295</v>
      </c>
      <c r="H16" s="60">
        <v>485288</v>
      </c>
      <c r="I16" s="60">
        <v>3289583</v>
      </c>
      <c r="J16" s="60">
        <v>2904297</v>
      </c>
      <c r="K16" s="60">
        <v>4296098</v>
      </c>
      <c r="L16" s="60">
        <v>807857</v>
      </c>
      <c r="M16" s="60">
        <v>8008252</v>
      </c>
      <c r="N16" s="60">
        <v>473774</v>
      </c>
      <c r="O16" s="60">
        <v>0</v>
      </c>
      <c r="P16" s="60">
        <v>0</v>
      </c>
      <c r="Q16" s="60">
        <v>473774</v>
      </c>
      <c r="R16" s="60">
        <v>0</v>
      </c>
      <c r="S16" s="60">
        <v>0</v>
      </c>
      <c r="T16" s="60">
        <v>0</v>
      </c>
      <c r="U16" s="60">
        <v>0</v>
      </c>
      <c r="V16" s="60">
        <v>11771609</v>
      </c>
      <c r="W16" s="60">
        <v>2625000</v>
      </c>
      <c r="X16" s="60">
        <v>9146609</v>
      </c>
      <c r="Y16" s="61">
        <v>348.44</v>
      </c>
      <c r="Z16" s="62">
        <v>3500000</v>
      </c>
    </row>
    <row r="17" spans="1:26" ht="13.5">
      <c r="A17" s="58" t="s">
        <v>43</v>
      </c>
      <c r="B17" s="19">
        <v>31563508</v>
      </c>
      <c r="C17" s="19">
        <v>0</v>
      </c>
      <c r="D17" s="59">
        <v>31893435</v>
      </c>
      <c r="E17" s="60">
        <v>44705247</v>
      </c>
      <c r="F17" s="60">
        <v>1824459</v>
      </c>
      <c r="G17" s="60">
        <v>2923952</v>
      </c>
      <c r="H17" s="60">
        <v>3887159</v>
      </c>
      <c r="I17" s="60">
        <v>8635570</v>
      </c>
      <c r="J17" s="60">
        <v>2360516</v>
      </c>
      <c r="K17" s="60">
        <v>3924316</v>
      </c>
      <c r="L17" s="60">
        <v>4263013</v>
      </c>
      <c r="M17" s="60">
        <v>10547845</v>
      </c>
      <c r="N17" s="60">
        <v>1581985</v>
      </c>
      <c r="O17" s="60">
        <v>3527726</v>
      </c>
      <c r="P17" s="60">
        <v>3804804</v>
      </c>
      <c r="Q17" s="60">
        <v>8914515</v>
      </c>
      <c r="R17" s="60">
        <v>0</v>
      </c>
      <c r="S17" s="60">
        <v>0</v>
      </c>
      <c r="T17" s="60">
        <v>0</v>
      </c>
      <c r="U17" s="60">
        <v>0</v>
      </c>
      <c r="V17" s="60">
        <v>28097930</v>
      </c>
      <c r="W17" s="60">
        <v>33528935</v>
      </c>
      <c r="X17" s="60">
        <v>-5431005</v>
      </c>
      <c r="Y17" s="61">
        <v>-16.2</v>
      </c>
      <c r="Z17" s="62">
        <v>44705247</v>
      </c>
    </row>
    <row r="18" spans="1:26" ht="13.5">
      <c r="A18" s="70" t="s">
        <v>44</v>
      </c>
      <c r="B18" s="71">
        <f>SUM(B11:B17)</f>
        <v>64381581</v>
      </c>
      <c r="C18" s="71">
        <f>SUM(C11:C17)</f>
        <v>0</v>
      </c>
      <c r="D18" s="72">
        <f aca="true" t="shared" si="1" ref="D18:Z18">SUM(D11:D17)</f>
        <v>81976895</v>
      </c>
      <c r="E18" s="73">
        <f t="shared" si="1"/>
        <v>89433461</v>
      </c>
      <c r="F18" s="73">
        <f t="shared" si="1"/>
        <v>5172069</v>
      </c>
      <c r="G18" s="73">
        <f t="shared" si="1"/>
        <v>8142383</v>
      </c>
      <c r="H18" s="73">
        <f t="shared" si="1"/>
        <v>7066791</v>
      </c>
      <c r="I18" s="73">
        <f t="shared" si="1"/>
        <v>20381243</v>
      </c>
      <c r="J18" s="73">
        <f t="shared" si="1"/>
        <v>7958952</v>
      </c>
      <c r="K18" s="73">
        <f t="shared" si="1"/>
        <v>11956669</v>
      </c>
      <c r="L18" s="73">
        <f t="shared" si="1"/>
        <v>7275071</v>
      </c>
      <c r="M18" s="73">
        <f t="shared" si="1"/>
        <v>27190692</v>
      </c>
      <c r="N18" s="73">
        <f t="shared" si="1"/>
        <v>4277198</v>
      </c>
      <c r="O18" s="73">
        <f t="shared" si="1"/>
        <v>5776469</v>
      </c>
      <c r="P18" s="73">
        <f t="shared" si="1"/>
        <v>6606494</v>
      </c>
      <c r="Q18" s="73">
        <f t="shared" si="1"/>
        <v>16660161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64232096</v>
      </c>
      <c r="W18" s="73">
        <f t="shared" si="1"/>
        <v>67075096</v>
      </c>
      <c r="X18" s="73">
        <f t="shared" si="1"/>
        <v>-2843000</v>
      </c>
      <c r="Y18" s="67">
        <f>+IF(W18&lt;&gt;0,(X18/W18)*100,0)</f>
        <v>-4.238532882606683</v>
      </c>
      <c r="Z18" s="74">
        <f t="shared" si="1"/>
        <v>89433461</v>
      </c>
    </row>
    <row r="19" spans="1:26" ht="13.5">
      <c r="A19" s="70" t="s">
        <v>45</v>
      </c>
      <c r="B19" s="75">
        <f>+B10-B18</f>
        <v>36004717</v>
      </c>
      <c r="C19" s="75">
        <f>+C10-C18</f>
        <v>0</v>
      </c>
      <c r="D19" s="76">
        <f aca="true" t="shared" si="2" ref="D19:Z19">+D10-D18</f>
        <v>4444649</v>
      </c>
      <c r="E19" s="77">
        <f t="shared" si="2"/>
        <v>4336351</v>
      </c>
      <c r="F19" s="77">
        <f t="shared" si="2"/>
        <v>25407758</v>
      </c>
      <c r="G19" s="77">
        <f t="shared" si="2"/>
        <v>-7593002</v>
      </c>
      <c r="H19" s="77">
        <f t="shared" si="2"/>
        <v>-3550534</v>
      </c>
      <c r="I19" s="77">
        <f t="shared" si="2"/>
        <v>14264222</v>
      </c>
      <c r="J19" s="77">
        <f t="shared" si="2"/>
        <v>-7202532</v>
      </c>
      <c r="K19" s="77">
        <f t="shared" si="2"/>
        <v>11540314</v>
      </c>
      <c r="L19" s="77">
        <f t="shared" si="2"/>
        <v>-6627116</v>
      </c>
      <c r="M19" s="77">
        <f t="shared" si="2"/>
        <v>-2289334</v>
      </c>
      <c r="N19" s="77">
        <f t="shared" si="2"/>
        <v>-3852225</v>
      </c>
      <c r="O19" s="77">
        <f t="shared" si="2"/>
        <v>-4426160</v>
      </c>
      <c r="P19" s="77">
        <f t="shared" si="2"/>
        <v>12044051</v>
      </c>
      <c r="Q19" s="77">
        <f t="shared" si="2"/>
        <v>3765666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15740554</v>
      </c>
      <c r="W19" s="77">
        <f>IF(E10=E18,0,W10-W18)</f>
        <v>3252263</v>
      </c>
      <c r="X19" s="77">
        <f t="shared" si="2"/>
        <v>12488291</v>
      </c>
      <c r="Y19" s="78">
        <f>+IF(W19&lt;&gt;0,(X19/W19)*100,0)</f>
        <v>383.98773407931645</v>
      </c>
      <c r="Z19" s="79">
        <f t="shared" si="2"/>
        <v>4336351</v>
      </c>
    </row>
    <row r="20" spans="1:26" ht="13.5">
      <c r="A20" s="58" t="s">
        <v>46</v>
      </c>
      <c r="B20" s="19">
        <v>0</v>
      </c>
      <c r="C20" s="19">
        <v>0</v>
      </c>
      <c r="D20" s="59">
        <v>36523000</v>
      </c>
      <c r="E20" s="60">
        <v>21523000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16142250</v>
      </c>
      <c r="X20" s="60">
        <v>-16142250</v>
      </c>
      <c r="Y20" s="61">
        <v>-100</v>
      </c>
      <c r="Z20" s="62">
        <v>21523000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36004717</v>
      </c>
      <c r="C22" s="86">
        <f>SUM(C19:C21)</f>
        <v>0</v>
      </c>
      <c r="D22" s="87">
        <f aca="true" t="shared" si="3" ref="D22:Z22">SUM(D19:D21)</f>
        <v>40967649</v>
      </c>
      <c r="E22" s="88">
        <f t="shared" si="3"/>
        <v>25859351</v>
      </c>
      <c r="F22" s="88">
        <f t="shared" si="3"/>
        <v>25407758</v>
      </c>
      <c r="G22" s="88">
        <f t="shared" si="3"/>
        <v>-7593002</v>
      </c>
      <c r="H22" s="88">
        <f t="shared" si="3"/>
        <v>-3550534</v>
      </c>
      <c r="I22" s="88">
        <f t="shared" si="3"/>
        <v>14264222</v>
      </c>
      <c r="J22" s="88">
        <f t="shared" si="3"/>
        <v>-7202532</v>
      </c>
      <c r="K22" s="88">
        <f t="shared" si="3"/>
        <v>11540314</v>
      </c>
      <c r="L22" s="88">
        <f t="shared" si="3"/>
        <v>-6627116</v>
      </c>
      <c r="M22" s="88">
        <f t="shared" si="3"/>
        <v>-2289334</v>
      </c>
      <c r="N22" s="88">
        <f t="shared" si="3"/>
        <v>-3852225</v>
      </c>
      <c r="O22" s="88">
        <f t="shared" si="3"/>
        <v>-4426160</v>
      </c>
      <c r="P22" s="88">
        <f t="shared" si="3"/>
        <v>12044051</v>
      </c>
      <c r="Q22" s="88">
        <f t="shared" si="3"/>
        <v>3765666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15740554</v>
      </c>
      <c r="W22" s="88">
        <f t="shared" si="3"/>
        <v>19394513</v>
      </c>
      <c r="X22" s="88">
        <f t="shared" si="3"/>
        <v>-3653959</v>
      </c>
      <c r="Y22" s="89">
        <f>+IF(W22&lt;&gt;0,(X22/W22)*100,0)</f>
        <v>-18.840168866318017</v>
      </c>
      <c r="Z22" s="90">
        <f t="shared" si="3"/>
        <v>25859351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36004717</v>
      </c>
      <c r="C24" s="75">
        <f>SUM(C22:C23)</f>
        <v>0</v>
      </c>
      <c r="D24" s="76">
        <f aca="true" t="shared" si="4" ref="D24:Z24">SUM(D22:D23)</f>
        <v>40967649</v>
      </c>
      <c r="E24" s="77">
        <f t="shared" si="4"/>
        <v>25859351</v>
      </c>
      <c r="F24" s="77">
        <f t="shared" si="4"/>
        <v>25407758</v>
      </c>
      <c r="G24" s="77">
        <f t="shared" si="4"/>
        <v>-7593002</v>
      </c>
      <c r="H24" s="77">
        <f t="shared" si="4"/>
        <v>-3550534</v>
      </c>
      <c r="I24" s="77">
        <f t="shared" si="4"/>
        <v>14264222</v>
      </c>
      <c r="J24" s="77">
        <f t="shared" si="4"/>
        <v>-7202532</v>
      </c>
      <c r="K24" s="77">
        <f t="shared" si="4"/>
        <v>11540314</v>
      </c>
      <c r="L24" s="77">
        <f t="shared" si="4"/>
        <v>-6627116</v>
      </c>
      <c r="M24" s="77">
        <f t="shared" si="4"/>
        <v>-2289334</v>
      </c>
      <c r="N24" s="77">
        <f t="shared" si="4"/>
        <v>-3852225</v>
      </c>
      <c r="O24" s="77">
        <f t="shared" si="4"/>
        <v>-4426160</v>
      </c>
      <c r="P24" s="77">
        <f t="shared" si="4"/>
        <v>12044051</v>
      </c>
      <c r="Q24" s="77">
        <f t="shared" si="4"/>
        <v>3765666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15740554</v>
      </c>
      <c r="W24" s="77">
        <f t="shared" si="4"/>
        <v>19394513</v>
      </c>
      <c r="X24" s="77">
        <f t="shared" si="4"/>
        <v>-3653959</v>
      </c>
      <c r="Y24" s="78">
        <f>+IF(W24&lt;&gt;0,(X24/W24)*100,0)</f>
        <v>-18.840168866318017</v>
      </c>
      <c r="Z24" s="79">
        <f t="shared" si="4"/>
        <v>25859351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34415328</v>
      </c>
      <c r="C27" s="22">
        <v>0</v>
      </c>
      <c r="D27" s="99">
        <v>39443361</v>
      </c>
      <c r="E27" s="100">
        <v>25584378</v>
      </c>
      <c r="F27" s="100">
        <v>16594000</v>
      </c>
      <c r="G27" s="100">
        <v>0</v>
      </c>
      <c r="H27" s="100">
        <v>0</v>
      </c>
      <c r="I27" s="100">
        <v>16594000</v>
      </c>
      <c r="J27" s="100">
        <v>0</v>
      </c>
      <c r="K27" s="100">
        <v>0</v>
      </c>
      <c r="L27" s="100">
        <v>0</v>
      </c>
      <c r="M27" s="100">
        <v>0</v>
      </c>
      <c r="N27" s="100">
        <v>2247000</v>
      </c>
      <c r="O27" s="100">
        <v>0</v>
      </c>
      <c r="P27" s="100">
        <v>26820000</v>
      </c>
      <c r="Q27" s="100">
        <v>29067000</v>
      </c>
      <c r="R27" s="100">
        <v>0</v>
      </c>
      <c r="S27" s="100">
        <v>0</v>
      </c>
      <c r="T27" s="100">
        <v>0</v>
      </c>
      <c r="U27" s="100">
        <v>0</v>
      </c>
      <c r="V27" s="100">
        <v>45661000</v>
      </c>
      <c r="W27" s="100">
        <v>19188284</v>
      </c>
      <c r="X27" s="100">
        <v>26472716</v>
      </c>
      <c r="Y27" s="101">
        <v>137.96</v>
      </c>
      <c r="Z27" s="102">
        <v>25584378</v>
      </c>
    </row>
    <row r="28" spans="1:26" ht="13.5">
      <c r="A28" s="103" t="s">
        <v>46</v>
      </c>
      <c r="B28" s="19">
        <v>33538720</v>
      </c>
      <c r="C28" s="19">
        <v>0</v>
      </c>
      <c r="D28" s="59">
        <v>21292361</v>
      </c>
      <c r="E28" s="60">
        <v>13087712</v>
      </c>
      <c r="F28" s="60">
        <v>16594000</v>
      </c>
      <c r="G28" s="60">
        <v>0</v>
      </c>
      <c r="H28" s="60">
        <v>0</v>
      </c>
      <c r="I28" s="60">
        <v>16594000</v>
      </c>
      <c r="J28" s="60">
        <v>0</v>
      </c>
      <c r="K28" s="60">
        <v>0</v>
      </c>
      <c r="L28" s="60">
        <v>0</v>
      </c>
      <c r="M28" s="60">
        <v>0</v>
      </c>
      <c r="N28" s="60">
        <v>2247000</v>
      </c>
      <c r="O28" s="60">
        <v>0</v>
      </c>
      <c r="P28" s="60">
        <v>26820000</v>
      </c>
      <c r="Q28" s="60">
        <v>29067000</v>
      </c>
      <c r="R28" s="60">
        <v>0</v>
      </c>
      <c r="S28" s="60">
        <v>0</v>
      </c>
      <c r="T28" s="60">
        <v>0</v>
      </c>
      <c r="U28" s="60">
        <v>0</v>
      </c>
      <c r="V28" s="60">
        <v>45661000</v>
      </c>
      <c r="W28" s="60">
        <v>9815784</v>
      </c>
      <c r="X28" s="60">
        <v>35845216</v>
      </c>
      <c r="Y28" s="61">
        <v>365.18</v>
      </c>
      <c r="Z28" s="62">
        <v>13087712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8203887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6152915</v>
      </c>
      <c r="X29" s="60">
        <v>-6152915</v>
      </c>
      <c r="Y29" s="61">
        <v>-100</v>
      </c>
      <c r="Z29" s="62">
        <v>8203887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876608</v>
      </c>
      <c r="C31" s="19">
        <v>0</v>
      </c>
      <c r="D31" s="59">
        <v>18151000</v>
      </c>
      <c r="E31" s="60">
        <v>4292779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3219584</v>
      </c>
      <c r="X31" s="60">
        <v>-3219584</v>
      </c>
      <c r="Y31" s="61">
        <v>-100</v>
      </c>
      <c r="Z31" s="62">
        <v>4292779</v>
      </c>
    </row>
    <row r="32" spans="1:26" ht="13.5">
      <c r="A32" s="70" t="s">
        <v>54</v>
      </c>
      <c r="B32" s="22">
        <f>SUM(B28:B31)</f>
        <v>34415328</v>
      </c>
      <c r="C32" s="22">
        <f>SUM(C28:C31)</f>
        <v>0</v>
      </c>
      <c r="D32" s="99">
        <f aca="true" t="shared" si="5" ref="D32:Z32">SUM(D28:D31)</f>
        <v>39443361</v>
      </c>
      <c r="E32" s="100">
        <f t="shared" si="5"/>
        <v>25584378</v>
      </c>
      <c r="F32" s="100">
        <f t="shared" si="5"/>
        <v>16594000</v>
      </c>
      <c r="G32" s="100">
        <f t="shared" si="5"/>
        <v>0</v>
      </c>
      <c r="H32" s="100">
        <f t="shared" si="5"/>
        <v>0</v>
      </c>
      <c r="I32" s="100">
        <f t="shared" si="5"/>
        <v>16594000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2247000</v>
      </c>
      <c r="O32" s="100">
        <f t="shared" si="5"/>
        <v>0</v>
      </c>
      <c r="P32" s="100">
        <f t="shared" si="5"/>
        <v>26820000</v>
      </c>
      <c r="Q32" s="100">
        <f t="shared" si="5"/>
        <v>29067000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45661000</v>
      </c>
      <c r="W32" s="100">
        <f t="shared" si="5"/>
        <v>19188283</v>
      </c>
      <c r="X32" s="100">
        <f t="shared" si="5"/>
        <v>26472717</v>
      </c>
      <c r="Y32" s="101">
        <f>+IF(W32&lt;&gt;0,(X32/W32)*100,0)</f>
        <v>137.96292768873587</v>
      </c>
      <c r="Z32" s="102">
        <f t="shared" si="5"/>
        <v>25584378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54161620</v>
      </c>
      <c r="C35" s="19">
        <v>0</v>
      </c>
      <c r="D35" s="59">
        <v>54180146</v>
      </c>
      <c r="E35" s="60">
        <v>55291088</v>
      </c>
      <c r="F35" s="60">
        <v>99010213</v>
      </c>
      <c r="G35" s="60">
        <v>94500185</v>
      </c>
      <c r="H35" s="60">
        <v>76799005</v>
      </c>
      <c r="I35" s="60">
        <v>76799005</v>
      </c>
      <c r="J35" s="60">
        <v>70142844</v>
      </c>
      <c r="K35" s="60">
        <v>90901956</v>
      </c>
      <c r="L35" s="60">
        <v>86781014</v>
      </c>
      <c r="M35" s="60">
        <v>86781014</v>
      </c>
      <c r="N35" s="60">
        <v>85175885</v>
      </c>
      <c r="O35" s="60">
        <v>77331769</v>
      </c>
      <c r="P35" s="60">
        <v>93283857</v>
      </c>
      <c r="Q35" s="60">
        <v>93283857</v>
      </c>
      <c r="R35" s="60">
        <v>0</v>
      </c>
      <c r="S35" s="60">
        <v>0</v>
      </c>
      <c r="T35" s="60">
        <v>0</v>
      </c>
      <c r="U35" s="60">
        <v>0</v>
      </c>
      <c r="V35" s="60">
        <v>93283857</v>
      </c>
      <c r="W35" s="60">
        <v>41468316</v>
      </c>
      <c r="X35" s="60">
        <v>51815541</v>
      </c>
      <c r="Y35" s="61">
        <v>124.95</v>
      </c>
      <c r="Z35" s="62">
        <v>55291088</v>
      </c>
    </row>
    <row r="36" spans="1:26" ht="13.5">
      <c r="A36" s="58" t="s">
        <v>57</v>
      </c>
      <c r="B36" s="19">
        <v>86218135</v>
      </c>
      <c r="C36" s="19">
        <v>0</v>
      </c>
      <c r="D36" s="59">
        <v>120466553</v>
      </c>
      <c r="E36" s="60">
        <v>107192075</v>
      </c>
      <c r="F36" s="60">
        <v>86218854</v>
      </c>
      <c r="G36" s="60">
        <v>86218854</v>
      </c>
      <c r="H36" s="60">
        <v>91914913</v>
      </c>
      <c r="I36" s="60">
        <v>91914913</v>
      </c>
      <c r="J36" s="60">
        <v>94847324</v>
      </c>
      <c r="K36" s="60">
        <v>99728181</v>
      </c>
      <c r="L36" s="60">
        <v>100880246</v>
      </c>
      <c r="M36" s="60">
        <v>100880246</v>
      </c>
      <c r="N36" s="60">
        <v>86218854</v>
      </c>
      <c r="O36" s="60">
        <v>86218854</v>
      </c>
      <c r="P36" s="60">
        <v>86218134</v>
      </c>
      <c r="Q36" s="60">
        <v>86218134</v>
      </c>
      <c r="R36" s="60">
        <v>0</v>
      </c>
      <c r="S36" s="60">
        <v>0</v>
      </c>
      <c r="T36" s="60">
        <v>0</v>
      </c>
      <c r="U36" s="60">
        <v>0</v>
      </c>
      <c r="V36" s="60">
        <v>86218134</v>
      </c>
      <c r="W36" s="60">
        <v>80394056</v>
      </c>
      <c r="X36" s="60">
        <v>5824078</v>
      </c>
      <c r="Y36" s="61">
        <v>7.24</v>
      </c>
      <c r="Z36" s="62">
        <v>107192075</v>
      </c>
    </row>
    <row r="37" spans="1:26" ht="13.5">
      <c r="A37" s="58" t="s">
        <v>58</v>
      </c>
      <c r="B37" s="19">
        <v>14184527</v>
      </c>
      <c r="C37" s="19">
        <v>0</v>
      </c>
      <c r="D37" s="59">
        <v>2315048</v>
      </c>
      <c r="E37" s="60">
        <v>12515237</v>
      </c>
      <c r="F37" s="60">
        <v>31942158</v>
      </c>
      <c r="G37" s="60">
        <v>33149608</v>
      </c>
      <c r="H37" s="60">
        <v>27876367</v>
      </c>
      <c r="I37" s="60">
        <v>27876367</v>
      </c>
      <c r="J37" s="60">
        <v>16302403</v>
      </c>
      <c r="K37" s="60">
        <v>30774942</v>
      </c>
      <c r="L37" s="60">
        <v>34583836</v>
      </c>
      <c r="M37" s="60">
        <v>34583836</v>
      </c>
      <c r="N37" s="60">
        <v>33047957</v>
      </c>
      <c r="O37" s="60">
        <v>34210798</v>
      </c>
      <c r="P37" s="60">
        <v>33178003</v>
      </c>
      <c r="Q37" s="60">
        <v>33178003</v>
      </c>
      <c r="R37" s="60">
        <v>0</v>
      </c>
      <c r="S37" s="60">
        <v>0</v>
      </c>
      <c r="T37" s="60">
        <v>0</v>
      </c>
      <c r="U37" s="60">
        <v>0</v>
      </c>
      <c r="V37" s="60">
        <v>33178003</v>
      </c>
      <c r="W37" s="60">
        <v>9386428</v>
      </c>
      <c r="X37" s="60">
        <v>23791575</v>
      </c>
      <c r="Y37" s="61">
        <v>253.47</v>
      </c>
      <c r="Z37" s="62">
        <v>12515237</v>
      </c>
    </row>
    <row r="38" spans="1:26" ht="13.5">
      <c r="A38" s="58" t="s">
        <v>59</v>
      </c>
      <c r="B38" s="19">
        <v>164122</v>
      </c>
      <c r="C38" s="19">
        <v>0</v>
      </c>
      <c r="D38" s="59">
        <v>3754459</v>
      </c>
      <c r="E38" s="60">
        <v>2548932</v>
      </c>
      <c r="F38" s="60">
        <v>1983700</v>
      </c>
      <c r="G38" s="60">
        <v>1983700</v>
      </c>
      <c r="H38" s="60">
        <v>1983700</v>
      </c>
      <c r="I38" s="60">
        <v>1983700</v>
      </c>
      <c r="J38" s="60">
        <v>1983700</v>
      </c>
      <c r="K38" s="60">
        <v>1983700</v>
      </c>
      <c r="L38" s="60">
        <v>1983700</v>
      </c>
      <c r="M38" s="60">
        <v>1983700</v>
      </c>
      <c r="N38" s="60">
        <v>1983700</v>
      </c>
      <c r="O38" s="60">
        <v>1983700</v>
      </c>
      <c r="P38" s="60">
        <v>1983700</v>
      </c>
      <c r="Q38" s="60">
        <v>1983700</v>
      </c>
      <c r="R38" s="60">
        <v>0</v>
      </c>
      <c r="S38" s="60">
        <v>0</v>
      </c>
      <c r="T38" s="60">
        <v>0</v>
      </c>
      <c r="U38" s="60">
        <v>0</v>
      </c>
      <c r="V38" s="60">
        <v>1983700</v>
      </c>
      <c r="W38" s="60">
        <v>1911699</v>
      </c>
      <c r="X38" s="60">
        <v>72001</v>
      </c>
      <c r="Y38" s="61">
        <v>3.77</v>
      </c>
      <c r="Z38" s="62">
        <v>2548932</v>
      </c>
    </row>
    <row r="39" spans="1:26" ht="13.5">
      <c r="A39" s="58" t="s">
        <v>60</v>
      </c>
      <c r="B39" s="19">
        <v>126031106</v>
      </c>
      <c r="C39" s="19">
        <v>0</v>
      </c>
      <c r="D39" s="59">
        <v>168577192</v>
      </c>
      <c r="E39" s="60">
        <v>147418994</v>
      </c>
      <c r="F39" s="60">
        <v>151303209</v>
      </c>
      <c r="G39" s="60">
        <v>145585731</v>
      </c>
      <c r="H39" s="60">
        <v>138853851</v>
      </c>
      <c r="I39" s="60">
        <v>138853851</v>
      </c>
      <c r="J39" s="60">
        <v>146704065</v>
      </c>
      <c r="K39" s="60">
        <v>157871495</v>
      </c>
      <c r="L39" s="60">
        <v>151093724</v>
      </c>
      <c r="M39" s="60">
        <v>151093724</v>
      </c>
      <c r="N39" s="60">
        <v>136363082</v>
      </c>
      <c r="O39" s="60">
        <v>127356125</v>
      </c>
      <c r="P39" s="60">
        <v>144340288</v>
      </c>
      <c r="Q39" s="60">
        <v>144340288</v>
      </c>
      <c r="R39" s="60">
        <v>0</v>
      </c>
      <c r="S39" s="60">
        <v>0</v>
      </c>
      <c r="T39" s="60">
        <v>0</v>
      </c>
      <c r="U39" s="60">
        <v>0</v>
      </c>
      <c r="V39" s="60">
        <v>144340288</v>
      </c>
      <c r="W39" s="60">
        <v>110564246</v>
      </c>
      <c r="X39" s="60">
        <v>33776042</v>
      </c>
      <c r="Y39" s="61">
        <v>30.55</v>
      </c>
      <c r="Z39" s="62">
        <v>147418994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29095654</v>
      </c>
      <c r="C42" s="19">
        <v>0</v>
      </c>
      <c r="D42" s="59">
        <v>46611908</v>
      </c>
      <c r="E42" s="60">
        <v>21440921</v>
      </c>
      <c r="F42" s="60">
        <v>42001758</v>
      </c>
      <c r="G42" s="60">
        <v>-4788707</v>
      </c>
      <c r="H42" s="60">
        <v>-1933354</v>
      </c>
      <c r="I42" s="60">
        <v>35279697</v>
      </c>
      <c r="J42" s="60">
        <v>-4298237</v>
      </c>
      <c r="K42" s="60">
        <v>16032494</v>
      </c>
      <c r="L42" s="60">
        <v>-5819257</v>
      </c>
      <c r="M42" s="60">
        <v>5915000</v>
      </c>
      <c r="N42" s="60">
        <v>-1131927</v>
      </c>
      <c r="O42" s="60">
        <v>-4426162</v>
      </c>
      <c r="P42" s="60">
        <v>38863480</v>
      </c>
      <c r="Q42" s="60">
        <v>33305391</v>
      </c>
      <c r="R42" s="60">
        <v>0</v>
      </c>
      <c r="S42" s="60">
        <v>0</v>
      </c>
      <c r="T42" s="60">
        <v>0</v>
      </c>
      <c r="U42" s="60">
        <v>0</v>
      </c>
      <c r="V42" s="60">
        <v>74500088</v>
      </c>
      <c r="W42" s="60">
        <v>42376511</v>
      </c>
      <c r="X42" s="60">
        <v>32123577</v>
      </c>
      <c r="Y42" s="61">
        <v>75.81</v>
      </c>
      <c r="Z42" s="62">
        <v>21440921</v>
      </c>
    </row>
    <row r="43" spans="1:26" ht="13.5">
      <c r="A43" s="58" t="s">
        <v>63</v>
      </c>
      <c r="B43" s="19">
        <v>-14785721</v>
      </c>
      <c r="C43" s="19">
        <v>0</v>
      </c>
      <c r="D43" s="59">
        <v>-39242599</v>
      </c>
      <c r="E43" s="60">
        <v>-25708346</v>
      </c>
      <c r="F43" s="60">
        <v>-1187226</v>
      </c>
      <c r="G43" s="60">
        <v>-62804295</v>
      </c>
      <c r="H43" s="60">
        <v>-1025489</v>
      </c>
      <c r="I43" s="60">
        <v>-65017010</v>
      </c>
      <c r="J43" s="60">
        <v>-2904297</v>
      </c>
      <c r="K43" s="60">
        <v>-4492180</v>
      </c>
      <c r="L43" s="60">
        <v>-807857</v>
      </c>
      <c r="M43" s="60">
        <v>-8204334</v>
      </c>
      <c r="N43" s="60">
        <v>-473775</v>
      </c>
      <c r="O43" s="60">
        <v>-2193372</v>
      </c>
      <c r="P43" s="60">
        <v>-975962</v>
      </c>
      <c r="Q43" s="60">
        <v>-3643109</v>
      </c>
      <c r="R43" s="60">
        <v>0</v>
      </c>
      <c r="S43" s="60">
        <v>0</v>
      </c>
      <c r="T43" s="60">
        <v>0</v>
      </c>
      <c r="U43" s="60">
        <v>0</v>
      </c>
      <c r="V43" s="60">
        <v>-76864453</v>
      </c>
      <c r="W43" s="60">
        <v>-19539845</v>
      </c>
      <c r="X43" s="60">
        <v>-57324608</v>
      </c>
      <c r="Y43" s="61">
        <v>293.37</v>
      </c>
      <c r="Z43" s="62">
        <v>-25708346</v>
      </c>
    </row>
    <row r="44" spans="1:26" ht="13.5">
      <c r="A44" s="58" t="s">
        <v>64</v>
      </c>
      <c r="B44" s="19">
        <v>-159248</v>
      </c>
      <c r="C44" s="19">
        <v>0</v>
      </c>
      <c r="D44" s="59">
        <v>-96000</v>
      </c>
      <c r="E44" s="60">
        <v>-209004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-156753</v>
      </c>
      <c r="X44" s="60">
        <v>156753</v>
      </c>
      <c r="Y44" s="61">
        <v>-100</v>
      </c>
      <c r="Z44" s="62">
        <v>-209004</v>
      </c>
    </row>
    <row r="45" spans="1:26" ht="13.5">
      <c r="A45" s="70" t="s">
        <v>65</v>
      </c>
      <c r="B45" s="22">
        <v>46085742</v>
      </c>
      <c r="C45" s="22">
        <v>0</v>
      </c>
      <c r="D45" s="99">
        <v>17058702</v>
      </c>
      <c r="E45" s="100">
        <v>41609313</v>
      </c>
      <c r="F45" s="100">
        <v>40814532</v>
      </c>
      <c r="G45" s="100">
        <v>-26778470</v>
      </c>
      <c r="H45" s="100">
        <v>-29737313</v>
      </c>
      <c r="I45" s="100">
        <v>-29737313</v>
      </c>
      <c r="J45" s="100">
        <v>-36939847</v>
      </c>
      <c r="K45" s="100">
        <v>-25399533</v>
      </c>
      <c r="L45" s="100">
        <v>-32026647</v>
      </c>
      <c r="M45" s="100">
        <v>-32026647</v>
      </c>
      <c r="N45" s="100">
        <v>-33632349</v>
      </c>
      <c r="O45" s="100">
        <v>-40251883</v>
      </c>
      <c r="P45" s="100">
        <v>-2364365</v>
      </c>
      <c r="Q45" s="100">
        <v>-2364365</v>
      </c>
      <c r="R45" s="100">
        <v>0</v>
      </c>
      <c r="S45" s="100">
        <v>0</v>
      </c>
      <c r="T45" s="100">
        <v>0</v>
      </c>
      <c r="U45" s="100">
        <v>0</v>
      </c>
      <c r="V45" s="100">
        <v>-2364365</v>
      </c>
      <c r="W45" s="100">
        <v>68765655</v>
      </c>
      <c r="X45" s="100">
        <v>-71130020</v>
      </c>
      <c r="Y45" s="101">
        <v>-103.44</v>
      </c>
      <c r="Z45" s="102">
        <v>41609313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192572</v>
      </c>
      <c r="C49" s="52">
        <v>0</v>
      </c>
      <c r="D49" s="129">
        <v>178105</v>
      </c>
      <c r="E49" s="54">
        <v>179249</v>
      </c>
      <c r="F49" s="54">
        <v>0</v>
      </c>
      <c r="G49" s="54">
        <v>0</v>
      </c>
      <c r="H49" s="54">
        <v>0</v>
      </c>
      <c r="I49" s="54">
        <v>181283</v>
      </c>
      <c r="J49" s="54">
        <v>0</v>
      </c>
      <c r="K49" s="54">
        <v>0</v>
      </c>
      <c r="L49" s="54">
        <v>0</v>
      </c>
      <c r="M49" s="54">
        <v>176167</v>
      </c>
      <c r="N49" s="54">
        <v>0</v>
      </c>
      <c r="O49" s="54">
        <v>0</v>
      </c>
      <c r="P49" s="54">
        <v>0</v>
      </c>
      <c r="Q49" s="54">
        <v>3495559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4402935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75062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1444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76506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66.60744451287377</v>
      </c>
      <c r="C58" s="5">
        <f>IF(C67=0,0,+(C76/C67)*100)</f>
        <v>0</v>
      </c>
      <c r="D58" s="6">
        <f aca="true" t="shared" si="6" ref="D58:Z58">IF(D67=0,0,+(D76/D67)*100)</f>
        <v>98.04210278595674</v>
      </c>
      <c r="E58" s="7">
        <f t="shared" si="6"/>
        <v>82.6576766272186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75.94228157229998</v>
      </c>
      <c r="X58" s="7">
        <f t="shared" si="6"/>
        <v>0</v>
      </c>
      <c r="Y58" s="7">
        <f t="shared" si="6"/>
        <v>0</v>
      </c>
      <c r="Z58" s="8">
        <f t="shared" si="6"/>
        <v>82.6576766272186</v>
      </c>
    </row>
    <row r="59" spans="1:26" ht="13.5">
      <c r="A59" s="37" t="s">
        <v>31</v>
      </c>
      <c r="B59" s="9">
        <f aca="true" t="shared" si="7" ref="B59:Z66">IF(B68=0,0,+(B77/B68)*100)</f>
        <v>66.60744451287377</v>
      </c>
      <c r="C59" s="9">
        <f t="shared" si="7"/>
        <v>0</v>
      </c>
      <c r="D59" s="2">
        <f t="shared" si="7"/>
        <v>98.04129410120656</v>
      </c>
      <c r="E59" s="10">
        <f t="shared" si="7"/>
        <v>82.69181734272635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75.97364857819662</v>
      </c>
      <c r="X59" s="10">
        <f t="shared" si="7"/>
        <v>0</v>
      </c>
      <c r="Y59" s="10">
        <f t="shared" si="7"/>
        <v>0</v>
      </c>
      <c r="Z59" s="11">
        <f t="shared" si="7"/>
        <v>82.69181734272635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6316330</v>
      </c>
      <c r="C67" s="24"/>
      <c r="D67" s="25">
        <v>7266265</v>
      </c>
      <c r="E67" s="26">
        <v>7266264</v>
      </c>
      <c r="F67" s="26">
        <v>31759</v>
      </c>
      <c r="G67" s="26">
        <v>8268</v>
      </c>
      <c r="H67" s="26">
        <v>2150645</v>
      </c>
      <c r="I67" s="26">
        <v>2190672</v>
      </c>
      <c r="J67" s="26">
        <v>100001</v>
      </c>
      <c r="K67" s="26">
        <v>42131</v>
      </c>
      <c r="L67" s="26">
        <v>14721</v>
      </c>
      <c r="M67" s="26">
        <v>156853</v>
      </c>
      <c r="N67" s="26">
        <v>356986</v>
      </c>
      <c r="O67" s="26">
        <v>198896</v>
      </c>
      <c r="P67" s="26">
        <v>11661</v>
      </c>
      <c r="Q67" s="26">
        <v>567543</v>
      </c>
      <c r="R67" s="26"/>
      <c r="S67" s="26"/>
      <c r="T67" s="26"/>
      <c r="U67" s="26"/>
      <c r="V67" s="26">
        <v>2915068</v>
      </c>
      <c r="W67" s="26">
        <v>5449698</v>
      </c>
      <c r="X67" s="26"/>
      <c r="Y67" s="25"/>
      <c r="Z67" s="27">
        <v>7266264</v>
      </c>
    </row>
    <row r="68" spans="1:26" ht="13.5" hidden="1">
      <c r="A68" s="37" t="s">
        <v>31</v>
      </c>
      <c r="B68" s="19">
        <v>6316330</v>
      </c>
      <c r="C68" s="19"/>
      <c r="D68" s="20">
        <v>7263265</v>
      </c>
      <c r="E68" s="21">
        <v>7263264</v>
      </c>
      <c r="F68" s="21">
        <v>31759</v>
      </c>
      <c r="G68" s="21">
        <v>8268</v>
      </c>
      <c r="H68" s="21">
        <v>2150645</v>
      </c>
      <c r="I68" s="21">
        <v>2190672</v>
      </c>
      <c r="J68" s="21">
        <v>100001</v>
      </c>
      <c r="K68" s="21">
        <v>42131</v>
      </c>
      <c r="L68" s="21">
        <v>14721</v>
      </c>
      <c r="M68" s="21">
        <v>156853</v>
      </c>
      <c r="N68" s="21">
        <v>356986</v>
      </c>
      <c r="O68" s="21">
        <v>198896</v>
      </c>
      <c r="P68" s="21">
        <v>11661</v>
      </c>
      <c r="Q68" s="21">
        <v>567543</v>
      </c>
      <c r="R68" s="21"/>
      <c r="S68" s="21"/>
      <c r="T68" s="21"/>
      <c r="U68" s="21"/>
      <c r="V68" s="21">
        <v>2915068</v>
      </c>
      <c r="W68" s="21">
        <v>5447448</v>
      </c>
      <c r="X68" s="21"/>
      <c r="Y68" s="20"/>
      <c r="Z68" s="23">
        <v>7263264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3000</v>
      </c>
      <c r="E75" s="30">
        <v>3000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2250</v>
      </c>
      <c r="X75" s="30"/>
      <c r="Y75" s="29"/>
      <c r="Z75" s="31">
        <v>3000</v>
      </c>
    </row>
    <row r="76" spans="1:26" ht="13.5" hidden="1">
      <c r="A76" s="42" t="s">
        <v>286</v>
      </c>
      <c r="B76" s="32">
        <v>4207146</v>
      </c>
      <c r="C76" s="32"/>
      <c r="D76" s="33">
        <v>7123999</v>
      </c>
      <c r="E76" s="34">
        <v>6006125</v>
      </c>
      <c r="F76" s="34">
        <v>31759</v>
      </c>
      <c r="G76" s="34">
        <v>8268</v>
      </c>
      <c r="H76" s="34">
        <v>2150645</v>
      </c>
      <c r="I76" s="34">
        <v>2190672</v>
      </c>
      <c r="J76" s="34">
        <v>100001</v>
      </c>
      <c r="K76" s="34">
        <v>42131</v>
      </c>
      <c r="L76" s="34">
        <v>14721</v>
      </c>
      <c r="M76" s="34">
        <v>156853</v>
      </c>
      <c r="N76" s="34">
        <v>356986</v>
      </c>
      <c r="O76" s="34">
        <v>198896</v>
      </c>
      <c r="P76" s="34">
        <v>11661</v>
      </c>
      <c r="Q76" s="34">
        <v>567543</v>
      </c>
      <c r="R76" s="34"/>
      <c r="S76" s="34"/>
      <c r="T76" s="34"/>
      <c r="U76" s="34"/>
      <c r="V76" s="34">
        <v>2915068</v>
      </c>
      <c r="W76" s="34">
        <v>4138625</v>
      </c>
      <c r="X76" s="34"/>
      <c r="Y76" s="33"/>
      <c r="Z76" s="35">
        <v>6006125</v>
      </c>
    </row>
    <row r="77" spans="1:26" ht="13.5" hidden="1">
      <c r="A77" s="37" t="s">
        <v>31</v>
      </c>
      <c r="B77" s="19">
        <v>4207146</v>
      </c>
      <c r="C77" s="19"/>
      <c r="D77" s="20">
        <v>7120999</v>
      </c>
      <c r="E77" s="21">
        <v>6006125</v>
      </c>
      <c r="F77" s="21">
        <v>31759</v>
      </c>
      <c r="G77" s="21">
        <v>8268</v>
      </c>
      <c r="H77" s="21">
        <v>2150645</v>
      </c>
      <c r="I77" s="21">
        <v>2190672</v>
      </c>
      <c r="J77" s="21">
        <v>100001</v>
      </c>
      <c r="K77" s="21">
        <v>42131</v>
      </c>
      <c r="L77" s="21">
        <v>14721</v>
      </c>
      <c r="M77" s="21">
        <v>156853</v>
      </c>
      <c r="N77" s="21">
        <v>356986</v>
      </c>
      <c r="O77" s="21">
        <v>198896</v>
      </c>
      <c r="P77" s="21">
        <v>11661</v>
      </c>
      <c r="Q77" s="21">
        <v>567543</v>
      </c>
      <c r="R77" s="21"/>
      <c r="S77" s="21"/>
      <c r="T77" s="21"/>
      <c r="U77" s="21"/>
      <c r="V77" s="21">
        <v>2915068</v>
      </c>
      <c r="W77" s="21">
        <v>4138625</v>
      </c>
      <c r="X77" s="21"/>
      <c r="Y77" s="20"/>
      <c r="Z77" s="23">
        <v>6006125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3000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100386298</v>
      </c>
      <c r="D5" s="153">
        <f>SUM(D6:D8)</f>
        <v>0</v>
      </c>
      <c r="E5" s="154">
        <f t="shared" si="0"/>
        <v>51764509</v>
      </c>
      <c r="F5" s="100">
        <f t="shared" si="0"/>
        <v>115292812</v>
      </c>
      <c r="G5" s="100">
        <f t="shared" si="0"/>
        <v>30579827</v>
      </c>
      <c r="H5" s="100">
        <f t="shared" si="0"/>
        <v>549381</v>
      </c>
      <c r="I5" s="100">
        <f t="shared" si="0"/>
        <v>2659257</v>
      </c>
      <c r="J5" s="100">
        <f t="shared" si="0"/>
        <v>33788465</v>
      </c>
      <c r="K5" s="100">
        <f t="shared" si="0"/>
        <v>756420</v>
      </c>
      <c r="L5" s="100">
        <f t="shared" si="0"/>
        <v>23196983</v>
      </c>
      <c r="M5" s="100">
        <f t="shared" si="0"/>
        <v>647955</v>
      </c>
      <c r="N5" s="100">
        <f t="shared" si="0"/>
        <v>24601358</v>
      </c>
      <c r="O5" s="100">
        <f t="shared" si="0"/>
        <v>424973</v>
      </c>
      <c r="P5" s="100">
        <f t="shared" si="0"/>
        <v>1050309</v>
      </c>
      <c r="Q5" s="100">
        <f t="shared" si="0"/>
        <v>5605195</v>
      </c>
      <c r="R5" s="100">
        <f t="shared" si="0"/>
        <v>7080477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65470300</v>
      </c>
      <c r="X5" s="100">
        <f t="shared" si="0"/>
        <v>86469609</v>
      </c>
      <c r="Y5" s="100">
        <f t="shared" si="0"/>
        <v>-20999309</v>
      </c>
      <c r="Z5" s="137">
        <f>+IF(X5&lt;&gt;0,+(Y5/X5)*100,0)</f>
        <v>-24.285190187456497</v>
      </c>
      <c r="AA5" s="153">
        <f>SUM(AA6:AA8)</f>
        <v>115292812</v>
      </c>
    </row>
    <row r="6" spans="1:27" ht="13.5">
      <c r="A6" s="138" t="s">
        <v>75</v>
      </c>
      <c r="B6" s="136"/>
      <c r="C6" s="155"/>
      <c r="D6" s="155"/>
      <c r="E6" s="156">
        <v>11172602</v>
      </c>
      <c r="F6" s="60"/>
      <c r="G6" s="60">
        <v>30548068</v>
      </c>
      <c r="H6" s="60">
        <v>541113</v>
      </c>
      <c r="I6" s="60"/>
      <c r="J6" s="60">
        <v>31089181</v>
      </c>
      <c r="K6" s="60"/>
      <c r="L6" s="60"/>
      <c r="M6" s="60"/>
      <c r="N6" s="60"/>
      <c r="O6" s="60"/>
      <c r="P6" s="60"/>
      <c r="Q6" s="60">
        <v>2322865</v>
      </c>
      <c r="R6" s="60">
        <v>2322865</v>
      </c>
      <c r="S6" s="60"/>
      <c r="T6" s="60"/>
      <c r="U6" s="60"/>
      <c r="V6" s="60"/>
      <c r="W6" s="60">
        <v>33412046</v>
      </c>
      <c r="X6" s="60"/>
      <c r="Y6" s="60">
        <v>33412046</v>
      </c>
      <c r="Z6" s="140">
        <v>0</v>
      </c>
      <c r="AA6" s="155"/>
    </row>
    <row r="7" spans="1:27" ht="13.5">
      <c r="A7" s="138" t="s">
        <v>76</v>
      </c>
      <c r="B7" s="136"/>
      <c r="C7" s="157">
        <v>100386298</v>
      </c>
      <c r="D7" s="157"/>
      <c r="E7" s="158">
        <v>25527126</v>
      </c>
      <c r="F7" s="159">
        <v>115292812</v>
      </c>
      <c r="G7" s="159">
        <v>31759</v>
      </c>
      <c r="H7" s="159">
        <v>8268</v>
      </c>
      <c r="I7" s="159">
        <v>2659257</v>
      </c>
      <c r="J7" s="159">
        <v>2699284</v>
      </c>
      <c r="K7" s="159">
        <v>756420</v>
      </c>
      <c r="L7" s="159">
        <v>23196983</v>
      </c>
      <c r="M7" s="159">
        <v>647955</v>
      </c>
      <c r="N7" s="159">
        <v>24601358</v>
      </c>
      <c r="O7" s="159">
        <v>424973</v>
      </c>
      <c r="P7" s="159">
        <v>1050309</v>
      </c>
      <c r="Q7" s="159">
        <v>2180182</v>
      </c>
      <c r="R7" s="159">
        <v>3655464</v>
      </c>
      <c r="S7" s="159"/>
      <c r="T7" s="159"/>
      <c r="U7" s="159"/>
      <c r="V7" s="159"/>
      <c r="W7" s="159">
        <v>30956106</v>
      </c>
      <c r="X7" s="159">
        <v>86469609</v>
      </c>
      <c r="Y7" s="159">
        <v>-55513503</v>
      </c>
      <c r="Z7" s="141">
        <v>-64.2</v>
      </c>
      <c r="AA7" s="157">
        <v>115292812</v>
      </c>
    </row>
    <row r="8" spans="1:27" ht="13.5">
      <c r="A8" s="138" t="s">
        <v>77</v>
      </c>
      <c r="B8" s="136"/>
      <c r="C8" s="155"/>
      <c r="D8" s="155"/>
      <c r="E8" s="156">
        <v>15064781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1102148</v>
      </c>
      <c r="R8" s="60">
        <v>1102148</v>
      </c>
      <c r="S8" s="60"/>
      <c r="T8" s="60"/>
      <c r="U8" s="60"/>
      <c r="V8" s="60"/>
      <c r="W8" s="60">
        <v>1102148</v>
      </c>
      <c r="X8" s="60"/>
      <c r="Y8" s="60">
        <v>1102148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21539095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857000</v>
      </c>
      <c r="J9" s="100">
        <f t="shared" si="1"/>
        <v>857000</v>
      </c>
      <c r="K9" s="100">
        <f t="shared" si="1"/>
        <v>0</v>
      </c>
      <c r="L9" s="100">
        <f t="shared" si="1"/>
        <v>300000</v>
      </c>
      <c r="M9" s="100">
        <f t="shared" si="1"/>
        <v>0</v>
      </c>
      <c r="N9" s="100">
        <f t="shared" si="1"/>
        <v>300000</v>
      </c>
      <c r="O9" s="100">
        <f t="shared" si="1"/>
        <v>0</v>
      </c>
      <c r="P9" s="100">
        <f t="shared" si="1"/>
        <v>0</v>
      </c>
      <c r="Q9" s="100">
        <f t="shared" si="1"/>
        <v>9140774</v>
      </c>
      <c r="R9" s="100">
        <f t="shared" si="1"/>
        <v>9140774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10297774</v>
      </c>
      <c r="X9" s="100">
        <f t="shared" si="1"/>
        <v>0</v>
      </c>
      <c r="Y9" s="100">
        <f t="shared" si="1"/>
        <v>10297774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>
        <v>21539095</v>
      </c>
      <c r="F10" s="60"/>
      <c r="G10" s="60"/>
      <c r="H10" s="60"/>
      <c r="I10" s="60">
        <v>857000</v>
      </c>
      <c r="J10" s="60">
        <v>857000</v>
      </c>
      <c r="K10" s="60"/>
      <c r="L10" s="60">
        <v>300000</v>
      </c>
      <c r="M10" s="60"/>
      <c r="N10" s="60">
        <v>300000</v>
      </c>
      <c r="O10" s="60"/>
      <c r="P10" s="60"/>
      <c r="Q10" s="60">
        <v>9140774</v>
      </c>
      <c r="R10" s="60">
        <v>9140774</v>
      </c>
      <c r="S10" s="60"/>
      <c r="T10" s="60"/>
      <c r="U10" s="60"/>
      <c r="V10" s="60"/>
      <c r="W10" s="60">
        <v>10297774</v>
      </c>
      <c r="X10" s="60"/>
      <c r="Y10" s="60">
        <v>10297774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49640940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300000</v>
      </c>
      <c r="Q15" s="100">
        <f t="shared" si="2"/>
        <v>3904576</v>
      </c>
      <c r="R15" s="100">
        <f t="shared" si="2"/>
        <v>4204576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4204576</v>
      </c>
      <c r="X15" s="100">
        <f t="shared" si="2"/>
        <v>0</v>
      </c>
      <c r="Y15" s="100">
        <f t="shared" si="2"/>
        <v>4204576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>
        <v>49640940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>
        <v>300000</v>
      </c>
      <c r="Q16" s="60">
        <v>3904576</v>
      </c>
      <c r="R16" s="60">
        <v>4204576</v>
      </c>
      <c r="S16" s="60"/>
      <c r="T16" s="60"/>
      <c r="U16" s="60"/>
      <c r="V16" s="60"/>
      <c r="W16" s="60">
        <v>4204576</v>
      </c>
      <c r="X16" s="60"/>
      <c r="Y16" s="60">
        <v>4204576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100386298</v>
      </c>
      <c r="D25" s="168">
        <f>+D5+D9+D15+D19+D24</f>
        <v>0</v>
      </c>
      <c r="E25" s="169">
        <f t="shared" si="4"/>
        <v>122944544</v>
      </c>
      <c r="F25" s="73">
        <f t="shared" si="4"/>
        <v>115292812</v>
      </c>
      <c r="G25" s="73">
        <f t="shared" si="4"/>
        <v>30579827</v>
      </c>
      <c r="H25" s="73">
        <f t="shared" si="4"/>
        <v>549381</v>
      </c>
      <c r="I25" s="73">
        <f t="shared" si="4"/>
        <v>3516257</v>
      </c>
      <c r="J25" s="73">
        <f t="shared" si="4"/>
        <v>34645465</v>
      </c>
      <c r="K25" s="73">
        <f t="shared" si="4"/>
        <v>756420</v>
      </c>
      <c r="L25" s="73">
        <f t="shared" si="4"/>
        <v>23496983</v>
      </c>
      <c r="M25" s="73">
        <f t="shared" si="4"/>
        <v>647955</v>
      </c>
      <c r="N25" s="73">
        <f t="shared" si="4"/>
        <v>24901358</v>
      </c>
      <c r="O25" s="73">
        <f t="shared" si="4"/>
        <v>424973</v>
      </c>
      <c r="P25" s="73">
        <f t="shared" si="4"/>
        <v>1350309</v>
      </c>
      <c r="Q25" s="73">
        <f t="shared" si="4"/>
        <v>18650545</v>
      </c>
      <c r="R25" s="73">
        <f t="shared" si="4"/>
        <v>20425827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79972650</v>
      </c>
      <c r="X25" s="73">
        <f t="shared" si="4"/>
        <v>86469609</v>
      </c>
      <c r="Y25" s="73">
        <f t="shared" si="4"/>
        <v>-6496959</v>
      </c>
      <c r="Z25" s="170">
        <f>+IF(X25&lt;&gt;0,+(Y25/X25)*100,0)</f>
        <v>-7.5135750874044085</v>
      </c>
      <c r="AA25" s="168">
        <f>+AA5+AA9+AA15+AA19+AA24</f>
        <v>115292812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64381581</v>
      </c>
      <c r="D28" s="153">
        <f>SUM(D29:D31)</f>
        <v>0</v>
      </c>
      <c r="E28" s="154">
        <f t="shared" si="5"/>
        <v>45885848</v>
      </c>
      <c r="F28" s="100">
        <f t="shared" si="5"/>
        <v>89433461</v>
      </c>
      <c r="G28" s="100">
        <f t="shared" si="5"/>
        <v>5172069</v>
      </c>
      <c r="H28" s="100">
        <f t="shared" si="5"/>
        <v>8142383</v>
      </c>
      <c r="I28" s="100">
        <f t="shared" si="5"/>
        <v>3605404</v>
      </c>
      <c r="J28" s="100">
        <f t="shared" si="5"/>
        <v>16919856</v>
      </c>
      <c r="K28" s="100">
        <f t="shared" si="5"/>
        <v>2526503</v>
      </c>
      <c r="L28" s="100">
        <f t="shared" si="5"/>
        <v>4710750</v>
      </c>
      <c r="M28" s="100">
        <f t="shared" si="5"/>
        <v>3869866</v>
      </c>
      <c r="N28" s="100">
        <f t="shared" si="5"/>
        <v>11107119</v>
      </c>
      <c r="O28" s="100">
        <f t="shared" si="5"/>
        <v>2015088</v>
      </c>
      <c r="P28" s="100">
        <f t="shared" si="5"/>
        <v>2531789</v>
      </c>
      <c r="Q28" s="100">
        <f t="shared" si="5"/>
        <v>3113258</v>
      </c>
      <c r="R28" s="100">
        <f t="shared" si="5"/>
        <v>7660135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35687110</v>
      </c>
      <c r="X28" s="100">
        <f t="shared" si="5"/>
        <v>67075096</v>
      </c>
      <c r="Y28" s="100">
        <f t="shared" si="5"/>
        <v>-31387986</v>
      </c>
      <c r="Z28" s="137">
        <f>+IF(X28&lt;&gt;0,+(Y28/X28)*100,0)</f>
        <v>-46.795290460709886</v>
      </c>
      <c r="AA28" s="153">
        <f>SUM(AA29:AA31)</f>
        <v>89433461</v>
      </c>
    </row>
    <row r="29" spans="1:27" ht="13.5">
      <c r="A29" s="138" t="s">
        <v>75</v>
      </c>
      <c r="B29" s="136"/>
      <c r="C29" s="155"/>
      <c r="D29" s="155"/>
      <c r="E29" s="156">
        <v>10921486</v>
      </c>
      <c r="F29" s="60"/>
      <c r="G29" s="60">
        <v>5172069</v>
      </c>
      <c r="H29" s="60">
        <v>8142383</v>
      </c>
      <c r="I29" s="60">
        <v>1174395</v>
      </c>
      <c r="J29" s="60">
        <v>14488847</v>
      </c>
      <c r="K29" s="60">
        <v>1148389</v>
      </c>
      <c r="L29" s="60">
        <v>1706119</v>
      </c>
      <c r="M29" s="60">
        <v>1430448</v>
      </c>
      <c r="N29" s="60">
        <v>4284956</v>
      </c>
      <c r="O29" s="60">
        <v>1011610</v>
      </c>
      <c r="P29" s="60">
        <v>1025477</v>
      </c>
      <c r="Q29" s="60">
        <v>1370481</v>
      </c>
      <c r="R29" s="60">
        <v>3407568</v>
      </c>
      <c r="S29" s="60"/>
      <c r="T29" s="60"/>
      <c r="U29" s="60"/>
      <c r="V29" s="60"/>
      <c r="W29" s="60">
        <v>22181371</v>
      </c>
      <c r="X29" s="60"/>
      <c r="Y29" s="60">
        <v>22181371</v>
      </c>
      <c r="Z29" s="140">
        <v>0</v>
      </c>
      <c r="AA29" s="155"/>
    </row>
    <row r="30" spans="1:27" ht="13.5">
      <c r="A30" s="138" t="s">
        <v>76</v>
      </c>
      <c r="B30" s="136"/>
      <c r="C30" s="157">
        <v>64381581</v>
      </c>
      <c r="D30" s="157"/>
      <c r="E30" s="158">
        <v>21806044</v>
      </c>
      <c r="F30" s="159">
        <v>89433461</v>
      </c>
      <c r="G30" s="159"/>
      <c r="H30" s="159"/>
      <c r="I30" s="159">
        <v>1919896</v>
      </c>
      <c r="J30" s="159">
        <v>1919896</v>
      </c>
      <c r="K30" s="159">
        <v>913658</v>
      </c>
      <c r="L30" s="159">
        <v>1330496</v>
      </c>
      <c r="M30" s="159">
        <v>1567786</v>
      </c>
      <c r="N30" s="159">
        <v>3811940</v>
      </c>
      <c r="O30" s="159">
        <v>562408</v>
      </c>
      <c r="P30" s="159">
        <v>769760</v>
      </c>
      <c r="Q30" s="159">
        <v>914100</v>
      </c>
      <c r="R30" s="159">
        <v>2246268</v>
      </c>
      <c r="S30" s="159"/>
      <c r="T30" s="159"/>
      <c r="U30" s="159"/>
      <c r="V30" s="159"/>
      <c r="W30" s="159">
        <v>7978104</v>
      </c>
      <c r="X30" s="159">
        <v>67075096</v>
      </c>
      <c r="Y30" s="159">
        <v>-59096992</v>
      </c>
      <c r="Z30" s="141">
        <v>-88.11</v>
      </c>
      <c r="AA30" s="157">
        <v>89433461</v>
      </c>
    </row>
    <row r="31" spans="1:27" ht="13.5">
      <c r="A31" s="138" t="s">
        <v>77</v>
      </c>
      <c r="B31" s="136"/>
      <c r="C31" s="155"/>
      <c r="D31" s="155"/>
      <c r="E31" s="156">
        <v>13158318</v>
      </c>
      <c r="F31" s="60"/>
      <c r="G31" s="60"/>
      <c r="H31" s="60"/>
      <c r="I31" s="60">
        <v>511113</v>
      </c>
      <c r="J31" s="60">
        <v>511113</v>
      </c>
      <c r="K31" s="60">
        <v>464456</v>
      </c>
      <c r="L31" s="60">
        <v>1674135</v>
      </c>
      <c r="M31" s="60">
        <v>871632</v>
      </c>
      <c r="N31" s="60">
        <v>3010223</v>
      </c>
      <c r="O31" s="60">
        <v>441070</v>
      </c>
      <c r="P31" s="60">
        <v>736552</v>
      </c>
      <c r="Q31" s="60">
        <v>828677</v>
      </c>
      <c r="R31" s="60">
        <v>2006299</v>
      </c>
      <c r="S31" s="60"/>
      <c r="T31" s="60"/>
      <c r="U31" s="60"/>
      <c r="V31" s="60"/>
      <c r="W31" s="60">
        <v>5527635</v>
      </c>
      <c r="X31" s="60"/>
      <c r="Y31" s="60">
        <v>5527635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23267538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2066806</v>
      </c>
      <c r="J32" s="100">
        <f t="shared" si="6"/>
        <v>2066806</v>
      </c>
      <c r="K32" s="100">
        <f t="shared" si="6"/>
        <v>3009878</v>
      </c>
      <c r="L32" s="100">
        <f t="shared" si="6"/>
        <v>3977781</v>
      </c>
      <c r="M32" s="100">
        <f t="shared" si="6"/>
        <v>2150921</v>
      </c>
      <c r="N32" s="100">
        <f t="shared" si="6"/>
        <v>9138580</v>
      </c>
      <c r="O32" s="100">
        <f t="shared" si="6"/>
        <v>1179507</v>
      </c>
      <c r="P32" s="100">
        <f t="shared" si="6"/>
        <v>2482253</v>
      </c>
      <c r="Q32" s="100">
        <f t="shared" si="6"/>
        <v>2149008</v>
      </c>
      <c r="R32" s="100">
        <f t="shared" si="6"/>
        <v>5810768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17016154</v>
      </c>
      <c r="X32" s="100">
        <f t="shared" si="6"/>
        <v>0</v>
      </c>
      <c r="Y32" s="100">
        <f t="shared" si="6"/>
        <v>17016154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>
        <v>23267538</v>
      </c>
      <c r="F33" s="60"/>
      <c r="G33" s="60"/>
      <c r="H33" s="60"/>
      <c r="I33" s="60">
        <v>2066806</v>
      </c>
      <c r="J33" s="60">
        <v>2066806</v>
      </c>
      <c r="K33" s="60">
        <v>3009878</v>
      </c>
      <c r="L33" s="60">
        <v>3977781</v>
      </c>
      <c r="M33" s="60">
        <v>2150921</v>
      </c>
      <c r="N33" s="60">
        <v>9138580</v>
      </c>
      <c r="O33" s="60">
        <v>1179507</v>
      </c>
      <c r="P33" s="60">
        <v>2482253</v>
      </c>
      <c r="Q33" s="60">
        <v>2149008</v>
      </c>
      <c r="R33" s="60">
        <v>5810768</v>
      </c>
      <c r="S33" s="60"/>
      <c r="T33" s="60"/>
      <c r="U33" s="60"/>
      <c r="V33" s="60"/>
      <c r="W33" s="60">
        <v>17016154</v>
      </c>
      <c r="X33" s="60"/>
      <c r="Y33" s="60">
        <v>17016154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12823509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1394581</v>
      </c>
      <c r="J38" s="100">
        <f t="shared" si="7"/>
        <v>1394581</v>
      </c>
      <c r="K38" s="100">
        <f t="shared" si="7"/>
        <v>2422571</v>
      </c>
      <c r="L38" s="100">
        <f t="shared" si="7"/>
        <v>3268138</v>
      </c>
      <c r="M38" s="100">
        <f t="shared" si="7"/>
        <v>1254284</v>
      </c>
      <c r="N38" s="100">
        <f t="shared" si="7"/>
        <v>6944993</v>
      </c>
      <c r="O38" s="100">
        <f t="shared" si="7"/>
        <v>1082603</v>
      </c>
      <c r="P38" s="100">
        <f t="shared" si="7"/>
        <v>762427</v>
      </c>
      <c r="Q38" s="100">
        <f t="shared" si="7"/>
        <v>1344228</v>
      </c>
      <c r="R38" s="100">
        <f t="shared" si="7"/>
        <v>3189258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11528832</v>
      </c>
      <c r="X38" s="100">
        <f t="shared" si="7"/>
        <v>0</v>
      </c>
      <c r="Y38" s="100">
        <f t="shared" si="7"/>
        <v>11528832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>
        <v>12823509</v>
      </c>
      <c r="F39" s="60"/>
      <c r="G39" s="60"/>
      <c r="H39" s="60"/>
      <c r="I39" s="60">
        <v>1394581</v>
      </c>
      <c r="J39" s="60">
        <v>1394581</v>
      </c>
      <c r="K39" s="60">
        <v>2422571</v>
      </c>
      <c r="L39" s="60">
        <v>3268138</v>
      </c>
      <c r="M39" s="60">
        <v>1254284</v>
      </c>
      <c r="N39" s="60">
        <v>6944993</v>
      </c>
      <c r="O39" s="60">
        <v>1082603</v>
      </c>
      <c r="P39" s="60">
        <v>762427</v>
      </c>
      <c r="Q39" s="60">
        <v>1344228</v>
      </c>
      <c r="R39" s="60">
        <v>3189258</v>
      </c>
      <c r="S39" s="60"/>
      <c r="T39" s="60"/>
      <c r="U39" s="60"/>
      <c r="V39" s="60"/>
      <c r="W39" s="60">
        <v>11528832</v>
      </c>
      <c r="X39" s="60"/>
      <c r="Y39" s="60">
        <v>11528832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64381581</v>
      </c>
      <c r="D48" s="168">
        <f>+D28+D32+D38+D42+D47</f>
        <v>0</v>
      </c>
      <c r="E48" s="169">
        <f t="shared" si="9"/>
        <v>81976895</v>
      </c>
      <c r="F48" s="73">
        <f t="shared" si="9"/>
        <v>89433461</v>
      </c>
      <c r="G48" s="73">
        <f t="shared" si="9"/>
        <v>5172069</v>
      </c>
      <c r="H48" s="73">
        <f t="shared" si="9"/>
        <v>8142383</v>
      </c>
      <c r="I48" s="73">
        <f t="shared" si="9"/>
        <v>7066791</v>
      </c>
      <c r="J48" s="73">
        <f t="shared" si="9"/>
        <v>20381243</v>
      </c>
      <c r="K48" s="73">
        <f t="shared" si="9"/>
        <v>7958952</v>
      </c>
      <c r="L48" s="73">
        <f t="shared" si="9"/>
        <v>11956669</v>
      </c>
      <c r="M48" s="73">
        <f t="shared" si="9"/>
        <v>7275071</v>
      </c>
      <c r="N48" s="73">
        <f t="shared" si="9"/>
        <v>27190692</v>
      </c>
      <c r="O48" s="73">
        <f t="shared" si="9"/>
        <v>4277198</v>
      </c>
      <c r="P48" s="73">
        <f t="shared" si="9"/>
        <v>5776469</v>
      </c>
      <c r="Q48" s="73">
        <f t="shared" si="9"/>
        <v>6606494</v>
      </c>
      <c r="R48" s="73">
        <f t="shared" si="9"/>
        <v>16660161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64232096</v>
      </c>
      <c r="X48" s="73">
        <f t="shared" si="9"/>
        <v>67075096</v>
      </c>
      <c r="Y48" s="73">
        <f t="shared" si="9"/>
        <v>-2843000</v>
      </c>
      <c r="Z48" s="170">
        <f>+IF(X48&lt;&gt;0,+(Y48/X48)*100,0)</f>
        <v>-4.238532882606683</v>
      </c>
      <c r="AA48" s="168">
        <f>+AA28+AA32+AA38+AA42+AA47</f>
        <v>89433461</v>
      </c>
    </row>
    <row r="49" spans="1:27" ht="13.5">
      <c r="A49" s="148" t="s">
        <v>49</v>
      </c>
      <c r="B49" s="149"/>
      <c r="C49" s="171">
        <f aca="true" t="shared" si="10" ref="C49:Y49">+C25-C48</f>
        <v>36004717</v>
      </c>
      <c r="D49" s="171">
        <f>+D25-D48</f>
        <v>0</v>
      </c>
      <c r="E49" s="172">
        <f t="shared" si="10"/>
        <v>40967649</v>
      </c>
      <c r="F49" s="173">
        <f t="shared" si="10"/>
        <v>25859351</v>
      </c>
      <c r="G49" s="173">
        <f t="shared" si="10"/>
        <v>25407758</v>
      </c>
      <c r="H49" s="173">
        <f t="shared" si="10"/>
        <v>-7593002</v>
      </c>
      <c r="I49" s="173">
        <f t="shared" si="10"/>
        <v>-3550534</v>
      </c>
      <c r="J49" s="173">
        <f t="shared" si="10"/>
        <v>14264222</v>
      </c>
      <c r="K49" s="173">
        <f t="shared" si="10"/>
        <v>-7202532</v>
      </c>
      <c r="L49" s="173">
        <f t="shared" si="10"/>
        <v>11540314</v>
      </c>
      <c r="M49" s="173">
        <f t="shared" si="10"/>
        <v>-6627116</v>
      </c>
      <c r="N49" s="173">
        <f t="shared" si="10"/>
        <v>-2289334</v>
      </c>
      <c r="O49" s="173">
        <f t="shared" si="10"/>
        <v>-3852225</v>
      </c>
      <c r="P49" s="173">
        <f t="shared" si="10"/>
        <v>-4426160</v>
      </c>
      <c r="Q49" s="173">
        <f t="shared" si="10"/>
        <v>12044051</v>
      </c>
      <c r="R49" s="173">
        <f t="shared" si="10"/>
        <v>3765666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15740554</v>
      </c>
      <c r="X49" s="173">
        <f>IF(F25=F48,0,X25-X48)</f>
        <v>19394513</v>
      </c>
      <c r="Y49" s="173">
        <f t="shared" si="10"/>
        <v>-3653959</v>
      </c>
      <c r="Z49" s="174">
        <f>+IF(X49&lt;&gt;0,+(Y49/X49)*100,0)</f>
        <v>-18.840168866318017</v>
      </c>
      <c r="AA49" s="171">
        <f>+AA25-AA48</f>
        <v>25859351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6316330</v>
      </c>
      <c r="D5" s="155">
        <v>0</v>
      </c>
      <c r="E5" s="156">
        <v>7263265</v>
      </c>
      <c r="F5" s="60">
        <v>7263264</v>
      </c>
      <c r="G5" s="60">
        <v>31759</v>
      </c>
      <c r="H5" s="60">
        <v>8268</v>
      </c>
      <c r="I5" s="60">
        <v>2150645</v>
      </c>
      <c r="J5" s="60">
        <v>2190672</v>
      </c>
      <c r="K5" s="60">
        <v>100001</v>
      </c>
      <c r="L5" s="60">
        <v>42131</v>
      </c>
      <c r="M5" s="60">
        <v>14721</v>
      </c>
      <c r="N5" s="60">
        <v>156853</v>
      </c>
      <c r="O5" s="60">
        <v>356986</v>
      </c>
      <c r="P5" s="60">
        <v>198896</v>
      </c>
      <c r="Q5" s="60">
        <v>11661</v>
      </c>
      <c r="R5" s="60">
        <v>567543</v>
      </c>
      <c r="S5" s="60">
        <v>0</v>
      </c>
      <c r="T5" s="60">
        <v>0</v>
      </c>
      <c r="U5" s="60">
        <v>0</v>
      </c>
      <c r="V5" s="60">
        <v>0</v>
      </c>
      <c r="W5" s="60">
        <v>2915068</v>
      </c>
      <c r="X5" s="60">
        <v>5447448</v>
      </c>
      <c r="Y5" s="60">
        <v>-2532380</v>
      </c>
      <c r="Z5" s="140">
        <v>-46.49</v>
      </c>
      <c r="AA5" s="155">
        <v>7263264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110724</v>
      </c>
      <c r="D12" s="155">
        <v>0</v>
      </c>
      <c r="E12" s="156">
        <v>163080</v>
      </c>
      <c r="F12" s="60">
        <v>163080</v>
      </c>
      <c r="G12" s="60">
        <v>8870</v>
      </c>
      <c r="H12" s="60">
        <v>6286</v>
      </c>
      <c r="I12" s="60">
        <v>8870</v>
      </c>
      <c r="J12" s="60">
        <v>24026</v>
      </c>
      <c r="K12" s="60">
        <v>6182</v>
      </c>
      <c r="L12" s="60">
        <v>5151</v>
      </c>
      <c r="M12" s="60">
        <v>6356</v>
      </c>
      <c r="N12" s="60">
        <v>17689</v>
      </c>
      <c r="O12" s="60">
        <v>5202</v>
      </c>
      <c r="P12" s="60">
        <v>5202</v>
      </c>
      <c r="Q12" s="60">
        <v>5202</v>
      </c>
      <c r="R12" s="60">
        <v>15606</v>
      </c>
      <c r="S12" s="60">
        <v>0</v>
      </c>
      <c r="T12" s="60">
        <v>0</v>
      </c>
      <c r="U12" s="60">
        <v>0</v>
      </c>
      <c r="V12" s="60">
        <v>0</v>
      </c>
      <c r="W12" s="60">
        <v>57321</v>
      </c>
      <c r="X12" s="60">
        <v>122310</v>
      </c>
      <c r="Y12" s="60">
        <v>-64989</v>
      </c>
      <c r="Z12" s="140">
        <v>-53.13</v>
      </c>
      <c r="AA12" s="155">
        <v>163080</v>
      </c>
    </row>
    <row r="13" spans="1:27" ht="13.5">
      <c r="A13" s="181" t="s">
        <v>109</v>
      </c>
      <c r="B13" s="185"/>
      <c r="C13" s="155">
        <v>1857643</v>
      </c>
      <c r="D13" s="155">
        <v>0</v>
      </c>
      <c r="E13" s="156">
        <v>1170000</v>
      </c>
      <c r="F13" s="60">
        <v>1850000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1387500</v>
      </c>
      <c r="Y13" s="60">
        <v>-1387500</v>
      </c>
      <c r="Z13" s="140">
        <v>-100</v>
      </c>
      <c r="AA13" s="155">
        <v>1850000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3000</v>
      </c>
      <c r="F14" s="60">
        <v>3000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2250</v>
      </c>
      <c r="Y14" s="60">
        <v>-2250</v>
      </c>
      <c r="Z14" s="140">
        <v>-100</v>
      </c>
      <c r="AA14" s="155">
        <v>3000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5009</v>
      </c>
      <c r="D16" s="155">
        <v>0</v>
      </c>
      <c r="E16" s="156">
        <v>20000</v>
      </c>
      <c r="F16" s="60">
        <v>5000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3750</v>
      </c>
      <c r="Y16" s="60">
        <v>-3750</v>
      </c>
      <c r="Z16" s="140">
        <v>-100</v>
      </c>
      <c r="AA16" s="155">
        <v>5000</v>
      </c>
    </row>
    <row r="17" spans="1:27" ht="13.5">
      <c r="A17" s="181" t="s">
        <v>113</v>
      </c>
      <c r="B17" s="185"/>
      <c r="C17" s="155">
        <v>600</v>
      </c>
      <c r="D17" s="155">
        <v>0</v>
      </c>
      <c r="E17" s="156">
        <v>1000</v>
      </c>
      <c r="F17" s="60">
        <v>1000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750</v>
      </c>
      <c r="Y17" s="60">
        <v>-750</v>
      </c>
      <c r="Z17" s="140">
        <v>-100</v>
      </c>
      <c r="AA17" s="155">
        <v>1000</v>
      </c>
    </row>
    <row r="18" spans="1:27" ht="13.5">
      <c r="A18" s="183" t="s">
        <v>114</v>
      </c>
      <c r="B18" s="182"/>
      <c r="C18" s="155">
        <v>66544168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23006443</v>
      </c>
      <c r="D19" s="155">
        <v>0</v>
      </c>
      <c r="E19" s="156">
        <v>73438000</v>
      </c>
      <c r="F19" s="60">
        <v>73250000</v>
      </c>
      <c r="G19" s="60">
        <v>30179000</v>
      </c>
      <c r="H19" s="60">
        <v>400000</v>
      </c>
      <c r="I19" s="60">
        <v>857000</v>
      </c>
      <c r="J19" s="60">
        <v>31436000</v>
      </c>
      <c r="K19" s="60">
        <v>0</v>
      </c>
      <c r="L19" s="60">
        <v>23274000</v>
      </c>
      <c r="M19" s="60">
        <v>0</v>
      </c>
      <c r="N19" s="60">
        <v>23274000</v>
      </c>
      <c r="O19" s="60">
        <v>0</v>
      </c>
      <c r="P19" s="60">
        <v>300000</v>
      </c>
      <c r="Q19" s="60">
        <v>17230000</v>
      </c>
      <c r="R19" s="60">
        <v>17530000</v>
      </c>
      <c r="S19" s="60">
        <v>0</v>
      </c>
      <c r="T19" s="60">
        <v>0</v>
      </c>
      <c r="U19" s="60">
        <v>0</v>
      </c>
      <c r="V19" s="60">
        <v>0</v>
      </c>
      <c r="W19" s="60">
        <v>72240000</v>
      </c>
      <c r="X19" s="60">
        <v>54937500</v>
      </c>
      <c r="Y19" s="60">
        <v>17302500</v>
      </c>
      <c r="Z19" s="140">
        <v>31.49</v>
      </c>
      <c r="AA19" s="155">
        <v>73250000</v>
      </c>
    </row>
    <row r="20" spans="1:27" ht="13.5">
      <c r="A20" s="181" t="s">
        <v>35</v>
      </c>
      <c r="B20" s="185"/>
      <c r="C20" s="155">
        <v>2514881</v>
      </c>
      <c r="D20" s="155">
        <v>0</v>
      </c>
      <c r="E20" s="156">
        <v>4163199</v>
      </c>
      <c r="F20" s="54">
        <v>11084468</v>
      </c>
      <c r="G20" s="54">
        <v>360198</v>
      </c>
      <c r="H20" s="54">
        <v>134827</v>
      </c>
      <c r="I20" s="54">
        <v>499742</v>
      </c>
      <c r="J20" s="54">
        <v>994767</v>
      </c>
      <c r="K20" s="54">
        <v>650237</v>
      </c>
      <c r="L20" s="54">
        <v>175701</v>
      </c>
      <c r="M20" s="54">
        <v>626878</v>
      </c>
      <c r="N20" s="54">
        <v>1452816</v>
      </c>
      <c r="O20" s="54">
        <v>62785</v>
      </c>
      <c r="P20" s="54">
        <v>846211</v>
      </c>
      <c r="Q20" s="54">
        <v>1403682</v>
      </c>
      <c r="R20" s="54">
        <v>2312678</v>
      </c>
      <c r="S20" s="54">
        <v>0</v>
      </c>
      <c r="T20" s="54">
        <v>0</v>
      </c>
      <c r="U20" s="54">
        <v>0</v>
      </c>
      <c r="V20" s="54">
        <v>0</v>
      </c>
      <c r="W20" s="54">
        <v>4760261</v>
      </c>
      <c r="X20" s="54">
        <v>8313351</v>
      </c>
      <c r="Y20" s="54">
        <v>-3553090</v>
      </c>
      <c r="Z20" s="184">
        <v>-42.74</v>
      </c>
      <c r="AA20" s="130">
        <v>11084468</v>
      </c>
    </row>
    <row r="21" spans="1:27" ht="13.5">
      <c r="A21" s="181" t="s">
        <v>115</v>
      </c>
      <c r="B21" s="185"/>
      <c r="C21" s="155">
        <v>30500</v>
      </c>
      <c r="D21" s="155">
        <v>0</v>
      </c>
      <c r="E21" s="156">
        <v>200000</v>
      </c>
      <c r="F21" s="60">
        <v>150000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112500</v>
      </c>
      <c r="Y21" s="60">
        <v>-112500</v>
      </c>
      <c r="Z21" s="140">
        <v>-100</v>
      </c>
      <c r="AA21" s="155">
        <v>150000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100386298</v>
      </c>
      <c r="D22" s="188">
        <f>SUM(D5:D21)</f>
        <v>0</v>
      </c>
      <c r="E22" s="189">
        <f t="shared" si="0"/>
        <v>86421544</v>
      </c>
      <c r="F22" s="190">
        <f t="shared" si="0"/>
        <v>93769812</v>
      </c>
      <c r="G22" s="190">
        <f t="shared" si="0"/>
        <v>30579827</v>
      </c>
      <c r="H22" s="190">
        <f t="shared" si="0"/>
        <v>549381</v>
      </c>
      <c r="I22" s="190">
        <f t="shared" si="0"/>
        <v>3516257</v>
      </c>
      <c r="J22" s="190">
        <f t="shared" si="0"/>
        <v>34645465</v>
      </c>
      <c r="K22" s="190">
        <f t="shared" si="0"/>
        <v>756420</v>
      </c>
      <c r="L22" s="190">
        <f t="shared" si="0"/>
        <v>23496983</v>
      </c>
      <c r="M22" s="190">
        <f t="shared" si="0"/>
        <v>647955</v>
      </c>
      <c r="N22" s="190">
        <f t="shared" si="0"/>
        <v>24901358</v>
      </c>
      <c r="O22" s="190">
        <f t="shared" si="0"/>
        <v>424973</v>
      </c>
      <c r="P22" s="190">
        <f t="shared" si="0"/>
        <v>1350309</v>
      </c>
      <c r="Q22" s="190">
        <f t="shared" si="0"/>
        <v>18650545</v>
      </c>
      <c r="R22" s="190">
        <f t="shared" si="0"/>
        <v>20425827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79972650</v>
      </c>
      <c r="X22" s="190">
        <f t="shared" si="0"/>
        <v>70327359</v>
      </c>
      <c r="Y22" s="190">
        <f t="shared" si="0"/>
        <v>9645291</v>
      </c>
      <c r="Z22" s="191">
        <f>+IF(X22&lt;&gt;0,+(Y22/X22)*100,0)</f>
        <v>13.714848868418336</v>
      </c>
      <c r="AA22" s="188">
        <f>SUM(AA5:AA21)</f>
        <v>93769812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18713119</v>
      </c>
      <c r="D25" s="155">
        <v>0</v>
      </c>
      <c r="E25" s="156">
        <v>27081837</v>
      </c>
      <c r="F25" s="60">
        <v>21454458</v>
      </c>
      <c r="G25" s="60">
        <v>1451215</v>
      </c>
      <c r="H25" s="60">
        <v>1336597</v>
      </c>
      <c r="I25" s="60">
        <v>1356307</v>
      </c>
      <c r="J25" s="60">
        <v>4144119</v>
      </c>
      <c r="K25" s="60">
        <v>1459978</v>
      </c>
      <c r="L25" s="60">
        <v>2226268</v>
      </c>
      <c r="M25" s="60">
        <v>1545114</v>
      </c>
      <c r="N25" s="60">
        <v>5231360</v>
      </c>
      <c r="O25" s="60">
        <v>1405478</v>
      </c>
      <c r="P25" s="60">
        <v>1523731</v>
      </c>
      <c r="Q25" s="60">
        <v>1702347</v>
      </c>
      <c r="R25" s="60">
        <v>4631556</v>
      </c>
      <c r="S25" s="60">
        <v>0</v>
      </c>
      <c r="T25" s="60">
        <v>0</v>
      </c>
      <c r="U25" s="60">
        <v>0</v>
      </c>
      <c r="V25" s="60">
        <v>0</v>
      </c>
      <c r="W25" s="60">
        <v>14007035</v>
      </c>
      <c r="X25" s="60">
        <v>16090844</v>
      </c>
      <c r="Y25" s="60">
        <v>-2083809</v>
      </c>
      <c r="Z25" s="140">
        <v>-12.95</v>
      </c>
      <c r="AA25" s="155">
        <v>21454458</v>
      </c>
    </row>
    <row r="26" spans="1:27" ht="13.5">
      <c r="A26" s="183" t="s">
        <v>38</v>
      </c>
      <c r="B26" s="182"/>
      <c r="C26" s="155">
        <v>5997314</v>
      </c>
      <c r="D26" s="155">
        <v>0</v>
      </c>
      <c r="E26" s="156">
        <v>6338319</v>
      </c>
      <c r="F26" s="60">
        <v>6400452</v>
      </c>
      <c r="G26" s="60">
        <v>499534</v>
      </c>
      <c r="H26" s="60">
        <v>498303</v>
      </c>
      <c r="I26" s="60">
        <v>499837</v>
      </c>
      <c r="J26" s="60">
        <v>1497674</v>
      </c>
      <c r="K26" s="60">
        <v>498302</v>
      </c>
      <c r="L26" s="60">
        <v>498303</v>
      </c>
      <c r="M26" s="60">
        <v>529809</v>
      </c>
      <c r="N26" s="60">
        <v>1526414</v>
      </c>
      <c r="O26" s="60">
        <v>498303</v>
      </c>
      <c r="P26" s="60">
        <v>498982</v>
      </c>
      <c r="Q26" s="60">
        <v>498302</v>
      </c>
      <c r="R26" s="60">
        <v>1495587</v>
      </c>
      <c r="S26" s="60">
        <v>0</v>
      </c>
      <c r="T26" s="60">
        <v>0</v>
      </c>
      <c r="U26" s="60">
        <v>0</v>
      </c>
      <c r="V26" s="60">
        <v>0</v>
      </c>
      <c r="W26" s="60">
        <v>4519675</v>
      </c>
      <c r="X26" s="60">
        <v>4800339</v>
      </c>
      <c r="Y26" s="60">
        <v>-280664</v>
      </c>
      <c r="Z26" s="140">
        <v>-5.85</v>
      </c>
      <c r="AA26" s="155">
        <v>6400452</v>
      </c>
    </row>
    <row r="27" spans="1:27" ht="13.5">
      <c r="A27" s="183" t="s">
        <v>118</v>
      </c>
      <c r="B27" s="182"/>
      <c r="C27" s="155">
        <v>301359</v>
      </c>
      <c r="D27" s="155">
        <v>0</v>
      </c>
      <c r="E27" s="156">
        <v>200000</v>
      </c>
      <c r="F27" s="60">
        <v>2700000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2025000</v>
      </c>
      <c r="Y27" s="60">
        <v>-2025000</v>
      </c>
      <c r="Z27" s="140">
        <v>-100</v>
      </c>
      <c r="AA27" s="155">
        <v>2700000</v>
      </c>
    </row>
    <row r="28" spans="1:27" ht="13.5">
      <c r="A28" s="183" t="s">
        <v>39</v>
      </c>
      <c r="B28" s="182"/>
      <c r="C28" s="155">
        <v>4431471</v>
      </c>
      <c r="D28" s="155">
        <v>0</v>
      </c>
      <c r="E28" s="156">
        <v>6531769</v>
      </c>
      <c r="F28" s="60">
        <v>6261769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4696327</v>
      </c>
      <c r="Y28" s="60">
        <v>-4696327</v>
      </c>
      <c r="Z28" s="140">
        <v>-100</v>
      </c>
      <c r="AA28" s="155">
        <v>6261769</v>
      </c>
    </row>
    <row r="29" spans="1:27" ht="13.5">
      <c r="A29" s="183" t="s">
        <v>40</v>
      </c>
      <c r="B29" s="182"/>
      <c r="C29" s="155">
        <v>87338</v>
      </c>
      <c r="D29" s="155">
        <v>0</v>
      </c>
      <c r="E29" s="156">
        <v>270000</v>
      </c>
      <c r="F29" s="60">
        <v>100000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75000</v>
      </c>
      <c r="Y29" s="60">
        <v>-75000</v>
      </c>
      <c r="Z29" s="140">
        <v>-100</v>
      </c>
      <c r="AA29" s="155">
        <v>100000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3588831</v>
      </c>
      <c r="D31" s="155">
        <v>0</v>
      </c>
      <c r="E31" s="156">
        <v>6361535</v>
      </c>
      <c r="F31" s="60">
        <v>7011535</v>
      </c>
      <c r="G31" s="60">
        <v>1396861</v>
      </c>
      <c r="H31" s="60">
        <v>579236</v>
      </c>
      <c r="I31" s="60">
        <v>838200</v>
      </c>
      <c r="J31" s="60">
        <v>2814297</v>
      </c>
      <c r="K31" s="60">
        <v>735859</v>
      </c>
      <c r="L31" s="60">
        <v>1011684</v>
      </c>
      <c r="M31" s="60">
        <v>129278</v>
      </c>
      <c r="N31" s="60">
        <v>1876821</v>
      </c>
      <c r="O31" s="60">
        <v>317658</v>
      </c>
      <c r="P31" s="60">
        <v>226030</v>
      </c>
      <c r="Q31" s="60">
        <v>601041</v>
      </c>
      <c r="R31" s="60">
        <v>1144729</v>
      </c>
      <c r="S31" s="60">
        <v>0</v>
      </c>
      <c r="T31" s="60">
        <v>0</v>
      </c>
      <c r="U31" s="60">
        <v>0</v>
      </c>
      <c r="V31" s="60">
        <v>0</v>
      </c>
      <c r="W31" s="60">
        <v>5835847</v>
      </c>
      <c r="X31" s="60">
        <v>5258651</v>
      </c>
      <c r="Y31" s="60">
        <v>577196</v>
      </c>
      <c r="Z31" s="140">
        <v>10.98</v>
      </c>
      <c r="AA31" s="155">
        <v>7011535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4621200</v>
      </c>
      <c r="F32" s="60">
        <v>4160000</v>
      </c>
      <c r="G32" s="60">
        <v>340192</v>
      </c>
      <c r="H32" s="60">
        <v>316558</v>
      </c>
      <c r="I32" s="60">
        <v>731721</v>
      </c>
      <c r="J32" s="60">
        <v>1388471</v>
      </c>
      <c r="K32" s="60">
        <v>363698</v>
      </c>
      <c r="L32" s="60">
        <v>600479</v>
      </c>
      <c r="M32" s="60">
        <v>567993</v>
      </c>
      <c r="N32" s="60">
        <v>1532170</v>
      </c>
      <c r="O32" s="60">
        <v>333951</v>
      </c>
      <c r="P32" s="60">
        <v>308951</v>
      </c>
      <c r="Q32" s="60">
        <v>263337</v>
      </c>
      <c r="R32" s="60">
        <v>906239</v>
      </c>
      <c r="S32" s="60">
        <v>0</v>
      </c>
      <c r="T32" s="60">
        <v>0</v>
      </c>
      <c r="U32" s="60">
        <v>0</v>
      </c>
      <c r="V32" s="60">
        <v>0</v>
      </c>
      <c r="W32" s="60">
        <v>3826880</v>
      </c>
      <c r="X32" s="60">
        <v>3120000</v>
      </c>
      <c r="Y32" s="60">
        <v>706880</v>
      </c>
      <c r="Z32" s="140">
        <v>22.66</v>
      </c>
      <c r="AA32" s="155">
        <v>4160000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3500000</v>
      </c>
      <c r="F33" s="60">
        <v>3500000</v>
      </c>
      <c r="G33" s="60">
        <v>0</v>
      </c>
      <c r="H33" s="60">
        <v>2804295</v>
      </c>
      <c r="I33" s="60">
        <v>485288</v>
      </c>
      <c r="J33" s="60">
        <v>3289583</v>
      </c>
      <c r="K33" s="60">
        <v>2904297</v>
      </c>
      <c r="L33" s="60">
        <v>4296098</v>
      </c>
      <c r="M33" s="60">
        <v>807857</v>
      </c>
      <c r="N33" s="60">
        <v>8008252</v>
      </c>
      <c r="O33" s="60">
        <v>473774</v>
      </c>
      <c r="P33" s="60">
        <v>0</v>
      </c>
      <c r="Q33" s="60">
        <v>0</v>
      </c>
      <c r="R33" s="60">
        <v>473774</v>
      </c>
      <c r="S33" s="60">
        <v>0</v>
      </c>
      <c r="T33" s="60">
        <v>0</v>
      </c>
      <c r="U33" s="60">
        <v>0</v>
      </c>
      <c r="V33" s="60">
        <v>0</v>
      </c>
      <c r="W33" s="60">
        <v>11771609</v>
      </c>
      <c r="X33" s="60">
        <v>2625000</v>
      </c>
      <c r="Y33" s="60">
        <v>9146609</v>
      </c>
      <c r="Z33" s="140">
        <v>348.44</v>
      </c>
      <c r="AA33" s="155">
        <v>3500000</v>
      </c>
    </row>
    <row r="34" spans="1:27" ht="13.5">
      <c r="A34" s="183" t="s">
        <v>43</v>
      </c>
      <c r="B34" s="182"/>
      <c r="C34" s="155">
        <v>31262149</v>
      </c>
      <c r="D34" s="155">
        <v>0</v>
      </c>
      <c r="E34" s="156">
        <v>27072235</v>
      </c>
      <c r="F34" s="60">
        <v>37845247</v>
      </c>
      <c r="G34" s="60">
        <v>1484267</v>
      </c>
      <c r="H34" s="60">
        <v>2607394</v>
      </c>
      <c r="I34" s="60">
        <v>3155438</v>
      </c>
      <c r="J34" s="60">
        <v>7247099</v>
      </c>
      <c r="K34" s="60">
        <v>1996818</v>
      </c>
      <c r="L34" s="60">
        <v>3323837</v>
      </c>
      <c r="M34" s="60">
        <v>3695020</v>
      </c>
      <c r="N34" s="60">
        <v>9015675</v>
      </c>
      <c r="O34" s="60">
        <v>1248034</v>
      </c>
      <c r="P34" s="60">
        <v>3218775</v>
      </c>
      <c r="Q34" s="60">
        <v>3541467</v>
      </c>
      <c r="R34" s="60">
        <v>8008276</v>
      </c>
      <c r="S34" s="60">
        <v>0</v>
      </c>
      <c r="T34" s="60">
        <v>0</v>
      </c>
      <c r="U34" s="60">
        <v>0</v>
      </c>
      <c r="V34" s="60">
        <v>0</v>
      </c>
      <c r="W34" s="60">
        <v>24271050</v>
      </c>
      <c r="X34" s="60">
        <v>28383935</v>
      </c>
      <c r="Y34" s="60">
        <v>-4112885</v>
      </c>
      <c r="Z34" s="140">
        <v>-14.49</v>
      </c>
      <c r="AA34" s="155">
        <v>37845247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64381581</v>
      </c>
      <c r="D36" s="188">
        <f>SUM(D25:D35)</f>
        <v>0</v>
      </c>
      <c r="E36" s="189">
        <f t="shared" si="1"/>
        <v>81976895</v>
      </c>
      <c r="F36" s="190">
        <f t="shared" si="1"/>
        <v>89433461</v>
      </c>
      <c r="G36" s="190">
        <f t="shared" si="1"/>
        <v>5172069</v>
      </c>
      <c r="H36" s="190">
        <f t="shared" si="1"/>
        <v>8142383</v>
      </c>
      <c r="I36" s="190">
        <f t="shared" si="1"/>
        <v>7066791</v>
      </c>
      <c r="J36" s="190">
        <f t="shared" si="1"/>
        <v>20381243</v>
      </c>
      <c r="K36" s="190">
        <f t="shared" si="1"/>
        <v>7958952</v>
      </c>
      <c r="L36" s="190">
        <f t="shared" si="1"/>
        <v>11956669</v>
      </c>
      <c r="M36" s="190">
        <f t="shared" si="1"/>
        <v>7275071</v>
      </c>
      <c r="N36" s="190">
        <f t="shared" si="1"/>
        <v>27190692</v>
      </c>
      <c r="O36" s="190">
        <f t="shared" si="1"/>
        <v>4277198</v>
      </c>
      <c r="P36" s="190">
        <f t="shared" si="1"/>
        <v>5776469</v>
      </c>
      <c r="Q36" s="190">
        <f t="shared" si="1"/>
        <v>6606494</v>
      </c>
      <c r="R36" s="190">
        <f t="shared" si="1"/>
        <v>16660161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64232096</v>
      </c>
      <c r="X36" s="190">
        <f t="shared" si="1"/>
        <v>67075096</v>
      </c>
      <c r="Y36" s="190">
        <f t="shared" si="1"/>
        <v>-2843000</v>
      </c>
      <c r="Z36" s="191">
        <f>+IF(X36&lt;&gt;0,+(Y36/X36)*100,0)</f>
        <v>-4.238532882606683</v>
      </c>
      <c r="AA36" s="188">
        <f>SUM(AA25:AA35)</f>
        <v>89433461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36004717</v>
      </c>
      <c r="D38" s="199">
        <f>+D22-D36</f>
        <v>0</v>
      </c>
      <c r="E38" s="200">
        <f t="shared" si="2"/>
        <v>4444649</v>
      </c>
      <c r="F38" s="106">
        <f t="shared" si="2"/>
        <v>4336351</v>
      </c>
      <c r="G38" s="106">
        <f t="shared" si="2"/>
        <v>25407758</v>
      </c>
      <c r="H38" s="106">
        <f t="shared" si="2"/>
        <v>-7593002</v>
      </c>
      <c r="I38" s="106">
        <f t="shared" si="2"/>
        <v>-3550534</v>
      </c>
      <c r="J38" s="106">
        <f t="shared" si="2"/>
        <v>14264222</v>
      </c>
      <c r="K38" s="106">
        <f t="shared" si="2"/>
        <v>-7202532</v>
      </c>
      <c r="L38" s="106">
        <f t="shared" si="2"/>
        <v>11540314</v>
      </c>
      <c r="M38" s="106">
        <f t="shared" si="2"/>
        <v>-6627116</v>
      </c>
      <c r="N38" s="106">
        <f t="shared" si="2"/>
        <v>-2289334</v>
      </c>
      <c r="O38" s="106">
        <f t="shared" si="2"/>
        <v>-3852225</v>
      </c>
      <c r="P38" s="106">
        <f t="shared" si="2"/>
        <v>-4426160</v>
      </c>
      <c r="Q38" s="106">
        <f t="shared" si="2"/>
        <v>12044051</v>
      </c>
      <c r="R38" s="106">
        <f t="shared" si="2"/>
        <v>3765666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15740554</v>
      </c>
      <c r="X38" s="106">
        <f>IF(F22=F36,0,X22-X36)</f>
        <v>3252263</v>
      </c>
      <c r="Y38" s="106">
        <f t="shared" si="2"/>
        <v>12488291</v>
      </c>
      <c r="Z38" s="201">
        <f>+IF(X38&lt;&gt;0,+(Y38/X38)*100,0)</f>
        <v>383.98773407931645</v>
      </c>
      <c r="AA38" s="199">
        <f>+AA22-AA36</f>
        <v>4336351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36523000</v>
      </c>
      <c r="F39" s="60">
        <v>21523000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16142250</v>
      </c>
      <c r="Y39" s="60">
        <v>-16142250</v>
      </c>
      <c r="Z39" s="140">
        <v>-100</v>
      </c>
      <c r="AA39" s="155">
        <v>21523000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36004717</v>
      </c>
      <c r="D42" s="206">
        <f>SUM(D38:D41)</f>
        <v>0</v>
      </c>
      <c r="E42" s="207">
        <f t="shared" si="3"/>
        <v>40967649</v>
      </c>
      <c r="F42" s="88">
        <f t="shared" si="3"/>
        <v>25859351</v>
      </c>
      <c r="G42" s="88">
        <f t="shared" si="3"/>
        <v>25407758</v>
      </c>
      <c r="H42" s="88">
        <f t="shared" si="3"/>
        <v>-7593002</v>
      </c>
      <c r="I42" s="88">
        <f t="shared" si="3"/>
        <v>-3550534</v>
      </c>
      <c r="J42" s="88">
        <f t="shared" si="3"/>
        <v>14264222</v>
      </c>
      <c r="K42" s="88">
        <f t="shared" si="3"/>
        <v>-7202532</v>
      </c>
      <c r="L42" s="88">
        <f t="shared" si="3"/>
        <v>11540314</v>
      </c>
      <c r="M42" s="88">
        <f t="shared" si="3"/>
        <v>-6627116</v>
      </c>
      <c r="N42" s="88">
        <f t="shared" si="3"/>
        <v>-2289334</v>
      </c>
      <c r="O42" s="88">
        <f t="shared" si="3"/>
        <v>-3852225</v>
      </c>
      <c r="P42" s="88">
        <f t="shared" si="3"/>
        <v>-4426160</v>
      </c>
      <c r="Q42" s="88">
        <f t="shared" si="3"/>
        <v>12044051</v>
      </c>
      <c r="R42" s="88">
        <f t="shared" si="3"/>
        <v>3765666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15740554</v>
      </c>
      <c r="X42" s="88">
        <f t="shared" si="3"/>
        <v>19394513</v>
      </c>
      <c r="Y42" s="88">
        <f t="shared" si="3"/>
        <v>-3653959</v>
      </c>
      <c r="Z42" s="208">
        <f>+IF(X42&lt;&gt;0,+(Y42/X42)*100,0)</f>
        <v>-18.840168866318017</v>
      </c>
      <c r="AA42" s="206">
        <f>SUM(AA38:AA41)</f>
        <v>25859351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36004717</v>
      </c>
      <c r="D44" s="210">
        <f>+D42-D43</f>
        <v>0</v>
      </c>
      <c r="E44" s="211">
        <f t="shared" si="4"/>
        <v>40967649</v>
      </c>
      <c r="F44" s="77">
        <f t="shared" si="4"/>
        <v>25859351</v>
      </c>
      <c r="G44" s="77">
        <f t="shared" si="4"/>
        <v>25407758</v>
      </c>
      <c r="H44" s="77">
        <f t="shared" si="4"/>
        <v>-7593002</v>
      </c>
      <c r="I44" s="77">
        <f t="shared" si="4"/>
        <v>-3550534</v>
      </c>
      <c r="J44" s="77">
        <f t="shared" si="4"/>
        <v>14264222</v>
      </c>
      <c r="K44" s="77">
        <f t="shared" si="4"/>
        <v>-7202532</v>
      </c>
      <c r="L44" s="77">
        <f t="shared" si="4"/>
        <v>11540314</v>
      </c>
      <c r="M44" s="77">
        <f t="shared" si="4"/>
        <v>-6627116</v>
      </c>
      <c r="N44" s="77">
        <f t="shared" si="4"/>
        <v>-2289334</v>
      </c>
      <c r="O44" s="77">
        <f t="shared" si="4"/>
        <v>-3852225</v>
      </c>
      <c r="P44" s="77">
        <f t="shared" si="4"/>
        <v>-4426160</v>
      </c>
      <c r="Q44" s="77">
        <f t="shared" si="4"/>
        <v>12044051</v>
      </c>
      <c r="R44" s="77">
        <f t="shared" si="4"/>
        <v>3765666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15740554</v>
      </c>
      <c r="X44" s="77">
        <f t="shared" si="4"/>
        <v>19394513</v>
      </c>
      <c r="Y44" s="77">
        <f t="shared" si="4"/>
        <v>-3653959</v>
      </c>
      <c r="Z44" s="212">
        <f>+IF(X44&lt;&gt;0,+(Y44/X44)*100,0)</f>
        <v>-18.840168866318017</v>
      </c>
      <c r="AA44" s="210">
        <f>+AA42-AA43</f>
        <v>25859351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36004717</v>
      </c>
      <c r="D46" s="206">
        <f>SUM(D44:D45)</f>
        <v>0</v>
      </c>
      <c r="E46" s="207">
        <f t="shared" si="5"/>
        <v>40967649</v>
      </c>
      <c r="F46" s="88">
        <f t="shared" si="5"/>
        <v>25859351</v>
      </c>
      <c r="G46" s="88">
        <f t="shared" si="5"/>
        <v>25407758</v>
      </c>
      <c r="H46" s="88">
        <f t="shared" si="5"/>
        <v>-7593002</v>
      </c>
      <c r="I46" s="88">
        <f t="shared" si="5"/>
        <v>-3550534</v>
      </c>
      <c r="J46" s="88">
        <f t="shared" si="5"/>
        <v>14264222</v>
      </c>
      <c r="K46" s="88">
        <f t="shared" si="5"/>
        <v>-7202532</v>
      </c>
      <c r="L46" s="88">
        <f t="shared" si="5"/>
        <v>11540314</v>
      </c>
      <c r="M46" s="88">
        <f t="shared" si="5"/>
        <v>-6627116</v>
      </c>
      <c r="N46" s="88">
        <f t="shared" si="5"/>
        <v>-2289334</v>
      </c>
      <c r="O46" s="88">
        <f t="shared" si="5"/>
        <v>-3852225</v>
      </c>
      <c r="P46" s="88">
        <f t="shared" si="5"/>
        <v>-4426160</v>
      </c>
      <c r="Q46" s="88">
        <f t="shared" si="5"/>
        <v>12044051</v>
      </c>
      <c r="R46" s="88">
        <f t="shared" si="5"/>
        <v>3765666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15740554</v>
      </c>
      <c r="X46" s="88">
        <f t="shared" si="5"/>
        <v>19394513</v>
      </c>
      <c r="Y46" s="88">
        <f t="shared" si="5"/>
        <v>-3653959</v>
      </c>
      <c r="Z46" s="208">
        <f>+IF(X46&lt;&gt;0,+(Y46/X46)*100,0)</f>
        <v>-18.840168866318017</v>
      </c>
      <c r="AA46" s="206">
        <f>SUM(AA44:AA45)</f>
        <v>25859351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36004717</v>
      </c>
      <c r="D48" s="217">
        <f>SUM(D46:D47)</f>
        <v>0</v>
      </c>
      <c r="E48" s="218">
        <f t="shared" si="6"/>
        <v>40967649</v>
      </c>
      <c r="F48" s="219">
        <f t="shared" si="6"/>
        <v>25859351</v>
      </c>
      <c r="G48" s="219">
        <f t="shared" si="6"/>
        <v>25407758</v>
      </c>
      <c r="H48" s="220">
        <f t="shared" si="6"/>
        <v>-7593002</v>
      </c>
      <c r="I48" s="220">
        <f t="shared" si="6"/>
        <v>-3550534</v>
      </c>
      <c r="J48" s="220">
        <f t="shared" si="6"/>
        <v>14264222</v>
      </c>
      <c r="K48" s="220">
        <f t="shared" si="6"/>
        <v>-7202532</v>
      </c>
      <c r="L48" s="220">
        <f t="shared" si="6"/>
        <v>11540314</v>
      </c>
      <c r="M48" s="219">
        <f t="shared" si="6"/>
        <v>-6627116</v>
      </c>
      <c r="N48" s="219">
        <f t="shared" si="6"/>
        <v>-2289334</v>
      </c>
      <c r="O48" s="220">
        <f t="shared" si="6"/>
        <v>-3852225</v>
      </c>
      <c r="P48" s="220">
        <f t="shared" si="6"/>
        <v>-4426160</v>
      </c>
      <c r="Q48" s="220">
        <f t="shared" si="6"/>
        <v>12044051</v>
      </c>
      <c r="R48" s="220">
        <f t="shared" si="6"/>
        <v>3765666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15740554</v>
      </c>
      <c r="X48" s="220">
        <f t="shared" si="6"/>
        <v>19394513</v>
      </c>
      <c r="Y48" s="220">
        <f t="shared" si="6"/>
        <v>-3653959</v>
      </c>
      <c r="Z48" s="221">
        <f>+IF(X48&lt;&gt;0,+(Y48/X48)*100,0)</f>
        <v>-18.840168866318017</v>
      </c>
      <c r="AA48" s="222">
        <f>SUM(AA46:AA47)</f>
        <v>25859351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34415328</v>
      </c>
      <c r="D5" s="153">
        <f>SUM(D6:D8)</f>
        <v>0</v>
      </c>
      <c r="E5" s="154">
        <f t="shared" si="0"/>
        <v>2031000</v>
      </c>
      <c r="F5" s="100">
        <f t="shared" si="0"/>
        <v>2131000</v>
      </c>
      <c r="G5" s="100">
        <f t="shared" si="0"/>
        <v>16594000</v>
      </c>
      <c r="H5" s="100">
        <f t="shared" si="0"/>
        <v>0</v>
      </c>
      <c r="I5" s="100">
        <f t="shared" si="0"/>
        <v>0</v>
      </c>
      <c r="J5" s="100">
        <f t="shared" si="0"/>
        <v>16594000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2247000</v>
      </c>
      <c r="P5" s="100">
        <f t="shared" si="0"/>
        <v>0</v>
      </c>
      <c r="Q5" s="100">
        <f t="shared" si="0"/>
        <v>26820000</v>
      </c>
      <c r="R5" s="100">
        <f t="shared" si="0"/>
        <v>29067000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45661000</v>
      </c>
      <c r="X5" s="100">
        <f t="shared" si="0"/>
        <v>1598250</v>
      </c>
      <c r="Y5" s="100">
        <f t="shared" si="0"/>
        <v>44062750</v>
      </c>
      <c r="Z5" s="137">
        <f>+IF(X5&lt;&gt;0,+(Y5/X5)*100,0)</f>
        <v>2756.9372751446895</v>
      </c>
      <c r="AA5" s="153">
        <f>SUM(AA6:AA8)</f>
        <v>2131000</v>
      </c>
    </row>
    <row r="6" spans="1:27" ht="13.5">
      <c r="A6" s="138" t="s">
        <v>75</v>
      </c>
      <c r="B6" s="136"/>
      <c r="C6" s="155">
        <v>34415328</v>
      </c>
      <c r="D6" s="155"/>
      <c r="E6" s="156">
        <v>191000</v>
      </c>
      <c r="F6" s="60">
        <v>191000</v>
      </c>
      <c r="G6" s="60">
        <v>16594000</v>
      </c>
      <c r="H6" s="60"/>
      <c r="I6" s="60"/>
      <c r="J6" s="60">
        <v>16594000</v>
      </c>
      <c r="K6" s="60"/>
      <c r="L6" s="60"/>
      <c r="M6" s="60"/>
      <c r="N6" s="60"/>
      <c r="O6" s="60">
        <v>2247000</v>
      </c>
      <c r="P6" s="60"/>
      <c r="Q6" s="60">
        <v>26820000</v>
      </c>
      <c r="R6" s="60">
        <v>29067000</v>
      </c>
      <c r="S6" s="60"/>
      <c r="T6" s="60"/>
      <c r="U6" s="60"/>
      <c r="V6" s="60"/>
      <c r="W6" s="60">
        <v>45661000</v>
      </c>
      <c r="X6" s="60">
        <v>143250</v>
      </c>
      <c r="Y6" s="60">
        <v>45517750</v>
      </c>
      <c r="Z6" s="140">
        <v>31775.04</v>
      </c>
      <c r="AA6" s="62">
        <v>191000</v>
      </c>
    </row>
    <row r="7" spans="1:27" ht="13.5">
      <c r="A7" s="138" t="s">
        <v>76</v>
      </c>
      <c r="B7" s="136"/>
      <c r="C7" s="157"/>
      <c r="D7" s="157"/>
      <c r="E7" s="158">
        <v>310000</v>
      </c>
      <c r="F7" s="159">
        <v>410000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307500</v>
      </c>
      <c r="Y7" s="159">
        <v>-307500</v>
      </c>
      <c r="Z7" s="141">
        <v>-100</v>
      </c>
      <c r="AA7" s="225">
        <v>410000</v>
      </c>
    </row>
    <row r="8" spans="1:27" ht="13.5">
      <c r="A8" s="138" t="s">
        <v>77</v>
      </c>
      <c r="B8" s="136"/>
      <c r="C8" s="155"/>
      <c r="D8" s="155"/>
      <c r="E8" s="156">
        <v>1530000</v>
      </c>
      <c r="F8" s="60">
        <v>1530000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1147500</v>
      </c>
      <c r="Y8" s="60">
        <v>-1147500</v>
      </c>
      <c r="Z8" s="140">
        <v>-100</v>
      </c>
      <c r="AA8" s="62">
        <v>1530000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22685000</v>
      </c>
      <c r="F9" s="100">
        <f t="shared" si="1"/>
        <v>13927712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10445784</v>
      </c>
      <c r="Y9" s="100">
        <f t="shared" si="1"/>
        <v>-10445784</v>
      </c>
      <c r="Z9" s="137">
        <f>+IF(X9&lt;&gt;0,+(Y9/X9)*100,0)</f>
        <v>-100</v>
      </c>
      <c r="AA9" s="102">
        <f>SUM(AA10:AA14)</f>
        <v>13927712</v>
      </c>
    </row>
    <row r="10" spans="1:27" ht="13.5">
      <c r="A10" s="138" t="s">
        <v>79</v>
      </c>
      <c r="B10" s="136"/>
      <c r="C10" s="155"/>
      <c r="D10" s="155"/>
      <c r="E10" s="156">
        <v>7685000</v>
      </c>
      <c r="F10" s="60">
        <v>13927712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10445784</v>
      </c>
      <c r="Y10" s="60">
        <v>-10445784</v>
      </c>
      <c r="Z10" s="140">
        <v>-100</v>
      </c>
      <c r="AA10" s="62">
        <v>13927712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>
        <v>15000000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14727361</v>
      </c>
      <c r="F15" s="100">
        <f t="shared" si="2"/>
        <v>9525666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7144250</v>
      </c>
      <c r="Y15" s="100">
        <f t="shared" si="2"/>
        <v>-7144250</v>
      </c>
      <c r="Z15" s="137">
        <f>+IF(X15&lt;&gt;0,+(Y15/X15)*100,0)</f>
        <v>-100</v>
      </c>
      <c r="AA15" s="102">
        <f>SUM(AA16:AA18)</f>
        <v>9525666</v>
      </c>
    </row>
    <row r="16" spans="1:27" ht="13.5">
      <c r="A16" s="138" t="s">
        <v>85</v>
      </c>
      <c r="B16" s="136"/>
      <c r="C16" s="155"/>
      <c r="D16" s="155"/>
      <c r="E16" s="156">
        <v>280000</v>
      </c>
      <c r="F16" s="60">
        <v>9525666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7144250</v>
      </c>
      <c r="Y16" s="60">
        <v>-7144250</v>
      </c>
      <c r="Z16" s="140">
        <v>-100</v>
      </c>
      <c r="AA16" s="62">
        <v>9525666</v>
      </c>
    </row>
    <row r="17" spans="1:27" ht="13.5">
      <c r="A17" s="138" t="s">
        <v>86</v>
      </c>
      <c r="B17" s="136"/>
      <c r="C17" s="155"/>
      <c r="D17" s="155"/>
      <c r="E17" s="156">
        <v>14447361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34415328</v>
      </c>
      <c r="D25" s="217">
        <f>+D5+D9+D15+D19+D24</f>
        <v>0</v>
      </c>
      <c r="E25" s="230">
        <f t="shared" si="4"/>
        <v>39443361</v>
      </c>
      <c r="F25" s="219">
        <f t="shared" si="4"/>
        <v>25584378</v>
      </c>
      <c r="G25" s="219">
        <f t="shared" si="4"/>
        <v>16594000</v>
      </c>
      <c r="H25" s="219">
        <f t="shared" si="4"/>
        <v>0</v>
      </c>
      <c r="I25" s="219">
        <f t="shared" si="4"/>
        <v>0</v>
      </c>
      <c r="J25" s="219">
        <f t="shared" si="4"/>
        <v>16594000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2247000</v>
      </c>
      <c r="P25" s="219">
        <f t="shared" si="4"/>
        <v>0</v>
      </c>
      <c r="Q25" s="219">
        <f t="shared" si="4"/>
        <v>26820000</v>
      </c>
      <c r="R25" s="219">
        <f t="shared" si="4"/>
        <v>29067000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45661000</v>
      </c>
      <c r="X25" s="219">
        <f t="shared" si="4"/>
        <v>19188284</v>
      </c>
      <c r="Y25" s="219">
        <f t="shared" si="4"/>
        <v>26472716</v>
      </c>
      <c r="Z25" s="231">
        <f>+IF(X25&lt;&gt;0,+(Y25/X25)*100,0)</f>
        <v>137.96291528726593</v>
      </c>
      <c r="AA25" s="232">
        <f>+AA5+AA9+AA15+AA19+AA24</f>
        <v>25584378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33538720</v>
      </c>
      <c r="D28" s="155"/>
      <c r="E28" s="156">
        <v>21292361</v>
      </c>
      <c r="F28" s="60">
        <v>13087712</v>
      </c>
      <c r="G28" s="60">
        <v>16594000</v>
      </c>
      <c r="H28" s="60"/>
      <c r="I28" s="60"/>
      <c r="J28" s="60">
        <v>16594000</v>
      </c>
      <c r="K28" s="60"/>
      <c r="L28" s="60"/>
      <c r="M28" s="60"/>
      <c r="N28" s="60"/>
      <c r="O28" s="60">
        <v>2247000</v>
      </c>
      <c r="P28" s="60"/>
      <c r="Q28" s="60">
        <v>26820000</v>
      </c>
      <c r="R28" s="60">
        <v>29067000</v>
      </c>
      <c r="S28" s="60"/>
      <c r="T28" s="60"/>
      <c r="U28" s="60"/>
      <c r="V28" s="60"/>
      <c r="W28" s="60">
        <v>45661000</v>
      </c>
      <c r="X28" s="60">
        <v>9815784</v>
      </c>
      <c r="Y28" s="60">
        <v>35845216</v>
      </c>
      <c r="Z28" s="140">
        <v>365.18</v>
      </c>
      <c r="AA28" s="155">
        <v>13087712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33538720</v>
      </c>
      <c r="D32" s="210">
        <f>SUM(D28:D31)</f>
        <v>0</v>
      </c>
      <c r="E32" s="211">
        <f t="shared" si="5"/>
        <v>21292361</v>
      </c>
      <c r="F32" s="77">
        <f t="shared" si="5"/>
        <v>13087712</v>
      </c>
      <c r="G32" s="77">
        <f t="shared" si="5"/>
        <v>16594000</v>
      </c>
      <c r="H32" s="77">
        <f t="shared" si="5"/>
        <v>0</v>
      </c>
      <c r="I32" s="77">
        <f t="shared" si="5"/>
        <v>0</v>
      </c>
      <c r="J32" s="77">
        <f t="shared" si="5"/>
        <v>16594000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2247000</v>
      </c>
      <c r="P32" s="77">
        <f t="shared" si="5"/>
        <v>0</v>
      </c>
      <c r="Q32" s="77">
        <f t="shared" si="5"/>
        <v>26820000</v>
      </c>
      <c r="R32" s="77">
        <f t="shared" si="5"/>
        <v>29067000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45661000</v>
      </c>
      <c r="X32" s="77">
        <f t="shared" si="5"/>
        <v>9815784</v>
      </c>
      <c r="Y32" s="77">
        <f t="shared" si="5"/>
        <v>35845216</v>
      </c>
      <c r="Z32" s="212">
        <f>+IF(X32&lt;&gt;0,+(Y32/X32)*100,0)</f>
        <v>365.1793478748106</v>
      </c>
      <c r="AA32" s="79">
        <f>SUM(AA28:AA31)</f>
        <v>13087712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8203887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6152915</v>
      </c>
      <c r="Y33" s="60">
        <v>-6152915</v>
      </c>
      <c r="Z33" s="140">
        <v>-100</v>
      </c>
      <c r="AA33" s="62">
        <v>8203887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876608</v>
      </c>
      <c r="D35" s="155"/>
      <c r="E35" s="156">
        <v>18151000</v>
      </c>
      <c r="F35" s="60">
        <v>4292779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3219584</v>
      </c>
      <c r="Y35" s="60">
        <v>-3219584</v>
      </c>
      <c r="Z35" s="140">
        <v>-100</v>
      </c>
      <c r="AA35" s="62">
        <v>4292779</v>
      </c>
    </row>
    <row r="36" spans="1:27" ht="13.5">
      <c r="A36" s="238" t="s">
        <v>139</v>
      </c>
      <c r="B36" s="149"/>
      <c r="C36" s="222">
        <f aca="true" t="shared" si="6" ref="C36:Y36">SUM(C32:C35)</f>
        <v>34415328</v>
      </c>
      <c r="D36" s="222">
        <f>SUM(D32:D35)</f>
        <v>0</v>
      </c>
      <c r="E36" s="218">
        <f t="shared" si="6"/>
        <v>39443361</v>
      </c>
      <c r="F36" s="220">
        <f t="shared" si="6"/>
        <v>25584378</v>
      </c>
      <c r="G36" s="220">
        <f t="shared" si="6"/>
        <v>16594000</v>
      </c>
      <c r="H36" s="220">
        <f t="shared" si="6"/>
        <v>0</v>
      </c>
      <c r="I36" s="220">
        <f t="shared" si="6"/>
        <v>0</v>
      </c>
      <c r="J36" s="220">
        <f t="shared" si="6"/>
        <v>16594000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2247000</v>
      </c>
      <c r="P36" s="220">
        <f t="shared" si="6"/>
        <v>0</v>
      </c>
      <c r="Q36" s="220">
        <f t="shared" si="6"/>
        <v>26820000</v>
      </c>
      <c r="R36" s="220">
        <f t="shared" si="6"/>
        <v>29067000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45661000</v>
      </c>
      <c r="X36" s="220">
        <f t="shared" si="6"/>
        <v>19188283</v>
      </c>
      <c r="Y36" s="220">
        <f t="shared" si="6"/>
        <v>26472717</v>
      </c>
      <c r="Z36" s="221">
        <f>+IF(X36&lt;&gt;0,+(Y36/X36)*100,0)</f>
        <v>137.96292768873587</v>
      </c>
      <c r="AA36" s="239">
        <f>SUM(AA32:AA35)</f>
        <v>25584378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46085742</v>
      </c>
      <c r="D6" s="155"/>
      <c r="E6" s="59">
        <v>19200146</v>
      </c>
      <c r="F6" s="60">
        <v>16609285</v>
      </c>
      <c r="G6" s="60">
        <v>27773445</v>
      </c>
      <c r="H6" s="60">
        <v>22491836</v>
      </c>
      <c r="I6" s="60">
        <v>66065480</v>
      </c>
      <c r="J6" s="60">
        <v>66065480</v>
      </c>
      <c r="K6" s="60">
        <v>11487924</v>
      </c>
      <c r="L6" s="60">
        <v>30956360</v>
      </c>
      <c r="M6" s="60">
        <v>26134436</v>
      </c>
      <c r="N6" s="60">
        <v>26134436</v>
      </c>
      <c r="O6" s="60">
        <v>23656256</v>
      </c>
      <c r="P6" s="60">
        <v>15279529</v>
      </c>
      <c r="Q6" s="60">
        <v>30496979</v>
      </c>
      <c r="R6" s="60">
        <v>30496979</v>
      </c>
      <c r="S6" s="60"/>
      <c r="T6" s="60"/>
      <c r="U6" s="60"/>
      <c r="V6" s="60"/>
      <c r="W6" s="60">
        <v>30496979</v>
      </c>
      <c r="X6" s="60">
        <v>12456964</v>
      </c>
      <c r="Y6" s="60">
        <v>18040015</v>
      </c>
      <c r="Z6" s="140">
        <v>144.82</v>
      </c>
      <c r="AA6" s="62">
        <v>16609285</v>
      </c>
    </row>
    <row r="7" spans="1:27" ht="13.5">
      <c r="A7" s="249" t="s">
        <v>144</v>
      </c>
      <c r="B7" s="182"/>
      <c r="C7" s="155"/>
      <c r="D7" s="155"/>
      <c r="E7" s="59">
        <v>30000000</v>
      </c>
      <c r="F7" s="60">
        <v>30000000</v>
      </c>
      <c r="G7" s="60">
        <v>60000000</v>
      </c>
      <c r="H7" s="60">
        <v>60000000</v>
      </c>
      <c r="I7" s="60"/>
      <c r="J7" s="60"/>
      <c r="K7" s="60">
        <v>47000000</v>
      </c>
      <c r="L7" s="60">
        <v>47000000</v>
      </c>
      <c r="M7" s="60">
        <v>47000000</v>
      </c>
      <c r="N7" s="60">
        <v>47000000</v>
      </c>
      <c r="O7" s="60">
        <v>47000000</v>
      </c>
      <c r="P7" s="60">
        <v>47000000</v>
      </c>
      <c r="Q7" s="60">
        <v>47000000</v>
      </c>
      <c r="R7" s="60">
        <v>47000000</v>
      </c>
      <c r="S7" s="60"/>
      <c r="T7" s="60"/>
      <c r="U7" s="60"/>
      <c r="V7" s="60"/>
      <c r="W7" s="60">
        <v>47000000</v>
      </c>
      <c r="X7" s="60">
        <v>22500000</v>
      </c>
      <c r="Y7" s="60">
        <v>24500000</v>
      </c>
      <c r="Z7" s="140">
        <v>108.89</v>
      </c>
      <c r="AA7" s="62">
        <v>30000000</v>
      </c>
    </row>
    <row r="8" spans="1:27" ht="13.5">
      <c r="A8" s="249" t="s">
        <v>145</v>
      </c>
      <c r="B8" s="182"/>
      <c r="C8" s="155">
        <v>4874075</v>
      </c>
      <c r="D8" s="155"/>
      <c r="E8" s="59">
        <v>2880000</v>
      </c>
      <c r="F8" s="60">
        <v>4980000</v>
      </c>
      <c r="G8" s="60">
        <v>4834162</v>
      </c>
      <c r="H8" s="60">
        <v>8558720</v>
      </c>
      <c r="I8" s="60">
        <v>7357676</v>
      </c>
      <c r="J8" s="60">
        <v>7357676</v>
      </c>
      <c r="K8" s="60">
        <v>8284770</v>
      </c>
      <c r="L8" s="60">
        <v>9260477</v>
      </c>
      <c r="M8" s="60">
        <v>10277614</v>
      </c>
      <c r="N8" s="60">
        <v>10277614</v>
      </c>
      <c r="O8" s="60">
        <v>10952541</v>
      </c>
      <c r="P8" s="60">
        <v>11778645</v>
      </c>
      <c r="Q8" s="60">
        <v>12791471</v>
      </c>
      <c r="R8" s="60">
        <v>12791471</v>
      </c>
      <c r="S8" s="60"/>
      <c r="T8" s="60"/>
      <c r="U8" s="60"/>
      <c r="V8" s="60"/>
      <c r="W8" s="60">
        <v>12791471</v>
      </c>
      <c r="X8" s="60">
        <v>3735000</v>
      </c>
      <c r="Y8" s="60">
        <v>9056471</v>
      </c>
      <c r="Z8" s="140">
        <v>242.48</v>
      </c>
      <c r="AA8" s="62">
        <v>4980000</v>
      </c>
    </row>
    <row r="9" spans="1:27" ht="13.5">
      <c r="A9" s="249" t="s">
        <v>146</v>
      </c>
      <c r="B9" s="182"/>
      <c r="C9" s="155">
        <v>3201803</v>
      </c>
      <c r="D9" s="155"/>
      <c r="E9" s="59">
        <v>2100000</v>
      </c>
      <c r="F9" s="60">
        <v>3701803</v>
      </c>
      <c r="G9" s="60">
        <v>3002469</v>
      </c>
      <c r="H9" s="60">
        <v>2981792</v>
      </c>
      <c r="I9" s="60">
        <v>2983153</v>
      </c>
      <c r="J9" s="60">
        <v>2983153</v>
      </c>
      <c r="K9" s="60">
        <v>2987202</v>
      </c>
      <c r="L9" s="60">
        <v>2982051</v>
      </c>
      <c r="M9" s="60">
        <v>2975695</v>
      </c>
      <c r="N9" s="60">
        <v>2975695</v>
      </c>
      <c r="O9" s="60">
        <v>3567088</v>
      </c>
      <c r="P9" s="60">
        <v>3273595</v>
      </c>
      <c r="Q9" s="60">
        <v>2995407</v>
      </c>
      <c r="R9" s="60">
        <v>2995407</v>
      </c>
      <c r="S9" s="60"/>
      <c r="T9" s="60"/>
      <c r="U9" s="60"/>
      <c r="V9" s="60"/>
      <c r="W9" s="60">
        <v>2995407</v>
      </c>
      <c r="X9" s="60">
        <v>2776352</v>
      </c>
      <c r="Y9" s="60">
        <v>219055</v>
      </c>
      <c r="Z9" s="140">
        <v>7.89</v>
      </c>
      <c r="AA9" s="62">
        <v>3701803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3400137</v>
      </c>
      <c r="H10" s="159">
        <v>467837</v>
      </c>
      <c r="I10" s="159">
        <v>392696</v>
      </c>
      <c r="J10" s="60">
        <v>392696</v>
      </c>
      <c r="K10" s="159">
        <v>382948</v>
      </c>
      <c r="L10" s="159">
        <v>703068</v>
      </c>
      <c r="M10" s="60">
        <v>393269</v>
      </c>
      <c r="N10" s="159">
        <v>393269</v>
      </c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54161620</v>
      </c>
      <c r="D12" s="168">
        <f>SUM(D6:D11)</f>
        <v>0</v>
      </c>
      <c r="E12" s="72">
        <f t="shared" si="0"/>
        <v>54180146</v>
      </c>
      <c r="F12" s="73">
        <f t="shared" si="0"/>
        <v>55291088</v>
      </c>
      <c r="G12" s="73">
        <f t="shared" si="0"/>
        <v>99010213</v>
      </c>
      <c r="H12" s="73">
        <f t="shared" si="0"/>
        <v>94500185</v>
      </c>
      <c r="I12" s="73">
        <f t="shared" si="0"/>
        <v>76799005</v>
      </c>
      <c r="J12" s="73">
        <f t="shared" si="0"/>
        <v>76799005</v>
      </c>
      <c r="K12" s="73">
        <f t="shared" si="0"/>
        <v>70142844</v>
      </c>
      <c r="L12" s="73">
        <f t="shared" si="0"/>
        <v>90901956</v>
      </c>
      <c r="M12" s="73">
        <f t="shared" si="0"/>
        <v>86781014</v>
      </c>
      <c r="N12" s="73">
        <f t="shared" si="0"/>
        <v>86781014</v>
      </c>
      <c r="O12" s="73">
        <f t="shared" si="0"/>
        <v>85175885</v>
      </c>
      <c r="P12" s="73">
        <f t="shared" si="0"/>
        <v>77331769</v>
      </c>
      <c r="Q12" s="73">
        <f t="shared" si="0"/>
        <v>93283857</v>
      </c>
      <c r="R12" s="73">
        <f t="shared" si="0"/>
        <v>93283857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93283857</v>
      </c>
      <c r="X12" s="73">
        <f t="shared" si="0"/>
        <v>41468316</v>
      </c>
      <c r="Y12" s="73">
        <f t="shared" si="0"/>
        <v>51815541</v>
      </c>
      <c r="Z12" s="170">
        <f>+IF(X12&lt;&gt;0,+(Y12/X12)*100,0)</f>
        <v>124.95212248310253</v>
      </c>
      <c r="AA12" s="74">
        <f>SUM(AA6:AA11)</f>
        <v>55291088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1626258</v>
      </c>
      <c r="D17" s="155"/>
      <c r="E17" s="59">
        <v>1467677</v>
      </c>
      <c r="F17" s="60">
        <v>1467677</v>
      </c>
      <c r="G17" s="60">
        <v>1626259</v>
      </c>
      <c r="H17" s="60">
        <v>1626259</v>
      </c>
      <c r="I17" s="60">
        <v>1626259</v>
      </c>
      <c r="J17" s="60">
        <v>1626259</v>
      </c>
      <c r="K17" s="60">
        <v>1626259</v>
      </c>
      <c r="L17" s="60">
        <v>1626259</v>
      </c>
      <c r="M17" s="60">
        <v>1626259</v>
      </c>
      <c r="N17" s="60">
        <v>1626259</v>
      </c>
      <c r="O17" s="60">
        <v>1626259</v>
      </c>
      <c r="P17" s="60">
        <v>1626259</v>
      </c>
      <c r="Q17" s="60">
        <v>1626259</v>
      </c>
      <c r="R17" s="60">
        <v>1626259</v>
      </c>
      <c r="S17" s="60"/>
      <c r="T17" s="60"/>
      <c r="U17" s="60"/>
      <c r="V17" s="60"/>
      <c r="W17" s="60">
        <v>1626259</v>
      </c>
      <c r="X17" s="60">
        <v>1100758</v>
      </c>
      <c r="Y17" s="60">
        <v>525501</v>
      </c>
      <c r="Z17" s="140">
        <v>47.74</v>
      </c>
      <c r="AA17" s="62">
        <v>1467677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84458922</v>
      </c>
      <c r="D19" s="155"/>
      <c r="E19" s="59">
        <v>118469802</v>
      </c>
      <c r="F19" s="60">
        <v>105545324</v>
      </c>
      <c r="G19" s="60">
        <v>84458920</v>
      </c>
      <c r="H19" s="60">
        <v>84458920</v>
      </c>
      <c r="I19" s="60">
        <v>90154979</v>
      </c>
      <c r="J19" s="60">
        <v>90154979</v>
      </c>
      <c r="K19" s="60">
        <v>93087390</v>
      </c>
      <c r="L19" s="60">
        <v>97968247</v>
      </c>
      <c r="M19" s="60">
        <v>99120312</v>
      </c>
      <c r="N19" s="60">
        <v>99120312</v>
      </c>
      <c r="O19" s="60">
        <v>84458920</v>
      </c>
      <c r="P19" s="60">
        <v>84458920</v>
      </c>
      <c r="Q19" s="60">
        <v>84458920</v>
      </c>
      <c r="R19" s="60">
        <v>84458920</v>
      </c>
      <c r="S19" s="60"/>
      <c r="T19" s="60"/>
      <c r="U19" s="60"/>
      <c r="V19" s="60"/>
      <c r="W19" s="60">
        <v>84458920</v>
      </c>
      <c r="X19" s="60">
        <v>79158993</v>
      </c>
      <c r="Y19" s="60">
        <v>5299927</v>
      </c>
      <c r="Z19" s="140">
        <v>6.7</v>
      </c>
      <c r="AA19" s="62">
        <v>105545324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132955</v>
      </c>
      <c r="D22" s="155"/>
      <c r="E22" s="59">
        <v>529074</v>
      </c>
      <c r="F22" s="60">
        <v>179074</v>
      </c>
      <c r="G22" s="60">
        <v>133675</v>
      </c>
      <c r="H22" s="60">
        <v>133675</v>
      </c>
      <c r="I22" s="60">
        <v>133675</v>
      </c>
      <c r="J22" s="60">
        <v>133675</v>
      </c>
      <c r="K22" s="60">
        <v>133675</v>
      </c>
      <c r="L22" s="60">
        <v>133675</v>
      </c>
      <c r="M22" s="60">
        <v>133675</v>
      </c>
      <c r="N22" s="60">
        <v>133675</v>
      </c>
      <c r="O22" s="60">
        <v>133675</v>
      </c>
      <c r="P22" s="60">
        <v>133675</v>
      </c>
      <c r="Q22" s="60">
        <v>132955</v>
      </c>
      <c r="R22" s="60">
        <v>132955</v>
      </c>
      <c r="S22" s="60"/>
      <c r="T22" s="60"/>
      <c r="U22" s="60"/>
      <c r="V22" s="60"/>
      <c r="W22" s="60">
        <v>132955</v>
      </c>
      <c r="X22" s="60">
        <v>134306</v>
      </c>
      <c r="Y22" s="60">
        <v>-1351</v>
      </c>
      <c r="Z22" s="140">
        <v>-1.01</v>
      </c>
      <c r="AA22" s="62">
        <v>179074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86218135</v>
      </c>
      <c r="D24" s="168">
        <f>SUM(D15:D23)</f>
        <v>0</v>
      </c>
      <c r="E24" s="76">
        <f t="shared" si="1"/>
        <v>120466553</v>
      </c>
      <c r="F24" s="77">
        <f t="shared" si="1"/>
        <v>107192075</v>
      </c>
      <c r="G24" s="77">
        <f t="shared" si="1"/>
        <v>86218854</v>
      </c>
      <c r="H24" s="77">
        <f t="shared" si="1"/>
        <v>86218854</v>
      </c>
      <c r="I24" s="77">
        <f t="shared" si="1"/>
        <v>91914913</v>
      </c>
      <c r="J24" s="77">
        <f t="shared" si="1"/>
        <v>91914913</v>
      </c>
      <c r="K24" s="77">
        <f t="shared" si="1"/>
        <v>94847324</v>
      </c>
      <c r="L24" s="77">
        <f t="shared" si="1"/>
        <v>99728181</v>
      </c>
      <c r="M24" s="77">
        <f t="shared" si="1"/>
        <v>100880246</v>
      </c>
      <c r="N24" s="77">
        <f t="shared" si="1"/>
        <v>100880246</v>
      </c>
      <c r="O24" s="77">
        <f t="shared" si="1"/>
        <v>86218854</v>
      </c>
      <c r="P24" s="77">
        <f t="shared" si="1"/>
        <v>86218854</v>
      </c>
      <c r="Q24" s="77">
        <f t="shared" si="1"/>
        <v>86218134</v>
      </c>
      <c r="R24" s="77">
        <f t="shared" si="1"/>
        <v>86218134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86218134</v>
      </c>
      <c r="X24" s="77">
        <f t="shared" si="1"/>
        <v>80394057</v>
      </c>
      <c r="Y24" s="77">
        <f t="shared" si="1"/>
        <v>5824077</v>
      </c>
      <c r="Z24" s="212">
        <f>+IF(X24&lt;&gt;0,+(Y24/X24)*100,0)</f>
        <v>7.244412357495531</v>
      </c>
      <c r="AA24" s="79">
        <f>SUM(AA15:AA23)</f>
        <v>107192075</v>
      </c>
    </row>
    <row r="25" spans="1:27" ht="13.5">
      <c r="A25" s="250" t="s">
        <v>159</v>
      </c>
      <c r="B25" s="251"/>
      <c r="C25" s="168">
        <f aca="true" t="shared" si="2" ref="C25:Y25">+C12+C24</f>
        <v>140379755</v>
      </c>
      <c r="D25" s="168">
        <f>+D12+D24</f>
        <v>0</v>
      </c>
      <c r="E25" s="72">
        <f t="shared" si="2"/>
        <v>174646699</v>
      </c>
      <c r="F25" s="73">
        <f t="shared" si="2"/>
        <v>162483163</v>
      </c>
      <c r="G25" s="73">
        <f t="shared" si="2"/>
        <v>185229067</v>
      </c>
      <c r="H25" s="73">
        <f t="shared" si="2"/>
        <v>180719039</v>
      </c>
      <c r="I25" s="73">
        <f t="shared" si="2"/>
        <v>168713918</v>
      </c>
      <c r="J25" s="73">
        <f t="shared" si="2"/>
        <v>168713918</v>
      </c>
      <c r="K25" s="73">
        <f t="shared" si="2"/>
        <v>164990168</v>
      </c>
      <c r="L25" s="73">
        <f t="shared" si="2"/>
        <v>190630137</v>
      </c>
      <c r="M25" s="73">
        <f t="shared" si="2"/>
        <v>187661260</v>
      </c>
      <c r="N25" s="73">
        <f t="shared" si="2"/>
        <v>187661260</v>
      </c>
      <c r="O25" s="73">
        <f t="shared" si="2"/>
        <v>171394739</v>
      </c>
      <c r="P25" s="73">
        <f t="shared" si="2"/>
        <v>163550623</v>
      </c>
      <c r="Q25" s="73">
        <f t="shared" si="2"/>
        <v>179501991</v>
      </c>
      <c r="R25" s="73">
        <f t="shared" si="2"/>
        <v>179501991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179501991</v>
      </c>
      <c r="X25" s="73">
        <f t="shared" si="2"/>
        <v>121862373</v>
      </c>
      <c r="Y25" s="73">
        <f t="shared" si="2"/>
        <v>57639618</v>
      </c>
      <c r="Z25" s="170">
        <f>+IF(X25&lt;&gt;0,+(Y25/X25)*100,0)</f>
        <v>47.29894600033761</v>
      </c>
      <c r="AA25" s="74">
        <f>+AA12+AA24</f>
        <v>162483163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208889</v>
      </c>
      <c r="D30" s="155"/>
      <c r="E30" s="59">
        <v>270000</v>
      </c>
      <c r="F30" s="60">
        <v>208889</v>
      </c>
      <c r="G30" s="60">
        <v>373010</v>
      </c>
      <c r="H30" s="60">
        <v>373010</v>
      </c>
      <c r="I30" s="60">
        <v>373010</v>
      </c>
      <c r="J30" s="60">
        <v>373010</v>
      </c>
      <c r="K30" s="60">
        <v>373010</v>
      </c>
      <c r="L30" s="60">
        <v>370943</v>
      </c>
      <c r="M30" s="60">
        <v>373010</v>
      </c>
      <c r="N30" s="60">
        <v>373010</v>
      </c>
      <c r="O30" s="60">
        <v>373010</v>
      </c>
      <c r="P30" s="60">
        <v>373010</v>
      </c>
      <c r="Q30" s="60">
        <v>373010</v>
      </c>
      <c r="R30" s="60">
        <v>373010</v>
      </c>
      <c r="S30" s="60"/>
      <c r="T30" s="60"/>
      <c r="U30" s="60"/>
      <c r="V30" s="60"/>
      <c r="W30" s="60">
        <v>373010</v>
      </c>
      <c r="X30" s="60">
        <v>156667</v>
      </c>
      <c r="Y30" s="60">
        <v>216343</v>
      </c>
      <c r="Z30" s="140">
        <v>138.09</v>
      </c>
      <c r="AA30" s="62">
        <v>208889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13193752</v>
      </c>
      <c r="D32" s="155"/>
      <c r="E32" s="59">
        <v>520000</v>
      </c>
      <c r="F32" s="60">
        <v>12306348</v>
      </c>
      <c r="G32" s="60">
        <v>31569148</v>
      </c>
      <c r="H32" s="60">
        <v>32776598</v>
      </c>
      <c r="I32" s="60">
        <v>27503357</v>
      </c>
      <c r="J32" s="60">
        <v>27503357</v>
      </c>
      <c r="K32" s="60">
        <v>15929393</v>
      </c>
      <c r="L32" s="60">
        <v>30403999</v>
      </c>
      <c r="M32" s="60">
        <v>34210826</v>
      </c>
      <c r="N32" s="60">
        <v>34210826</v>
      </c>
      <c r="O32" s="60">
        <v>32674947</v>
      </c>
      <c r="P32" s="60">
        <v>33837788</v>
      </c>
      <c r="Q32" s="60">
        <v>32804993</v>
      </c>
      <c r="R32" s="60">
        <v>32804993</v>
      </c>
      <c r="S32" s="60"/>
      <c r="T32" s="60"/>
      <c r="U32" s="60"/>
      <c r="V32" s="60"/>
      <c r="W32" s="60">
        <v>32804993</v>
      </c>
      <c r="X32" s="60">
        <v>9229761</v>
      </c>
      <c r="Y32" s="60">
        <v>23575232</v>
      </c>
      <c r="Z32" s="140">
        <v>255.43</v>
      </c>
      <c r="AA32" s="62">
        <v>12306348</v>
      </c>
    </row>
    <row r="33" spans="1:27" ht="13.5">
      <c r="A33" s="249" t="s">
        <v>165</v>
      </c>
      <c r="B33" s="182"/>
      <c r="C33" s="155">
        <v>781886</v>
      </c>
      <c r="D33" s="155"/>
      <c r="E33" s="59">
        <v>1525048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14184527</v>
      </c>
      <c r="D34" s="168">
        <f>SUM(D29:D33)</f>
        <v>0</v>
      </c>
      <c r="E34" s="72">
        <f t="shared" si="3"/>
        <v>2315048</v>
      </c>
      <c r="F34" s="73">
        <f t="shared" si="3"/>
        <v>12515237</v>
      </c>
      <c r="G34" s="73">
        <f t="shared" si="3"/>
        <v>31942158</v>
      </c>
      <c r="H34" s="73">
        <f t="shared" si="3"/>
        <v>33149608</v>
      </c>
      <c r="I34" s="73">
        <f t="shared" si="3"/>
        <v>27876367</v>
      </c>
      <c r="J34" s="73">
        <f t="shared" si="3"/>
        <v>27876367</v>
      </c>
      <c r="K34" s="73">
        <f t="shared" si="3"/>
        <v>16302403</v>
      </c>
      <c r="L34" s="73">
        <f t="shared" si="3"/>
        <v>30774942</v>
      </c>
      <c r="M34" s="73">
        <f t="shared" si="3"/>
        <v>34583836</v>
      </c>
      <c r="N34" s="73">
        <f t="shared" si="3"/>
        <v>34583836</v>
      </c>
      <c r="O34" s="73">
        <f t="shared" si="3"/>
        <v>33047957</v>
      </c>
      <c r="P34" s="73">
        <f t="shared" si="3"/>
        <v>34210798</v>
      </c>
      <c r="Q34" s="73">
        <f t="shared" si="3"/>
        <v>33178003</v>
      </c>
      <c r="R34" s="73">
        <f t="shared" si="3"/>
        <v>33178003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33178003</v>
      </c>
      <c r="X34" s="73">
        <f t="shared" si="3"/>
        <v>9386428</v>
      </c>
      <c r="Y34" s="73">
        <f t="shared" si="3"/>
        <v>23791575</v>
      </c>
      <c r="Z34" s="170">
        <f>+IF(X34&lt;&gt;0,+(Y34/X34)*100,0)</f>
        <v>253.46782609955568</v>
      </c>
      <c r="AA34" s="74">
        <f>SUM(AA29:AA33)</f>
        <v>12515237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164122</v>
      </c>
      <c r="D37" s="155"/>
      <c r="E37" s="59">
        <v>869649</v>
      </c>
      <c r="F37" s="60">
        <v>164122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123092</v>
      </c>
      <c r="Y37" s="60">
        <v>-123092</v>
      </c>
      <c r="Z37" s="140">
        <v>-100</v>
      </c>
      <c r="AA37" s="62">
        <v>164122</v>
      </c>
    </row>
    <row r="38" spans="1:27" ht="13.5">
      <c r="A38" s="249" t="s">
        <v>165</v>
      </c>
      <c r="B38" s="182"/>
      <c r="C38" s="155"/>
      <c r="D38" s="155"/>
      <c r="E38" s="59">
        <v>2884810</v>
      </c>
      <c r="F38" s="60">
        <v>2384810</v>
      </c>
      <c r="G38" s="60">
        <v>1983700</v>
      </c>
      <c r="H38" s="60">
        <v>1983700</v>
      </c>
      <c r="I38" s="60">
        <v>1983700</v>
      </c>
      <c r="J38" s="60">
        <v>1983700</v>
      </c>
      <c r="K38" s="60">
        <v>1983700</v>
      </c>
      <c r="L38" s="60">
        <v>1983700</v>
      </c>
      <c r="M38" s="60">
        <v>1983700</v>
      </c>
      <c r="N38" s="60">
        <v>1983700</v>
      </c>
      <c r="O38" s="60">
        <v>1983700</v>
      </c>
      <c r="P38" s="60">
        <v>1983700</v>
      </c>
      <c r="Q38" s="60">
        <v>1983700</v>
      </c>
      <c r="R38" s="60">
        <v>1983700</v>
      </c>
      <c r="S38" s="60"/>
      <c r="T38" s="60"/>
      <c r="U38" s="60"/>
      <c r="V38" s="60"/>
      <c r="W38" s="60">
        <v>1983700</v>
      </c>
      <c r="X38" s="60">
        <v>1788608</v>
      </c>
      <c r="Y38" s="60">
        <v>195092</v>
      </c>
      <c r="Z38" s="140">
        <v>10.91</v>
      </c>
      <c r="AA38" s="62">
        <v>2384810</v>
      </c>
    </row>
    <row r="39" spans="1:27" ht="13.5">
      <c r="A39" s="250" t="s">
        <v>59</v>
      </c>
      <c r="B39" s="253"/>
      <c r="C39" s="168">
        <f aca="true" t="shared" si="4" ref="C39:Y39">SUM(C37:C38)</f>
        <v>164122</v>
      </c>
      <c r="D39" s="168">
        <f>SUM(D37:D38)</f>
        <v>0</v>
      </c>
      <c r="E39" s="76">
        <f t="shared" si="4"/>
        <v>3754459</v>
      </c>
      <c r="F39" s="77">
        <f t="shared" si="4"/>
        <v>2548932</v>
      </c>
      <c r="G39" s="77">
        <f t="shared" si="4"/>
        <v>1983700</v>
      </c>
      <c r="H39" s="77">
        <f t="shared" si="4"/>
        <v>1983700</v>
      </c>
      <c r="I39" s="77">
        <f t="shared" si="4"/>
        <v>1983700</v>
      </c>
      <c r="J39" s="77">
        <f t="shared" si="4"/>
        <v>1983700</v>
      </c>
      <c r="K39" s="77">
        <f t="shared" si="4"/>
        <v>1983700</v>
      </c>
      <c r="L39" s="77">
        <f t="shared" si="4"/>
        <v>1983700</v>
      </c>
      <c r="M39" s="77">
        <f t="shared" si="4"/>
        <v>1983700</v>
      </c>
      <c r="N39" s="77">
        <f t="shared" si="4"/>
        <v>1983700</v>
      </c>
      <c r="O39" s="77">
        <f t="shared" si="4"/>
        <v>1983700</v>
      </c>
      <c r="P39" s="77">
        <f t="shared" si="4"/>
        <v>1983700</v>
      </c>
      <c r="Q39" s="77">
        <f t="shared" si="4"/>
        <v>1983700</v>
      </c>
      <c r="R39" s="77">
        <f t="shared" si="4"/>
        <v>1983700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1983700</v>
      </c>
      <c r="X39" s="77">
        <f t="shared" si="4"/>
        <v>1911700</v>
      </c>
      <c r="Y39" s="77">
        <f t="shared" si="4"/>
        <v>72000</v>
      </c>
      <c r="Z39" s="212">
        <f>+IF(X39&lt;&gt;0,+(Y39/X39)*100,0)</f>
        <v>3.7662813202908407</v>
      </c>
      <c r="AA39" s="79">
        <f>SUM(AA37:AA38)</f>
        <v>2548932</v>
      </c>
    </row>
    <row r="40" spans="1:27" ht="13.5">
      <c r="A40" s="250" t="s">
        <v>167</v>
      </c>
      <c r="B40" s="251"/>
      <c r="C40" s="168">
        <f aca="true" t="shared" si="5" ref="C40:Y40">+C34+C39</f>
        <v>14348649</v>
      </c>
      <c r="D40" s="168">
        <f>+D34+D39</f>
        <v>0</v>
      </c>
      <c r="E40" s="72">
        <f t="shared" si="5"/>
        <v>6069507</v>
      </c>
      <c r="F40" s="73">
        <f t="shared" si="5"/>
        <v>15064169</v>
      </c>
      <c r="G40" s="73">
        <f t="shared" si="5"/>
        <v>33925858</v>
      </c>
      <c r="H40" s="73">
        <f t="shared" si="5"/>
        <v>35133308</v>
      </c>
      <c r="I40" s="73">
        <f t="shared" si="5"/>
        <v>29860067</v>
      </c>
      <c r="J40" s="73">
        <f t="shared" si="5"/>
        <v>29860067</v>
      </c>
      <c r="K40" s="73">
        <f t="shared" si="5"/>
        <v>18286103</v>
      </c>
      <c r="L40" s="73">
        <f t="shared" si="5"/>
        <v>32758642</v>
      </c>
      <c r="M40" s="73">
        <f t="shared" si="5"/>
        <v>36567536</v>
      </c>
      <c r="N40" s="73">
        <f t="shared" si="5"/>
        <v>36567536</v>
      </c>
      <c r="O40" s="73">
        <f t="shared" si="5"/>
        <v>35031657</v>
      </c>
      <c r="P40" s="73">
        <f t="shared" si="5"/>
        <v>36194498</v>
      </c>
      <c r="Q40" s="73">
        <f t="shared" si="5"/>
        <v>35161703</v>
      </c>
      <c r="R40" s="73">
        <f t="shared" si="5"/>
        <v>35161703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35161703</v>
      </c>
      <c r="X40" s="73">
        <f t="shared" si="5"/>
        <v>11298128</v>
      </c>
      <c r="Y40" s="73">
        <f t="shared" si="5"/>
        <v>23863575</v>
      </c>
      <c r="Z40" s="170">
        <f>+IF(X40&lt;&gt;0,+(Y40/X40)*100,0)</f>
        <v>211.21707065099633</v>
      </c>
      <c r="AA40" s="74">
        <f>+AA34+AA39</f>
        <v>15064169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126031106</v>
      </c>
      <c r="D42" s="257">
        <f>+D25-D40</f>
        <v>0</v>
      </c>
      <c r="E42" s="258">
        <f t="shared" si="6"/>
        <v>168577192</v>
      </c>
      <c r="F42" s="259">
        <f t="shared" si="6"/>
        <v>147418994</v>
      </c>
      <c r="G42" s="259">
        <f t="shared" si="6"/>
        <v>151303209</v>
      </c>
      <c r="H42" s="259">
        <f t="shared" si="6"/>
        <v>145585731</v>
      </c>
      <c r="I42" s="259">
        <f t="shared" si="6"/>
        <v>138853851</v>
      </c>
      <c r="J42" s="259">
        <f t="shared" si="6"/>
        <v>138853851</v>
      </c>
      <c r="K42" s="259">
        <f t="shared" si="6"/>
        <v>146704065</v>
      </c>
      <c r="L42" s="259">
        <f t="shared" si="6"/>
        <v>157871495</v>
      </c>
      <c r="M42" s="259">
        <f t="shared" si="6"/>
        <v>151093724</v>
      </c>
      <c r="N42" s="259">
        <f t="shared" si="6"/>
        <v>151093724</v>
      </c>
      <c r="O42" s="259">
        <f t="shared" si="6"/>
        <v>136363082</v>
      </c>
      <c r="P42" s="259">
        <f t="shared" si="6"/>
        <v>127356125</v>
      </c>
      <c r="Q42" s="259">
        <f t="shared" si="6"/>
        <v>144340288</v>
      </c>
      <c r="R42" s="259">
        <f t="shared" si="6"/>
        <v>144340288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144340288</v>
      </c>
      <c r="X42" s="259">
        <f t="shared" si="6"/>
        <v>110564245</v>
      </c>
      <c r="Y42" s="259">
        <f t="shared" si="6"/>
        <v>33776043</v>
      </c>
      <c r="Z42" s="260">
        <f>+IF(X42&lt;&gt;0,+(Y42/X42)*100,0)</f>
        <v>30.548793599594514</v>
      </c>
      <c r="AA42" s="261">
        <f>+AA25-AA40</f>
        <v>147418994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126031106</v>
      </c>
      <c r="D45" s="155"/>
      <c r="E45" s="59">
        <v>153577192</v>
      </c>
      <c r="F45" s="60">
        <v>147418994</v>
      </c>
      <c r="G45" s="60">
        <v>151303209</v>
      </c>
      <c r="H45" s="60">
        <v>145585731</v>
      </c>
      <c r="I45" s="60">
        <v>138853851</v>
      </c>
      <c r="J45" s="60">
        <v>138853851</v>
      </c>
      <c r="K45" s="60">
        <v>146704065</v>
      </c>
      <c r="L45" s="60">
        <v>157871495</v>
      </c>
      <c r="M45" s="60">
        <v>151093724</v>
      </c>
      <c r="N45" s="60">
        <v>151093724</v>
      </c>
      <c r="O45" s="60">
        <v>136363082</v>
      </c>
      <c r="P45" s="60">
        <v>127356125</v>
      </c>
      <c r="Q45" s="60">
        <v>144340288</v>
      </c>
      <c r="R45" s="60">
        <v>144340288</v>
      </c>
      <c r="S45" s="60"/>
      <c r="T45" s="60"/>
      <c r="U45" s="60"/>
      <c r="V45" s="60"/>
      <c r="W45" s="60">
        <v>144340288</v>
      </c>
      <c r="X45" s="60">
        <v>110564246</v>
      </c>
      <c r="Y45" s="60">
        <v>33776042</v>
      </c>
      <c r="Z45" s="139">
        <v>30.55</v>
      </c>
      <c r="AA45" s="62">
        <v>147418994</v>
      </c>
    </row>
    <row r="46" spans="1:27" ht="13.5">
      <c r="A46" s="249" t="s">
        <v>171</v>
      </c>
      <c r="B46" s="182"/>
      <c r="C46" s="155"/>
      <c r="D46" s="155"/>
      <c r="E46" s="59">
        <v>15000000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126031106</v>
      </c>
      <c r="D48" s="217">
        <f>SUM(D45:D47)</f>
        <v>0</v>
      </c>
      <c r="E48" s="264">
        <f t="shared" si="7"/>
        <v>168577192</v>
      </c>
      <c r="F48" s="219">
        <f t="shared" si="7"/>
        <v>147418994</v>
      </c>
      <c r="G48" s="219">
        <f t="shared" si="7"/>
        <v>151303209</v>
      </c>
      <c r="H48" s="219">
        <f t="shared" si="7"/>
        <v>145585731</v>
      </c>
      <c r="I48" s="219">
        <f t="shared" si="7"/>
        <v>138853851</v>
      </c>
      <c r="J48" s="219">
        <f t="shared" si="7"/>
        <v>138853851</v>
      </c>
      <c r="K48" s="219">
        <f t="shared" si="7"/>
        <v>146704065</v>
      </c>
      <c r="L48" s="219">
        <f t="shared" si="7"/>
        <v>157871495</v>
      </c>
      <c r="M48" s="219">
        <f t="shared" si="7"/>
        <v>151093724</v>
      </c>
      <c r="N48" s="219">
        <f t="shared" si="7"/>
        <v>151093724</v>
      </c>
      <c r="O48" s="219">
        <f t="shared" si="7"/>
        <v>136363082</v>
      </c>
      <c r="P48" s="219">
        <f t="shared" si="7"/>
        <v>127356125</v>
      </c>
      <c r="Q48" s="219">
        <f t="shared" si="7"/>
        <v>144340288</v>
      </c>
      <c r="R48" s="219">
        <f t="shared" si="7"/>
        <v>144340288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144340288</v>
      </c>
      <c r="X48" s="219">
        <f t="shared" si="7"/>
        <v>110564246</v>
      </c>
      <c r="Y48" s="219">
        <f t="shared" si="7"/>
        <v>33776042</v>
      </c>
      <c r="Z48" s="265">
        <f>+IF(X48&lt;&gt;0,+(Y48/X48)*100,0)</f>
        <v>30.548792418843973</v>
      </c>
      <c r="AA48" s="232">
        <f>SUM(AA45:AA47)</f>
        <v>147418994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6401625</v>
      </c>
      <c r="D6" s="155"/>
      <c r="E6" s="59">
        <v>13040731</v>
      </c>
      <c r="F6" s="60">
        <v>15259427</v>
      </c>
      <c r="G6" s="60">
        <v>400827</v>
      </c>
      <c r="H6" s="60">
        <v>149381</v>
      </c>
      <c r="I6" s="60">
        <v>2659257</v>
      </c>
      <c r="J6" s="60">
        <v>3209465</v>
      </c>
      <c r="K6" s="60">
        <v>756420</v>
      </c>
      <c r="L6" s="60">
        <v>222983</v>
      </c>
      <c r="M6" s="60">
        <v>647955</v>
      </c>
      <c r="N6" s="60">
        <v>1627358</v>
      </c>
      <c r="O6" s="60">
        <v>424973</v>
      </c>
      <c r="P6" s="60">
        <v>1050309</v>
      </c>
      <c r="Q6" s="60">
        <v>1420545</v>
      </c>
      <c r="R6" s="60">
        <v>2895827</v>
      </c>
      <c r="S6" s="60"/>
      <c r="T6" s="60"/>
      <c r="U6" s="60"/>
      <c r="V6" s="60"/>
      <c r="W6" s="60">
        <v>7732650</v>
      </c>
      <c r="X6" s="60">
        <v>10009767</v>
      </c>
      <c r="Y6" s="60">
        <v>-2277117</v>
      </c>
      <c r="Z6" s="140">
        <v>-22.75</v>
      </c>
      <c r="AA6" s="62">
        <v>15259427</v>
      </c>
    </row>
    <row r="7" spans="1:27" ht="13.5">
      <c r="A7" s="249" t="s">
        <v>178</v>
      </c>
      <c r="B7" s="182"/>
      <c r="C7" s="155">
        <v>82122000</v>
      </c>
      <c r="D7" s="155"/>
      <c r="E7" s="59">
        <v>73438666</v>
      </c>
      <c r="F7" s="60">
        <v>73250000</v>
      </c>
      <c r="G7" s="60">
        <v>30179000</v>
      </c>
      <c r="H7" s="60">
        <v>400000</v>
      </c>
      <c r="I7" s="60">
        <v>857000</v>
      </c>
      <c r="J7" s="60">
        <v>31436000</v>
      </c>
      <c r="K7" s="60"/>
      <c r="L7" s="60">
        <v>23274000</v>
      </c>
      <c r="M7" s="60"/>
      <c r="N7" s="60">
        <v>23274000</v>
      </c>
      <c r="O7" s="60"/>
      <c r="P7" s="60">
        <v>300000</v>
      </c>
      <c r="Q7" s="60">
        <v>17230000</v>
      </c>
      <c r="R7" s="60">
        <v>17530000</v>
      </c>
      <c r="S7" s="60"/>
      <c r="T7" s="60"/>
      <c r="U7" s="60"/>
      <c r="V7" s="60"/>
      <c r="W7" s="60">
        <v>72240000</v>
      </c>
      <c r="X7" s="60">
        <v>73130000</v>
      </c>
      <c r="Y7" s="60">
        <v>-890000</v>
      </c>
      <c r="Z7" s="140">
        <v>-1.22</v>
      </c>
      <c r="AA7" s="62">
        <v>73250000</v>
      </c>
    </row>
    <row r="8" spans="1:27" ht="13.5">
      <c r="A8" s="249" t="s">
        <v>179</v>
      </c>
      <c r="B8" s="182"/>
      <c r="C8" s="155"/>
      <c r="D8" s="155"/>
      <c r="E8" s="59">
        <v>36523000</v>
      </c>
      <c r="F8" s="60">
        <v>21523000</v>
      </c>
      <c r="G8" s="60">
        <v>16594000</v>
      </c>
      <c r="H8" s="60"/>
      <c r="I8" s="60"/>
      <c r="J8" s="60">
        <v>16594000</v>
      </c>
      <c r="K8" s="60"/>
      <c r="L8" s="60"/>
      <c r="M8" s="60"/>
      <c r="N8" s="60"/>
      <c r="O8" s="60">
        <v>2247000</v>
      </c>
      <c r="P8" s="60"/>
      <c r="Q8" s="60">
        <v>26820000</v>
      </c>
      <c r="R8" s="60">
        <v>29067000</v>
      </c>
      <c r="S8" s="60"/>
      <c r="T8" s="60"/>
      <c r="U8" s="60"/>
      <c r="V8" s="60"/>
      <c r="W8" s="60">
        <v>45661000</v>
      </c>
      <c r="X8" s="60">
        <v>21523000</v>
      </c>
      <c r="Y8" s="60">
        <v>24138000</v>
      </c>
      <c r="Z8" s="140">
        <v>112.15</v>
      </c>
      <c r="AA8" s="62">
        <v>21523000</v>
      </c>
    </row>
    <row r="9" spans="1:27" ht="13.5">
      <c r="A9" s="249" t="s">
        <v>180</v>
      </c>
      <c r="B9" s="182"/>
      <c r="C9" s="155">
        <v>1857643</v>
      </c>
      <c r="D9" s="155"/>
      <c r="E9" s="59">
        <v>1173000</v>
      </c>
      <c r="F9" s="60">
        <v>1849815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1264565</v>
      </c>
      <c r="Y9" s="60">
        <v>-1264565</v>
      </c>
      <c r="Z9" s="140">
        <v>-100</v>
      </c>
      <c r="AA9" s="62">
        <v>1849815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-61203506</v>
      </c>
      <c r="D12" s="155"/>
      <c r="E12" s="59">
        <v>-73793493</v>
      </c>
      <c r="F12" s="60">
        <v>-86841729</v>
      </c>
      <c r="G12" s="60">
        <v>-5136262</v>
      </c>
      <c r="H12" s="60">
        <v>-5337732</v>
      </c>
      <c r="I12" s="60">
        <v>-5413804</v>
      </c>
      <c r="J12" s="60">
        <v>-15887798</v>
      </c>
      <c r="K12" s="60">
        <v>-5054657</v>
      </c>
      <c r="L12" s="60">
        <v>-7427503</v>
      </c>
      <c r="M12" s="60">
        <v>-6464773</v>
      </c>
      <c r="N12" s="60">
        <v>-18946933</v>
      </c>
      <c r="O12" s="60">
        <v>-3803424</v>
      </c>
      <c r="P12" s="60">
        <v>-5773672</v>
      </c>
      <c r="Q12" s="60">
        <v>-6606496</v>
      </c>
      <c r="R12" s="60">
        <v>-16183592</v>
      </c>
      <c r="S12" s="60"/>
      <c r="T12" s="60"/>
      <c r="U12" s="60"/>
      <c r="V12" s="60"/>
      <c r="W12" s="60">
        <v>-51018323</v>
      </c>
      <c r="X12" s="60">
        <v>-60838230</v>
      </c>
      <c r="Y12" s="60">
        <v>9819907</v>
      </c>
      <c r="Z12" s="140">
        <v>-16.14</v>
      </c>
      <c r="AA12" s="62">
        <v>-86841729</v>
      </c>
    </row>
    <row r="13" spans="1:27" ht="13.5">
      <c r="A13" s="249" t="s">
        <v>40</v>
      </c>
      <c r="B13" s="182"/>
      <c r="C13" s="155">
        <v>-82108</v>
      </c>
      <c r="D13" s="155"/>
      <c r="E13" s="59">
        <v>-269996</v>
      </c>
      <c r="F13" s="60">
        <v>-99588</v>
      </c>
      <c r="G13" s="60">
        <v>-35807</v>
      </c>
      <c r="H13" s="60">
        <v>-356</v>
      </c>
      <c r="I13" s="60">
        <v>-35807</v>
      </c>
      <c r="J13" s="60">
        <v>-71970</v>
      </c>
      <c r="K13" s="60"/>
      <c r="L13" s="60">
        <v>-36986</v>
      </c>
      <c r="M13" s="60">
        <v>-2439</v>
      </c>
      <c r="N13" s="60">
        <v>-39425</v>
      </c>
      <c r="O13" s="60">
        <v>-476</v>
      </c>
      <c r="P13" s="60">
        <v>-2799</v>
      </c>
      <c r="Q13" s="60">
        <v>-569</v>
      </c>
      <c r="R13" s="60">
        <v>-3844</v>
      </c>
      <c r="S13" s="60"/>
      <c r="T13" s="60"/>
      <c r="U13" s="60"/>
      <c r="V13" s="60"/>
      <c r="W13" s="60">
        <v>-115239</v>
      </c>
      <c r="X13" s="60">
        <v>-87588</v>
      </c>
      <c r="Y13" s="60">
        <v>-27651</v>
      </c>
      <c r="Z13" s="140">
        <v>31.57</v>
      </c>
      <c r="AA13" s="62">
        <v>-99588</v>
      </c>
    </row>
    <row r="14" spans="1:27" ht="13.5">
      <c r="A14" s="249" t="s">
        <v>42</v>
      </c>
      <c r="B14" s="182"/>
      <c r="C14" s="155"/>
      <c r="D14" s="155"/>
      <c r="E14" s="59">
        <v>-3500000</v>
      </c>
      <c r="F14" s="60">
        <v>-3500004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-2625003</v>
      </c>
      <c r="Y14" s="60">
        <v>2625003</v>
      </c>
      <c r="Z14" s="140">
        <v>-100</v>
      </c>
      <c r="AA14" s="62">
        <v>-3500004</v>
      </c>
    </row>
    <row r="15" spans="1:27" ht="13.5">
      <c r="A15" s="250" t="s">
        <v>184</v>
      </c>
      <c r="B15" s="251"/>
      <c r="C15" s="168">
        <f aca="true" t="shared" si="0" ref="C15:Y15">SUM(C6:C14)</f>
        <v>29095654</v>
      </c>
      <c r="D15" s="168">
        <f>SUM(D6:D14)</f>
        <v>0</v>
      </c>
      <c r="E15" s="72">
        <f t="shared" si="0"/>
        <v>46611908</v>
      </c>
      <c r="F15" s="73">
        <f t="shared" si="0"/>
        <v>21440921</v>
      </c>
      <c r="G15" s="73">
        <f t="shared" si="0"/>
        <v>42001758</v>
      </c>
      <c r="H15" s="73">
        <f t="shared" si="0"/>
        <v>-4788707</v>
      </c>
      <c r="I15" s="73">
        <f t="shared" si="0"/>
        <v>-1933354</v>
      </c>
      <c r="J15" s="73">
        <f t="shared" si="0"/>
        <v>35279697</v>
      </c>
      <c r="K15" s="73">
        <f t="shared" si="0"/>
        <v>-4298237</v>
      </c>
      <c r="L15" s="73">
        <f t="shared" si="0"/>
        <v>16032494</v>
      </c>
      <c r="M15" s="73">
        <f t="shared" si="0"/>
        <v>-5819257</v>
      </c>
      <c r="N15" s="73">
        <f t="shared" si="0"/>
        <v>5915000</v>
      </c>
      <c r="O15" s="73">
        <f t="shared" si="0"/>
        <v>-1131927</v>
      </c>
      <c r="P15" s="73">
        <f t="shared" si="0"/>
        <v>-4426162</v>
      </c>
      <c r="Q15" s="73">
        <f t="shared" si="0"/>
        <v>38863480</v>
      </c>
      <c r="R15" s="73">
        <f t="shared" si="0"/>
        <v>33305391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74500088</v>
      </c>
      <c r="X15" s="73">
        <f t="shared" si="0"/>
        <v>42376511</v>
      </c>
      <c r="Y15" s="73">
        <f t="shared" si="0"/>
        <v>32123577</v>
      </c>
      <c r="Z15" s="170">
        <f>+IF(X15&lt;&gt;0,+(Y15/X15)*100,0)</f>
        <v>75.80514828132027</v>
      </c>
      <c r="AA15" s="74">
        <f>SUM(AA6:AA14)</f>
        <v>21440921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30500</v>
      </c>
      <c r="D19" s="155"/>
      <c r="E19" s="59">
        <v>200000</v>
      </c>
      <c r="F19" s="60">
        <v>150000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150000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-14816221</v>
      </c>
      <c r="D22" s="155"/>
      <c r="E22" s="59"/>
      <c r="F22" s="60"/>
      <c r="G22" s="60"/>
      <c r="H22" s="60">
        <v>-60000000</v>
      </c>
      <c r="I22" s="60"/>
      <c r="J22" s="60">
        <v>-60000000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-60000000</v>
      </c>
      <c r="X22" s="60"/>
      <c r="Y22" s="60">
        <v>-60000000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-39442599</v>
      </c>
      <c r="F24" s="60">
        <v>-25858346</v>
      </c>
      <c r="G24" s="60">
        <v>-1187226</v>
      </c>
      <c r="H24" s="60">
        <v>-2804295</v>
      </c>
      <c r="I24" s="60">
        <v>-1025489</v>
      </c>
      <c r="J24" s="60">
        <v>-5017010</v>
      </c>
      <c r="K24" s="60">
        <v>-2904297</v>
      </c>
      <c r="L24" s="60">
        <v>-4492180</v>
      </c>
      <c r="M24" s="60">
        <v>-807857</v>
      </c>
      <c r="N24" s="60">
        <v>-8204334</v>
      </c>
      <c r="O24" s="60">
        <v>-473775</v>
      </c>
      <c r="P24" s="60">
        <v>-2193372</v>
      </c>
      <c r="Q24" s="60">
        <v>-975962</v>
      </c>
      <c r="R24" s="60">
        <v>-3643109</v>
      </c>
      <c r="S24" s="60"/>
      <c r="T24" s="60"/>
      <c r="U24" s="60"/>
      <c r="V24" s="60"/>
      <c r="W24" s="60">
        <v>-16864453</v>
      </c>
      <c r="X24" s="60">
        <v>-19539845</v>
      </c>
      <c r="Y24" s="60">
        <v>2675392</v>
      </c>
      <c r="Z24" s="140">
        <v>-13.69</v>
      </c>
      <c r="AA24" s="62">
        <v>-25858346</v>
      </c>
    </row>
    <row r="25" spans="1:27" ht="13.5">
      <c r="A25" s="250" t="s">
        <v>191</v>
      </c>
      <c r="B25" s="251"/>
      <c r="C25" s="168">
        <f aca="true" t="shared" si="1" ref="C25:Y25">SUM(C19:C24)</f>
        <v>-14785721</v>
      </c>
      <c r="D25" s="168">
        <f>SUM(D19:D24)</f>
        <v>0</v>
      </c>
      <c r="E25" s="72">
        <f t="shared" si="1"/>
        <v>-39242599</v>
      </c>
      <c r="F25" s="73">
        <f t="shared" si="1"/>
        <v>-25708346</v>
      </c>
      <c r="G25" s="73">
        <f t="shared" si="1"/>
        <v>-1187226</v>
      </c>
      <c r="H25" s="73">
        <f t="shared" si="1"/>
        <v>-62804295</v>
      </c>
      <c r="I25" s="73">
        <f t="shared" si="1"/>
        <v>-1025489</v>
      </c>
      <c r="J25" s="73">
        <f t="shared" si="1"/>
        <v>-65017010</v>
      </c>
      <c r="K25" s="73">
        <f t="shared" si="1"/>
        <v>-2904297</v>
      </c>
      <c r="L25" s="73">
        <f t="shared" si="1"/>
        <v>-4492180</v>
      </c>
      <c r="M25" s="73">
        <f t="shared" si="1"/>
        <v>-807857</v>
      </c>
      <c r="N25" s="73">
        <f t="shared" si="1"/>
        <v>-8204334</v>
      </c>
      <c r="O25" s="73">
        <f t="shared" si="1"/>
        <v>-473775</v>
      </c>
      <c r="P25" s="73">
        <f t="shared" si="1"/>
        <v>-2193372</v>
      </c>
      <c r="Q25" s="73">
        <f t="shared" si="1"/>
        <v>-975962</v>
      </c>
      <c r="R25" s="73">
        <f t="shared" si="1"/>
        <v>-3643109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-76864453</v>
      </c>
      <c r="X25" s="73">
        <f t="shared" si="1"/>
        <v>-19539845</v>
      </c>
      <c r="Y25" s="73">
        <f t="shared" si="1"/>
        <v>-57324608</v>
      </c>
      <c r="Z25" s="170">
        <f>+IF(X25&lt;&gt;0,+(Y25/X25)*100,0)</f>
        <v>293.37289011248555</v>
      </c>
      <c r="AA25" s="74">
        <f>SUM(AA19:AA24)</f>
        <v>-25708346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-159248</v>
      </c>
      <c r="D33" s="155"/>
      <c r="E33" s="59">
        <v>-96000</v>
      </c>
      <c r="F33" s="60">
        <v>-209004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-156753</v>
      </c>
      <c r="Y33" s="60">
        <v>156753</v>
      </c>
      <c r="Z33" s="140">
        <v>-100</v>
      </c>
      <c r="AA33" s="62">
        <v>-209004</v>
      </c>
    </row>
    <row r="34" spans="1:27" ht="13.5">
      <c r="A34" s="250" t="s">
        <v>197</v>
      </c>
      <c r="B34" s="251"/>
      <c r="C34" s="168">
        <f aca="true" t="shared" si="2" ref="C34:Y34">SUM(C29:C33)</f>
        <v>-159248</v>
      </c>
      <c r="D34" s="168">
        <f>SUM(D29:D33)</f>
        <v>0</v>
      </c>
      <c r="E34" s="72">
        <f t="shared" si="2"/>
        <v>-96000</v>
      </c>
      <c r="F34" s="73">
        <f t="shared" si="2"/>
        <v>-209004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-156753</v>
      </c>
      <c r="Y34" s="73">
        <f t="shared" si="2"/>
        <v>156753</v>
      </c>
      <c r="Z34" s="170">
        <f>+IF(X34&lt;&gt;0,+(Y34/X34)*100,0)</f>
        <v>-100</v>
      </c>
      <c r="AA34" s="74">
        <f>SUM(AA29:AA33)</f>
        <v>-209004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14150685</v>
      </c>
      <c r="D36" s="153">
        <f>+D15+D25+D34</f>
        <v>0</v>
      </c>
      <c r="E36" s="99">
        <f t="shared" si="3"/>
        <v>7273309</v>
      </c>
      <c r="F36" s="100">
        <f t="shared" si="3"/>
        <v>-4476429</v>
      </c>
      <c r="G36" s="100">
        <f t="shared" si="3"/>
        <v>40814532</v>
      </c>
      <c r="H36" s="100">
        <f t="shared" si="3"/>
        <v>-67593002</v>
      </c>
      <c r="I36" s="100">
        <f t="shared" si="3"/>
        <v>-2958843</v>
      </c>
      <c r="J36" s="100">
        <f t="shared" si="3"/>
        <v>-29737313</v>
      </c>
      <c r="K36" s="100">
        <f t="shared" si="3"/>
        <v>-7202534</v>
      </c>
      <c r="L36" s="100">
        <f t="shared" si="3"/>
        <v>11540314</v>
      </c>
      <c r="M36" s="100">
        <f t="shared" si="3"/>
        <v>-6627114</v>
      </c>
      <c r="N36" s="100">
        <f t="shared" si="3"/>
        <v>-2289334</v>
      </c>
      <c r="O36" s="100">
        <f t="shared" si="3"/>
        <v>-1605702</v>
      </c>
      <c r="P36" s="100">
        <f t="shared" si="3"/>
        <v>-6619534</v>
      </c>
      <c r="Q36" s="100">
        <f t="shared" si="3"/>
        <v>37887518</v>
      </c>
      <c r="R36" s="100">
        <f t="shared" si="3"/>
        <v>29662282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-2364365</v>
      </c>
      <c r="X36" s="100">
        <f t="shared" si="3"/>
        <v>22679913</v>
      </c>
      <c r="Y36" s="100">
        <f t="shared" si="3"/>
        <v>-25044278</v>
      </c>
      <c r="Z36" s="137">
        <f>+IF(X36&lt;&gt;0,+(Y36/X36)*100,0)</f>
        <v>-110.42492976053305</v>
      </c>
      <c r="AA36" s="102">
        <f>+AA15+AA25+AA34</f>
        <v>-4476429</v>
      </c>
    </row>
    <row r="37" spans="1:27" ht="13.5">
      <c r="A37" s="249" t="s">
        <v>199</v>
      </c>
      <c r="B37" s="182"/>
      <c r="C37" s="153">
        <v>31935057</v>
      </c>
      <c r="D37" s="153"/>
      <c r="E37" s="99">
        <v>9785394</v>
      </c>
      <c r="F37" s="100">
        <v>46085742</v>
      </c>
      <c r="G37" s="100"/>
      <c r="H37" s="100">
        <v>40814532</v>
      </c>
      <c r="I37" s="100">
        <v>-26778470</v>
      </c>
      <c r="J37" s="100"/>
      <c r="K37" s="100">
        <v>-29737313</v>
      </c>
      <c r="L37" s="100">
        <v>-36939847</v>
      </c>
      <c r="M37" s="100">
        <v>-25399533</v>
      </c>
      <c r="N37" s="100">
        <v>-29737313</v>
      </c>
      <c r="O37" s="100">
        <v>-32026647</v>
      </c>
      <c r="P37" s="100">
        <v>-33632349</v>
      </c>
      <c r="Q37" s="100">
        <v>-40251883</v>
      </c>
      <c r="R37" s="100">
        <v>-32026647</v>
      </c>
      <c r="S37" s="100"/>
      <c r="T37" s="100"/>
      <c r="U37" s="100"/>
      <c r="V37" s="100"/>
      <c r="W37" s="100"/>
      <c r="X37" s="100">
        <v>46085742</v>
      </c>
      <c r="Y37" s="100">
        <v>-46085742</v>
      </c>
      <c r="Z37" s="137">
        <v>-100</v>
      </c>
      <c r="AA37" s="102">
        <v>46085742</v>
      </c>
    </row>
    <row r="38" spans="1:27" ht="13.5">
      <c r="A38" s="269" t="s">
        <v>200</v>
      </c>
      <c r="B38" s="256"/>
      <c r="C38" s="257">
        <v>46085742</v>
      </c>
      <c r="D38" s="257"/>
      <c r="E38" s="258">
        <v>17058702</v>
      </c>
      <c r="F38" s="259">
        <v>41609313</v>
      </c>
      <c r="G38" s="259">
        <v>40814532</v>
      </c>
      <c r="H38" s="259">
        <v>-26778470</v>
      </c>
      <c r="I38" s="259">
        <v>-29737313</v>
      </c>
      <c r="J38" s="259">
        <v>-29737313</v>
      </c>
      <c r="K38" s="259">
        <v>-36939847</v>
      </c>
      <c r="L38" s="259">
        <v>-25399533</v>
      </c>
      <c r="M38" s="259">
        <v>-32026647</v>
      </c>
      <c r="N38" s="259">
        <v>-32026647</v>
      </c>
      <c r="O38" s="259">
        <v>-33632349</v>
      </c>
      <c r="P38" s="259">
        <v>-40251883</v>
      </c>
      <c r="Q38" s="259">
        <v>-2364365</v>
      </c>
      <c r="R38" s="259">
        <v>-2364365</v>
      </c>
      <c r="S38" s="259"/>
      <c r="T38" s="259"/>
      <c r="U38" s="259"/>
      <c r="V38" s="259"/>
      <c r="W38" s="259">
        <v>-2364365</v>
      </c>
      <c r="X38" s="259">
        <v>68765655</v>
      </c>
      <c r="Y38" s="259">
        <v>-71130020</v>
      </c>
      <c r="Z38" s="260">
        <v>-103.44</v>
      </c>
      <c r="AA38" s="261">
        <v>41609313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34415328</v>
      </c>
      <c r="D5" s="200">
        <f t="shared" si="0"/>
        <v>0</v>
      </c>
      <c r="E5" s="106">
        <f t="shared" si="0"/>
        <v>29745869</v>
      </c>
      <c r="F5" s="106">
        <f t="shared" si="0"/>
        <v>25584378</v>
      </c>
      <c r="G5" s="106">
        <f t="shared" si="0"/>
        <v>16594000</v>
      </c>
      <c r="H5" s="106">
        <f t="shared" si="0"/>
        <v>0</v>
      </c>
      <c r="I5" s="106">
        <f t="shared" si="0"/>
        <v>0</v>
      </c>
      <c r="J5" s="106">
        <f t="shared" si="0"/>
        <v>16594000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2247000</v>
      </c>
      <c r="P5" s="106">
        <f t="shared" si="0"/>
        <v>0</v>
      </c>
      <c r="Q5" s="106">
        <f t="shared" si="0"/>
        <v>26820000</v>
      </c>
      <c r="R5" s="106">
        <f t="shared" si="0"/>
        <v>29067000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45661000</v>
      </c>
      <c r="X5" s="106">
        <f t="shared" si="0"/>
        <v>19188283</v>
      </c>
      <c r="Y5" s="106">
        <f t="shared" si="0"/>
        <v>26472717</v>
      </c>
      <c r="Z5" s="201">
        <f>+IF(X5&lt;&gt;0,+(Y5/X5)*100,0)</f>
        <v>137.96292768873587</v>
      </c>
      <c r="AA5" s="199">
        <f>SUM(AA11:AA18)</f>
        <v>25584378</v>
      </c>
    </row>
    <row r="6" spans="1:27" ht="13.5">
      <c r="A6" s="291" t="s">
        <v>204</v>
      </c>
      <c r="B6" s="142"/>
      <c r="C6" s="62">
        <v>9393845</v>
      </c>
      <c r="D6" s="156"/>
      <c r="E6" s="60">
        <v>6680869</v>
      </c>
      <c r="F6" s="60">
        <v>8203887</v>
      </c>
      <c r="G6" s="60">
        <v>16594000</v>
      </c>
      <c r="H6" s="60"/>
      <c r="I6" s="60"/>
      <c r="J6" s="60">
        <v>16594000</v>
      </c>
      <c r="K6" s="60"/>
      <c r="L6" s="60"/>
      <c r="M6" s="60"/>
      <c r="N6" s="60"/>
      <c r="O6" s="60">
        <v>2247000</v>
      </c>
      <c r="P6" s="60"/>
      <c r="Q6" s="60">
        <v>26820000</v>
      </c>
      <c r="R6" s="60">
        <v>29067000</v>
      </c>
      <c r="S6" s="60"/>
      <c r="T6" s="60"/>
      <c r="U6" s="60"/>
      <c r="V6" s="60"/>
      <c r="W6" s="60">
        <v>45661000</v>
      </c>
      <c r="X6" s="60">
        <v>6152915</v>
      </c>
      <c r="Y6" s="60">
        <v>39508085</v>
      </c>
      <c r="Z6" s="140">
        <v>642.1</v>
      </c>
      <c r="AA6" s="155">
        <v>8203887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15000000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9393845</v>
      </c>
      <c r="D11" s="294">
        <f t="shared" si="1"/>
        <v>0</v>
      </c>
      <c r="E11" s="295">
        <f t="shared" si="1"/>
        <v>21680869</v>
      </c>
      <c r="F11" s="295">
        <f t="shared" si="1"/>
        <v>8203887</v>
      </c>
      <c r="G11" s="295">
        <f t="shared" si="1"/>
        <v>16594000</v>
      </c>
      <c r="H11" s="295">
        <f t="shared" si="1"/>
        <v>0</v>
      </c>
      <c r="I11" s="295">
        <f t="shared" si="1"/>
        <v>0</v>
      </c>
      <c r="J11" s="295">
        <f t="shared" si="1"/>
        <v>16594000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2247000</v>
      </c>
      <c r="P11" s="295">
        <f t="shared" si="1"/>
        <v>0</v>
      </c>
      <c r="Q11" s="295">
        <f t="shared" si="1"/>
        <v>26820000</v>
      </c>
      <c r="R11" s="295">
        <f t="shared" si="1"/>
        <v>29067000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45661000</v>
      </c>
      <c r="X11" s="295">
        <f t="shared" si="1"/>
        <v>6152915</v>
      </c>
      <c r="Y11" s="295">
        <f t="shared" si="1"/>
        <v>39508085</v>
      </c>
      <c r="Z11" s="296">
        <f>+IF(X11&lt;&gt;0,+(Y11/X11)*100,0)</f>
        <v>642.103539541827</v>
      </c>
      <c r="AA11" s="297">
        <f>SUM(AA6:AA10)</f>
        <v>8203887</v>
      </c>
    </row>
    <row r="12" spans="1:27" ht="13.5">
      <c r="A12" s="298" t="s">
        <v>210</v>
      </c>
      <c r="B12" s="136"/>
      <c r="C12" s="62">
        <v>127761</v>
      </c>
      <c r="D12" s="156"/>
      <c r="E12" s="60">
        <v>6845000</v>
      </c>
      <c r="F12" s="60">
        <v>13087712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9815784</v>
      </c>
      <c r="Y12" s="60">
        <v>-9815784</v>
      </c>
      <c r="Z12" s="140">
        <v>-100</v>
      </c>
      <c r="AA12" s="155">
        <v>13087712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24806875</v>
      </c>
      <c r="D15" s="156"/>
      <c r="E15" s="60">
        <v>1220000</v>
      </c>
      <c r="F15" s="60">
        <v>4292779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3219584</v>
      </c>
      <c r="Y15" s="60">
        <v>-3219584</v>
      </c>
      <c r="Z15" s="140">
        <v>-100</v>
      </c>
      <c r="AA15" s="155">
        <v>4292779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86847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9697492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7766492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7766492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1931000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9393845</v>
      </c>
      <c r="D36" s="156">
        <f t="shared" si="4"/>
        <v>0</v>
      </c>
      <c r="E36" s="60">
        <f t="shared" si="4"/>
        <v>14447361</v>
      </c>
      <c r="F36" s="60">
        <f t="shared" si="4"/>
        <v>8203887</v>
      </c>
      <c r="G36" s="60">
        <f t="shared" si="4"/>
        <v>16594000</v>
      </c>
      <c r="H36" s="60">
        <f t="shared" si="4"/>
        <v>0</v>
      </c>
      <c r="I36" s="60">
        <f t="shared" si="4"/>
        <v>0</v>
      </c>
      <c r="J36" s="60">
        <f t="shared" si="4"/>
        <v>16594000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2247000</v>
      </c>
      <c r="P36" s="60">
        <f t="shared" si="4"/>
        <v>0</v>
      </c>
      <c r="Q36" s="60">
        <f t="shared" si="4"/>
        <v>26820000</v>
      </c>
      <c r="R36" s="60">
        <f t="shared" si="4"/>
        <v>29067000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45661000</v>
      </c>
      <c r="X36" s="60">
        <f t="shared" si="4"/>
        <v>6152915</v>
      </c>
      <c r="Y36" s="60">
        <f t="shared" si="4"/>
        <v>39508085</v>
      </c>
      <c r="Z36" s="140">
        <f aca="true" t="shared" si="5" ref="Z36:Z49">+IF(X36&lt;&gt;0,+(Y36/X36)*100,0)</f>
        <v>642.103539541827</v>
      </c>
      <c r="AA36" s="155">
        <f>AA6+AA21</f>
        <v>8203887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15000000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9393845</v>
      </c>
      <c r="D41" s="294">
        <f t="shared" si="6"/>
        <v>0</v>
      </c>
      <c r="E41" s="295">
        <f t="shared" si="6"/>
        <v>29447361</v>
      </c>
      <c r="F41" s="295">
        <f t="shared" si="6"/>
        <v>8203887</v>
      </c>
      <c r="G41" s="295">
        <f t="shared" si="6"/>
        <v>16594000</v>
      </c>
      <c r="H41" s="295">
        <f t="shared" si="6"/>
        <v>0</v>
      </c>
      <c r="I41" s="295">
        <f t="shared" si="6"/>
        <v>0</v>
      </c>
      <c r="J41" s="295">
        <f t="shared" si="6"/>
        <v>16594000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2247000</v>
      </c>
      <c r="P41" s="295">
        <f t="shared" si="6"/>
        <v>0</v>
      </c>
      <c r="Q41" s="295">
        <f t="shared" si="6"/>
        <v>26820000</v>
      </c>
      <c r="R41" s="295">
        <f t="shared" si="6"/>
        <v>29067000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45661000</v>
      </c>
      <c r="X41" s="295">
        <f t="shared" si="6"/>
        <v>6152915</v>
      </c>
      <c r="Y41" s="295">
        <f t="shared" si="6"/>
        <v>39508085</v>
      </c>
      <c r="Z41" s="296">
        <f t="shared" si="5"/>
        <v>642.103539541827</v>
      </c>
      <c r="AA41" s="297">
        <f>SUM(AA36:AA40)</f>
        <v>8203887</v>
      </c>
    </row>
    <row r="42" spans="1:27" ht="13.5">
      <c r="A42" s="298" t="s">
        <v>210</v>
      </c>
      <c r="B42" s="136"/>
      <c r="C42" s="95">
        <f aca="true" t="shared" si="7" ref="C42:Y48">C12+C27</f>
        <v>127761</v>
      </c>
      <c r="D42" s="129">
        <f t="shared" si="7"/>
        <v>0</v>
      </c>
      <c r="E42" s="54">
        <f t="shared" si="7"/>
        <v>6845000</v>
      </c>
      <c r="F42" s="54">
        <f t="shared" si="7"/>
        <v>13087712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9815784</v>
      </c>
      <c r="Y42" s="54">
        <f t="shared" si="7"/>
        <v>-9815784</v>
      </c>
      <c r="Z42" s="184">
        <f t="shared" si="5"/>
        <v>-100</v>
      </c>
      <c r="AA42" s="130">
        <f aca="true" t="shared" si="8" ref="AA42:AA48">AA12+AA27</f>
        <v>13087712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24806875</v>
      </c>
      <c r="D45" s="129">
        <f t="shared" si="7"/>
        <v>0</v>
      </c>
      <c r="E45" s="54">
        <f t="shared" si="7"/>
        <v>3151000</v>
      </c>
      <c r="F45" s="54">
        <f t="shared" si="7"/>
        <v>4292779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3219584</v>
      </c>
      <c r="Y45" s="54">
        <f t="shared" si="7"/>
        <v>-3219584</v>
      </c>
      <c r="Z45" s="184">
        <f t="shared" si="5"/>
        <v>-100</v>
      </c>
      <c r="AA45" s="130">
        <f t="shared" si="8"/>
        <v>4292779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86847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34415328</v>
      </c>
      <c r="D49" s="218">
        <f t="shared" si="9"/>
        <v>0</v>
      </c>
      <c r="E49" s="220">
        <f t="shared" si="9"/>
        <v>39443361</v>
      </c>
      <c r="F49" s="220">
        <f t="shared" si="9"/>
        <v>25584378</v>
      </c>
      <c r="G49" s="220">
        <f t="shared" si="9"/>
        <v>16594000</v>
      </c>
      <c r="H49" s="220">
        <f t="shared" si="9"/>
        <v>0</v>
      </c>
      <c r="I49" s="220">
        <f t="shared" si="9"/>
        <v>0</v>
      </c>
      <c r="J49" s="220">
        <f t="shared" si="9"/>
        <v>16594000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2247000</v>
      </c>
      <c r="P49" s="220">
        <f t="shared" si="9"/>
        <v>0</v>
      </c>
      <c r="Q49" s="220">
        <f t="shared" si="9"/>
        <v>26820000</v>
      </c>
      <c r="R49" s="220">
        <f t="shared" si="9"/>
        <v>29067000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45661000</v>
      </c>
      <c r="X49" s="220">
        <f t="shared" si="9"/>
        <v>19188283</v>
      </c>
      <c r="Y49" s="220">
        <f t="shared" si="9"/>
        <v>26472717</v>
      </c>
      <c r="Z49" s="221">
        <f t="shared" si="5"/>
        <v>137.96292768873587</v>
      </c>
      <c r="AA49" s="222">
        <f>SUM(AA41:AA48)</f>
        <v>25584378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14826</v>
      </c>
      <c r="H65" s="60">
        <v>14826</v>
      </c>
      <c r="I65" s="60">
        <v>14826</v>
      </c>
      <c r="J65" s="60">
        <v>44478</v>
      </c>
      <c r="K65" s="60">
        <v>14181</v>
      </c>
      <c r="L65" s="60">
        <v>27041</v>
      </c>
      <c r="M65" s="60">
        <v>14181</v>
      </c>
      <c r="N65" s="60">
        <v>55403</v>
      </c>
      <c r="O65" s="60">
        <v>15690</v>
      </c>
      <c r="P65" s="60">
        <v>15690</v>
      </c>
      <c r="Q65" s="60">
        <v>16722</v>
      </c>
      <c r="R65" s="60">
        <v>48102</v>
      </c>
      <c r="S65" s="60"/>
      <c r="T65" s="60"/>
      <c r="U65" s="60"/>
      <c r="V65" s="60"/>
      <c r="W65" s="60">
        <v>147983</v>
      </c>
      <c r="X65" s="60"/>
      <c r="Y65" s="60">
        <v>147983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1396861</v>
      </c>
      <c r="H66" s="275">
        <v>579236</v>
      </c>
      <c r="I66" s="275">
        <v>579236</v>
      </c>
      <c r="J66" s="275">
        <v>2555333</v>
      </c>
      <c r="K66" s="275">
        <v>735860</v>
      </c>
      <c r="L66" s="275">
        <v>1011684</v>
      </c>
      <c r="M66" s="275">
        <v>129277</v>
      </c>
      <c r="N66" s="275">
        <v>1876821</v>
      </c>
      <c r="O66" s="275">
        <v>317659</v>
      </c>
      <c r="P66" s="275">
        <v>226031</v>
      </c>
      <c r="Q66" s="275">
        <v>601041</v>
      </c>
      <c r="R66" s="275">
        <v>1144731</v>
      </c>
      <c r="S66" s="275"/>
      <c r="T66" s="275"/>
      <c r="U66" s="275"/>
      <c r="V66" s="275"/>
      <c r="W66" s="275">
        <v>5576885</v>
      </c>
      <c r="X66" s="275"/>
      <c r="Y66" s="275">
        <v>5576885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6361535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6361535</v>
      </c>
      <c r="F69" s="220">
        <f t="shared" si="12"/>
        <v>0</v>
      </c>
      <c r="G69" s="220">
        <f t="shared" si="12"/>
        <v>1411687</v>
      </c>
      <c r="H69" s="220">
        <f t="shared" si="12"/>
        <v>594062</v>
      </c>
      <c r="I69" s="220">
        <f t="shared" si="12"/>
        <v>594062</v>
      </c>
      <c r="J69" s="220">
        <f t="shared" si="12"/>
        <v>2599811</v>
      </c>
      <c r="K69" s="220">
        <f t="shared" si="12"/>
        <v>750041</v>
      </c>
      <c r="L69" s="220">
        <f t="shared" si="12"/>
        <v>1038725</v>
      </c>
      <c r="M69" s="220">
        <f t="shared" si="12"/>
        <v>143458</v>
      </c>
      <c r="N69" s="220">
        <f t="shared" si="12"/>
        <v>1932224</v>
      </c>
      <c r="O69" s="220">
        <f t="shared" si="12"/>
        <v>333349</v>
      </c>
      <c r="P69" s="220">
        <f t="shared" si="12"/>
        <v>241721</v>
      </c>
      <c r="Q69" s="220">
        <f t="shared" si="12"/>
        <v>617763</v>
      </c>
      <c r="R69" s="220">
        <f t="shared" si="12"/>
        <v>1192833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5724868</v>
      </c>
      <c r="X69" s="220">
        <f t="shared" si="12"/>
        <v>0</v>
      </c>
      <c r="Y69" s="220">
        <f t="shared" si="12"/>
        <v>5724868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9393845</v>
      </c>
      <c r="D5" s="357">
        <f t="shared" si="0"/>
        <v>0</v>
      </c>
      <c r="E5" s="356">
        <f t="shared" si="0"/>
        <v>21680869</v>
      </c>
      <c r="F5" s="358">
        <f t="shared" si="0"/>
        <v>8203887</v>
      </c>
      <c r="G5" s="358">
        <f t="shared" si="0"/>
        <v>16594000</v>
      </c>
      <c r="H5" s="356">
        <f t="shared" si="0"/>
        <v>0</v>
      </c>
      <c r="I5" s="356">
        <f t="shared" si="0"/>
        <v>0</v>
      </c>
      <c r="J5" s="358">
        <f t="shared" si="0"/>
        <v>16594000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2247000</v>
      </c>
      <c r="P5" s="356">
        <f t="shared" si="0"/>
        <v>0</v>
      </c>
      <c r="Q5" s="356">
        <f t="shared" si="0"/>
        <v>26820000</v>
      </c>
      <c r="R5" s="358">
        <f t="shared" si="0"/>
        <v>29067000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45661000</v>
      </c>
      <c r="X5" s="356">
        <f t="shared" si="0"/>
        <v>6152915</v>
      </c>
      <c r="Y5" s="358">
        <f t="shared" si="0"/>
        <v>39508085</v>
      </c>
      <c r="Z5" s="359">
        <f>+IF(X5&lt;&gt;0,+(Y5/X5)*100,0)</f>
        <v>642.103539541827</v>
      </c>
      <c r="AA5" s="360">
        <f>+AA6+AA8+AA11+AA13+AA15</f>
        <v>8203887</v>
      </c>
    </row>
    <row r="6" spans="1:27" ht="13.5">
      <c r="A6" s="361" t="s">
        <v>204</v>
      </c>
      <c r="B6" s="142"/>
      <c r="C6" s="60">
        <f>+C7</f>
        <v>9393845</v>
      </c>
      <c r="D6" s="340">
        <f aca="true" t="shared" si="1" ref="D6:AA6">+D7</f>
        <v>0</v>
      </c>
      <c r="E6" s="60">
        <f t="shared" si="1"/>
        <v>6680869</v>
      </c>
      <c r="F6" s="59">
        <f t="shared" si="1"/>
        <v>8203887</v>
      </c>
      <c r="G6" s="59">
        <f t="shared" si="1"/>
        <v>16594000</v>
      </c>
      <c r="H6" s="60">
        <f t="shared" si="1"/>
        <v>0</v>
      </c>
      <c r="I6" s="60">
        <f t="shared" si="1"/>
        <v>0</v>
      </c>
      <c r="J6" s="59">
        <f t="shared" si="1"/>
        <v>16594000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2247000</v>
      </c>
      <c r="P6" s="60">
        <f t="shared" si="1"/>
        <v>0</v>
      </c>
      <c r="Q6" s="60">
        <f t="shared" si="1"/>
        <v>26820000</v>
      </c>
      <c r="R6" s="59">
        <f t="shared" si="1"/>
        <v>29067000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45661000</v>
      </c>
      <c r="X6" s="60">
        <f t="shared" si="1"/>
        <v>6152915</v>
      </c>
      <c r="Y6" s="59">
        <f t="shared" si="1"/>
        <v>39508085</v>
      </c>
      <c r="Z6" s="61">
        <f>+IF(X6&lt;&gt;0,+(Y6/X6)*100,0)</f>
        <v>642.103539541827</v>
      </c>
      <c r="AA6" s="62">
        <f t="shared" si="1"/>
        <v>8203887</v>
      </c>
    </row>
    <row r="7" spans="1:27" ht="13.5">
      <c r="A7" s="291" t="s">
        <v>228</v>
      </c>
      <c r="B7" s="142"/>
      <c r="C7" s="60">
        <v>9393845</v>
      </c>
      <c r="D7" s="340"/>
      <c r="E7" s="60">
        <v>6680869</v>
      </c>
      <c r="F7" s="59">
        <v>8203887</v>
      </c>
      <c r="G7" s="59">
        <v>16594000</v>
      </c>
      <c r="H7" s="60"/>
      <c r="I7" s="60"/>
      <c r="J7" s="59">
        <v>16594000</v>
      </c>
      <c r="K7" s="59"/>
      <c r="L7" s="60"/>
      <c r="M7" s="60"/>
      <c r="N7" s="59"/>
      <c r="O7" s="59">
        <v>2247000</v>
      </c>
      <c r="P7" s="60"/>
      <c r="Q7" s="60">
        <v>26820000</v>
      </c>
      <c r="R7" s="59">
        <v>29067000</v>
      </c>
      <c r="S7" s="59"/>
      <c r="T7" s="60"/>
      <c r="U7" s="60"/>
      <c r="V7" s="59"/>
      <c r="W7" s="59">
        <v>45661000</v>
      </c>
      <c r="X7" s="60">
        <v>6152915</v>
      </c>
      <c r="Y7" s="59">
        <v>39508085</v>
      </c>
      <c r="Z7" s="61">
        <v>642.1</v>
      </c>
      <c r="AA7" s="62">
        <v>8203887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15000000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15000000</v>
      </c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127761</v>
      </c>
      <c r="D22" s="344">
        <f t="shared" si="6"/>
        <v>0</v>
      </c>
      <c r="E22" s="343">
        <f t="shared" si="6"/>
        <v>6845000</v>
      </c>
      <c r="F22" s="345">
        <f t="shared" si="6"/>
        <v>13087712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9815784</v>
      </c>
      <c r="Y22" s="345">
        <f t="shared" si="6"/>
        <v>-9815784</v>
      </c>
      <c r="Z22" s="336">
        <f>+IF(X22&lt;&gt;0,+(Y22/X22)*100,0)</f>
        <v>-100</v>
      </c>
      <c r="AA22" s="350">
        <f>SUM(AA23:AA32)</f>
        <v>13087712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6845000</v>
      </c>
      <c r="F25" s="59">
        <v>13087712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9815784</v>
      </c>
      <c r="Y25" s="59">
        <v>-9815784</v>
      </c>
      <c r="Z25" s="61">
        <v>-100</v>
      </c>
      <c r="AA25" s="62">
        <v>13087712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127761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24806875</v>
      </c>
      <c r="D40" s="344">
        <f t="shared" si="9"/>
        <v>0</v>
      </c>
      <c r="E40" s="343">
        <f t="shared" si="9"/>
        <v>1220000</v>
      </c>
      <c r="F40" s="345">
        <f t="shared" si="9"/>
        <v>4292779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3219584</v>
      </c>
      <c r="Y40" s="345">
        <f t="shared" si="9"/>
        <v>-3219584</v>
      </c>
      <c r="Z40" s="336">
        <f>+IF(X40&lt;&gt;0,+(Y40/X40)*100,0)</f>
        <v>-100</v>
      </c>
      <c r="AA40" s="350">
        <f>SUM(AA41:AA49)</f>
        <v>4292779</v>
      </c>
    </row>
    <row r="41" spans="1:27" ht="13.5">
      <c r="A41" s="361" t="s">
        <v>247</v>
      </c>
      <c r="B41" s="142"/>
      <c r="C41" s="362"/>
      <c r="D41" s="363"/>
      <c r="E41" s="362">
        <v>230000</v>
      </c>
      <c r="F41" s="364">
        <v>640000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480000</v>
      </c>
      <c r="Y41" s="364">
        <v>-480000</v>
      </c>
      <c r="Z41" s="365">
        <v>-100</v>
      </c>
      <c r="AA41" s="366">
        <v>640000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35852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626148</v>
      </c>
      <c r="D44" s="368"/>
      <c r="E44" s="54">
        <v>990000</v>
      </c>
      <c r="F44" s="53">
        <v>2081000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1560750</v>
      </c>
      <c r="Y44" s="53">
        <v>-1560750</v>
      </c>
      <c r="Z44" s="94">
        <v>-100</v>
      </c>
      <c r="AA44" s="95">
        <v>2081000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1571779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1178834</v>
      </c>
      <c r="Y48" s="53">
        <v>-1178834</v>
      </c>
      <c r="Z48" s="94">
        <v>-100</v>
      </c>
      <c r="AA48" s="95">
        <v>1571779</v>
      </c>
    </row>
    <row r="49" spans="1:27" ht="13.5">
      <c r="A49" s="361" t="s">
        <v>93</v>
      </c>
      <c r="B49" s="136"/>
      <c r="C49" s="54">
        <v>24144875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86847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86847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34415328</v>
      </c>
      <c r="D60" s="346">
        <f t="shared" si="14"/>
        <v>0</v>
      </c>
      <c r="E60" s="219">
        <f t="shared" si="14"/>
        <v>29745869</v>
      </c>
      <c r="F60" s="264">
        <f t="shared" si="14"/>
        <v>25584378</v>
      </c>
      <c r="G60" s="264">
        <f t="shared" si="14"/>
        <v>16594000</v>
      </c>
      <c r="H60" s="219">
        <f t="shared" si="14"/>
        <v>0</v>
      </c>
      <c r="I60" s="219">
        <f t="shared" si="14"/>
        <v>0</v>
      </c>
      <c r="J60" s="264">
        <f t="shared" si="14"/>
        <v>16594000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2247000</v>
      </c>
      <c r="P60" s="219">
        <f t="shared" si="14"/>
        <v>0</v>
      </c>
      <c r="Q60" s="219">
        <f t="shared" si="14"/>
        <v>26820000</v>
      </c>
      <c r="R60" s="264">
        <f t="shared" si="14"/>
        <v>29067000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45661000</v>
      </c>
      <c r="X60" s="219">
        <f t="shared" si="14"/>
        <v>19188283</v>
      </c>
      <c r="Y60" s="264">
        <f t="shared" si="14"/>
        <v>26472717</v>
      </c>
      <c r="Z60" s="337">
        <f>+IF(X60&lt;&gt;0,+(Y60/X60)*100,0)</f>
        <v>137.96292768873587</v>
      </c>
      <c r="AA60" s="232">
        <f>+AA57+AA54+AA51+AA40+AA37+AA34+AA22+AA5</f>
        <v>25584378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7766492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7766492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7766492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1931000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200000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1731000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9697492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2014-05-13T07:46:28Z</dcterms:created>
  <dcterms:modified xsi:type="dcterms:W3CDTF">2014-05-13T07:46:32Z</dcterms:modified>
  <cp:category/>
  <cp:version/>
  <cp:contentType/>
  <cp:contentStatus/>
</cp:coreProperties>
</file>