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<sst xmlns="http://schemas.openxmlformats.org/spreadsheetml/2006/main" count="855" uniqueCount="302">
  <si>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Nquthu(KZN242)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</si>
  <si>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</si>
  <si>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</si>
  <si>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</si>
  <si>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</si>
  <si>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</si>
  <si>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</si>
  <si>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</si>
  <si>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</si>
  <si>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</si>
  <si>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</si>
  <si>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</si>
  <si>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</si>
  <si>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</si>
  <si>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</si>
  <si>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</si>
  <si>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</si>
  <si>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</si>
  <si>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</si>
  <si>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</si>
  <si>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</si>
  <si>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</si>
  <si>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</si>
  <si>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</si>
  <si>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</si>
  <si>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</si>
  <si>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</si>
  <si>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</si>
  <si>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</si>
  <si>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</si>
  <si>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</si>
  <si>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</si>
  <si>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</si>
  <si>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</si>
  <si>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</si>
  <si>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</si>
  <si>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</si>
  <si>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</si>
  <si>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</si>
  <si>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</si>
  <si>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</si>
  <si>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</si>
  <si>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</si>
  <si>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</si>
  <si>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</si>
  <si>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</si>
  <si>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</si>
  <si>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</si>
  <si>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</si>
  <si>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</si>
  <si>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</si>
  <si>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</si>
  <si>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</si>
  <si>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</si>
  <si>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</si>
  <si>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</si>
  <si>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</si>
  <si>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</si>
  <si>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</si>
  <si>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</si>
  <si>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</si>
  <si>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</si>
  <si>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</si>
  <si>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</si>
  <si>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</si>
  <si>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</si>
  <si>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</si>
  <si>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</si>
  <si>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</si>
  <si>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</si>
  <si>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Nquthu(KZN242)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</si>
  <si>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</si>
  <si>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</si>
  <si>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</si>
  <si>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</si>
  <si>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</si>
  <si>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</si>
  <si>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</si>
  <si>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</si>
  <si>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</si>
  <si>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</si>
  <si>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</si>
  <si>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</si>
  <si>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</si>
  <si>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</si>
  <si>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</si>
  <si>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</si>
  <si>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</si>
  <si>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</si>
  <si>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</si>
  <si>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</si>
  <si>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</si>
  <si>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</si>
  <si>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</si>
  <si>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</si>
  <si>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</si>
  <si>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</si>
  <si>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</si>
  <si>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</si>
  <si>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</si>
  <si>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Nquthu(KZN242)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</si>
  <si>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</si>
  <si>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</si>
  <si>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</si>
  <si>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</si>
  <si>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</si>
  <si>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</si>
  <si>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</si>
  <si>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</si>
  <si>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</si>
  <si>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</si>
  <si>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</si>
  <si>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</si>
  <si>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</si>
  <si>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</si>
  <si>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</si>
  <si>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</si>
  <si>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</si>
  <si>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</si>
  <si>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</si>
  <si>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</si>
  <si>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</si>
  <si>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</si>
  <si>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</si>
  <si>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</si>
  <si>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</si>
  <si>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</si>
  <si>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</si>
  <si>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</si>
  <si>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Nquthu(KZN242)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</si>
  <si>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</si>
  <si>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</si>
  <si>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</si>
  <si>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</si>
  <si>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</si>
  <si>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</si>
  <si>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</si>
  <si>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</si>
  <si>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</si>
  <si>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</si>
  <si>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Nquthu(KZN242)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</si>
  <si>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</si>
  <si>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</si>
  <si>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</si>
  <si>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</si>
  <si>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</si>
  <si>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</si>
  <si>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</si>
  <si>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</si>
  <si>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</si>
  <si>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</si>
  <si>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</si>
  <si>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</si>
  <si>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</si>
  <si>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</si>
  <si>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</si>
  <si>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</si>
  <si>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</si>
  <si>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</si>
  <si>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</si>
  <si>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</si>
  <si>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</si>
  <si>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</si>
  <si>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</si>
  <si>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</si>
  <si>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</si>
  <si>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</si>
  <si>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</si>
  <si>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</si>
  <si>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</si>
  <si>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</si>
  <si>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</si>
  <si>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</si>
  <si>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</si>
  <si>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Nquthu(KZN242)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</si>
  <si>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</si>
  <si>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</si>
  <si>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</si>
  <si>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</si>
  <si>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</si>
  <si>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</si>
  <si>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</si>
  <si>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</si>
  <si>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</si>
  <si>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</si>
  <si>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</si>
  <si>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</si>
  <si>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</si>
  <si>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</si>
  <si>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</si>
  <si>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</si>
  <si>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</si>
  <si>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</si>
  <si>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</si>
  <si>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</si>
  <si>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</si>
  <si>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</si>
  <si>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</si>
  <si>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</si>
  <si>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</si>
  <si>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</si>
  <si>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Nquthu(KZN242)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</si>
  <si>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</si>
  <si>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</si>
  <si>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</si>
  <si>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</si>
  <si>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</si>
  <si>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</si>
  <si>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</si>
  <si>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</si>
  <si>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</si>
  <si>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</si>
  <si>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</si>
  <si>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</si>
  <si>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</si>
  <si>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</si>
  <si>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</si>
  <si>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</si>
  <si>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</si>
  <si>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</si>
  <si>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</si>
  <si>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</si>
  <si>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</si>
  <si>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</si>
  <si>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</si>
  <si>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</si>
  <si>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Nquthu(KZN242)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</si>
  <si>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</si>
  <si>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</si>
  <si>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</si>
  <si>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</si>
  <si>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</si>
  <si>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</si>
  <si>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</si>
  <si>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</si>
  <si>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</si>
  <si>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</si>
  <si>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</si>
  <si>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</si>
  <si>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</si>
  <si>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</si>
  <si>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</si>
  <si>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</si>
  <si>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</si>
  <si>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</si>
  <si>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</si>
  <si>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</si>
  <si>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</si>
  <si>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</si>
  <si>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</si>
  <si>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</si>
  <si>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</si>
  <si>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</si>
  <si>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</si>
  <si>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</si>
  <si>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</si>
  <si>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</si>
  <si>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</si>
  <si>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</si>
  <si>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</si>
  <si>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</si>
  <si>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</si>
  <si>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Nquthu(KZN242)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</si>
  <si>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</si>
  <si>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</si>
  <si>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Kwazulu-Natal: Nquthu(KZN242)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</si>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</sst>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11014438</v>
      </c>
      <c r="C5" s="19">
        <v>0</v>
      </c>
      <c r="D5" s="59">
        <v>17782800</v>
      </c>
      <c r="E5" s="60">
        <v>17782800</v>
      </c>
      <c r="F5" s="60">
        <v>12566057</v>
      </c>
      <c r="G5" s="60">
        <v>400149</v>
      </c>
      <c r="H5" s="60">
        <v>220</v>
      </c>
      <c r="I5" s="60">
        <v>12966426</v>
      </c>
      <c r="J5" s="60">
        <v>5606</v>
      </c>
      <c r="K5" s="60">
        <v>0</v>
      </c>
      <c r="L5" s="60">
        <v>0</v>
      </c>
      <c r="M5" s="60">
        <v>5606</v>
      </c>
      <c r="N5" s="60">
        <v>13550</v>
      </c>
      <c r="O5" s="60">
        <v>38995</v>
      </c>
      <c r="P5" s="60">
        <v>-5113</v>
      </c>
      <c r="Q5" s="60">
        <v>47432</v>
      </c>
      <c r="R5" s="60">
        <v>0</v>
      </c>
      <c r="S5" s="60">
        <v>0</v>
      </c>
      <c r="T5" s="60">
        <v>0</v>
      </c>
      <c r="U5" s="60">
        <v>0</v>
      </c>
      <c r="V5" s="60">
        <v>13019464</v>
      </c>
      <c r="W5" s="60">
        <v>13337100</v>
      </c>
      <c r="X5" s="60">
        <v>-317636</v>
      </c>
      <c r="Y5" s="61">
        <v>-2.38</v>
      </c>
      <c r="Z5" s="62">
        <v>17782800</v>
      </c>
    </row>
    <row r="6" spans="1:26" ht="13.5">
      <c r="A6" s="58" t="s">
        <v>32</v>
      </c>
      <c r="B6" s="19">
        <v>10732723</v>
      </c>
      <c r="C6" s="19">
        <v>0</v>
      </c>
      <c r="D6" s="59">
        <v>19603904</v>
      </c>
      <c r="E6" s="60">
        <v>19603904</v>
      </c>
      <c r="F6" s="60">
        <v>1161449</v>
      </c>
      <c r="G6" s="60">
        <v>1092792</v>
      </c>
      <c r="H6" s="60">
        <v>1113724</v>
      </c>
      <c r="I6" s="60">
        <v>3367965</v>
      </c>
      <c r="J6" s="60">
        <v>1072540</v>
      </c>
      <c r="K6" s="60">
        <v>1469134</v>
      </c>
      <c r="L6" s="60">
        <v>289832</v>
      </c>
      <c r="M6" s="60">
        <v>2831506</v>
      </c>
      <c r="N6" s="60">
        <v>855958</v>
      </c>
      <c r="O6" s="60">
        <v>879926</v>
      </c>
      <c r="P6" s="60">
        <v>882648</v>
      </c>
      <c r="Q6" s="60">
        <v>2618532</v>
      </c>
      <c r="R6" s="60">
        <v>0</v>
      </c>
      <c r="S6" s="60">
        <v>0</v>
      </c>
      <c r="T6" s="60">
        <v>0</v>
      </c>
      <c r="U6" s="60">
        <v>0</v>
      </c>
      <c r="V6" s="60">
        <v>8818003</v>
      </c>
      <c r="W6" s="60">
        <v>14702928</v>
      </c>
      <c r="X6" s="60">
        <v>-5884925</v>
      </c>
      <c r="Y6" s="61">
        <v>-40.03</v>
      </c>
      <c r="Z6" s="62">
        <v>19603904</v>
      </c>
    </row>
    <row r="7" spans="1:26" ht="13.5">
      <c r="A7" s="58" t="s">
        <v>33</v>
      </c>
      <c r="B7" s="19">
        <v>3716099</v>
      </c>
      <c r="C7" s="19">
        <v>0</v>
      </c>
      <c r="D7" s="59">
        <v>1046000</v>
      </c>
      <c r="E7" s="60">
        <v>1046000</v>
      </c>
      <c r="F7" s="60">
        <v>40761</v>
      </c>
      <c r="G7" s="60">
        <v>0</v>
      </c>
      <c r="H7" s="60">
        <v>469926</v>
      </c>
      <c r="I7" s="60">
        <v>510687</v>
      </c>
      <c r="J7" s="60">
        <v>537621</v>
      </c>
      <c r="K7" s="60">
        <v>619144</v>
      </c>
      <c r="L7" s="60">
        <v>495413</v>
      </c>
      <c r="M7" s="60">
        <v>1652178</v>
      </c>
      <c r="N7" s="60">
        <v>510787</v>
      </c>
      <c r="O7" s="60">
        <v>206962</v>
      </c>
      <c r="P7" s="60">
        <v>654175</v>
      </c>
      <c r="Q7" s="60">
        <v>1371924</v>
      </c>
      <c r="R7" s="60">
        <v>0</v>
      </c>
      <c r="S7" s="60">
        <v>0</v>
      </c>
      <c r="T7" s="60">
        <v>0</v>
      </c>
      <c r="U7" s="60">
        <v>0</v>
      </c>
      <c r="V7" s="60">
        <v>3534789</v>
      </c>
      <c r="W7" s="60">
        <v>784500</v>
      </c>
      <c r="X7" s="60">
        <v>2750289</v>
      </c>
      <c r="Y7" s="61">
        <v>350.58</v>
      </c>
      <c r="Z7" s="62">
        <v>1046000</v>
      </c>
    </row>
    <row r="8" spans="1:26" ht="13.5">
      <c r="A8" s="58" t="s">
        <v>34</v>
      </c>
      <c r="B8" s="19">
        <v>85635980</v>
      </c>
      <c r="C8" s="19">
        <v>0</v>
      </c>
      <c r="D8" s="59">
        <v>84643000</v>
      </c>
      <c r="E8" s="60">
        <v>84643000</v>
      </c>
      <c r="F8" s="60">
        <v>32681000</v>
      </c>
      <c r="G8" s="60">
        <v>1948784</v>
      </c>
      <c r="H8" s="60">
        <v>1582964</v>
      </c>
      <c r="I8" s="60">
        <v>36212748</v>
      </c>
      <c r="J8" s="60">
        <v>0</v>
      </c>
      <c r="K8" s="60">
        <v>23598471</v>
      </c>
      <c r="L8" s="60">
        <v>347115</v>
      </c>
      <c r="M8" s="60">
        <v>23945586</v>
      </c>
      <c r="N8" s="60">
        <v>557188</v>
      </c>
      <c r="O8" s="60">
        <v>517437</v>
      </c>
      <c r="P8" s="60">
        <v>20675137</v>
      </c>
      <c r="Q8" s="60">
        <v>21749762</v>
      </c>
      <c r="R8" s="60">
        <v>0</v>
      </c>
      <c r="S8" s="60">
        <v>0</v>
      </c>
      <c r="T8" s="60">
        <v>0</v>
      </c>
      <c r="U8" s="60">
        <v>0</v>
      </c>
      <c r="V8" s="60">
        <v>81908096</v>
      </c>
      <c r="W8" s="60">
        <v>63482250</v>
      </c>
      <c r="X8" s="60">
        <v>18425846</v>
      </c>
      <c r="Y8" s="61">
        <v>29.03</v>
      </c>
      <c r="Z8" s="62">
        <v>84643000</v>
      </c>
    </row>
    <row r="9" spans="1:26" ht="13.5">
      <c r="A9" s="58" t="s">
        <v>35</v>
      </c>
      <c r="B9" s="19">
        <v>1175086</v>
      </c>
      <c r="C9" s="19">
        <v>0</v>
      </c>
      <c r="D9" s="59">
        <v>1425738</v>
      </c>
      <c r="E9" s="60">
        <v>1425738</v>
      </c>
      <c r="F9" s="60">
        <v>216064</v>
      </c>
      <c r="G9" s="60">
        <v>237162</v>
      </c>
      <c r="H9" s="60">
        <v>362644</v>
      </c>
      <c r="I9" s="60">
        <v>815870</v>
      </c>
      <c r="J9" s="60">
        <v>171388</v>
      </c>
      <c r="K9" s="60">
        <v>190418</v>
      </c>
      <c r="L9" s="60">
        <v>36113</v>
      </c>
      <c r="M9" s="60">
        <v>397919</v>
      </c>
      <c r="N9" s="60">
        <v>401149</v>
      </c>
      <c r="O9" s="60">
        <v>169732</v>
      </c>
      <c r="P9" s="60">
        <v>161790</v>
      </c>
      <c r="Q9" s="60">
        <v>732671</v>
      </c>
      <c r="R9" s="60">
        <v>0</v>
      </c>
      <c r="S9" s="60">
        <v>0</v>
      </c>
      <c r="T9" s="60">
        <v>0</v>
      </c>
      <c r="U9" s="60">
        <v>0</v>
      </c>
      <c r="V9" s="60">
        <v>1946460</v>
      </c>
      <c r="W9" s="60">
        <v>1069304</v>
      </c>
      <c r="X9" s="60">
        <v>877156</v>
      </c>
      <c r="Y9" s="61">
        <v>82.03</v>
      </c>
      <c r="Z9" s="62">
        <v>1425738</v>
      </c>
    </row>
    <row r="10" spans="1:26" ht="25.5">
      <c r="A10" s="63" t="s">
        <v>277</v>
      </c>
      <c r="B10" s="64">
        <f>SUM(B5:B9)</f>
        <v>112274326</v>
      </c>
      <c r="C10" s="64">
        <f>SUM(C5:C9)</f>
        <v>0</v>
      </c>
      <c r="D10" s="65">
        <f aca="true" t="shared" si="0" ref="D10:Z10">SUM(D5:D9)</f>
        <v>124501442</v>
      </c>
      <c r="E10" s="66">
        <f t="shared" si="0"/>
        <v>124501442</v>
      </c>
      <c r="F10" s="66">
        <f t="shared" si="0"/>
        <v>46665331</v>
      </c>
      <c r="G10" s="66">
        <f t="shared" si="0"/>
        <v>3678887</v>
      </c>
      <c r="H10" s="66">
        <f t="shared" si="0"/>
        <v>3529478</v>
      </c>
      <c r="I10" s="66">
        <f t="shared" si="0"/>
        <v>53873696</v>
      </c>
      <c r="J10" s="66">
        <f t="shared" si="0"/>
        <v>1787155</v>
      </c>
      <c r="K10" s="66">
        <f t="shared" si="0"/>
        <v>25877167</v>
      </c>
      <c r="L10" s="66">
        <f t="shared" si="0"/>
        <v>1168473</v>
      </c>
      <c r="M10" s="66">
        <f t="shared" si="0"/>
        <v>28832795</v>
      </c>
      <c r="N10" s="66">
        <f t="shared" si="0"/>
        <v>2338632</v>
      </c>
      <c r="O10" s="66">
        <f t="shared" si="0"/>
        <v>1813052</v>
      </c>
      <c r="P10" s="66">
        <f t="shared" si="0"/>
        <v>22368637</v>
      </c>
      <c r="Q10" s="66">
        <f t="shared" si="0"/>
        <v>26520321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109226812</v>
      </c>
      <c r="W10" s="66">
        <f t="shared" si="0"/>
        <v>93376082</v>
      </c>
      <c r="X10" s="66">
        <f t="shared" si="0"/>
        <v>15850730</v>
      </c>
      <c r="Y10" s="67">
        <f>+IF(W10&lt;&gt;0,(X10/W10)*100,0)</f>
        <v>16.975150017538752</v>
      </c>
      <c r="Z10" s="68">
        <f t="shared" si="0"/>
        <v>124501442</v>
      </c>
    </row>
    <row r="11" spans="1:26" ht="13.5">
      <c r="A11" s="58" t="s">
        <v>37</v>
      </c>
      <c r="B11" s="19">
        <v>22277411</v>
      </c>
      <c r="C11" s="19">
        <v>0</v>
      </c>
      <c r="D11" s="59">
        <v>32614014</v>
      </c>
      <c r="E11" s="60">
        <v>32614014</v>
      </c>
      <c r="F11" s="60">
        <v>1999126</v>
      </c>
      <c r="G11" s="60">
        <v>2039701</v>
      </c>
      <c r="H11" s="60">
        <v>2223739</v>
      </c>
      <c r="I11" s="60">
        <v>6262566</v>
      </c>
      <c r="J11" s="60">
        <v>1982240</v>
      </c>
      <c r="K11" s="60">
        <v>1961934</v>
      </c>
      <c r="L11" s="60">
        <v>1937785</v>
      </c>
      <c r="M11" s="60">
        <v>5881959</v>
      </c>
      <c r="N11" s="60">
        <v>1909274</v>
      </c>
      <c r="O11" s="60">
        <v>2114984</v>
      </c>
      <c r="P11" s="60">
        <v>2034981</v>
      </c>
      <c r="Q11" s="60">
        <v>6059239</v>
      </c>
      <c r="R11" s="60">
        <v>0</v>
      </c>
      <c r="S11" s="60">
        <v>0</v>
      </c>
      <c r="T11" s="60">
        <v>0</v>
      </c>
      <c r="U11" s="60">
        <v>0</v>
      </c>
      <c r="V11" s="60">
        <v>18203764</v>
      </c>
      <c r="W11" s="60">
        <v>24460511</v>
      </c>
      <c r="X11" s="60">
        <v>-6256747</v>
      </c>
      <c r="Y11" s="61">
        <v>-25.58</v>
      </c>
      <c r="Z11" s="62">
        <v>32614014</v>
      </c>
    </row>
    <row r="12" spans="1:26" ht="13.5">
      <c r="A12" s="58" t="s">
        <v>38</v>
      </c>
      <c r="B12" s="19">
        <v>7337690</v>
      </c>
      <c r="C12" s="19">
        <v>0</v>
      </c>
      <c r="D12" s="59">
        <v>10129655</v>
      </c>
      <c r="E12" s="60">
        <v>10129655</v>
      </c>
      <c r="F12" s="60">
        <v>624779</v>
      </c>
      <c r="G12" s="60">
        <v>624779</v>
      </c>
      <c r="H12" s="60">
        <v>624779</v>
      </c>
      <c r="I12" s="60">
        <v>1874337</v>
      </c>
      <c r="J12" s="60">
        <v>624779</v>
      </c>
      <c r="K12" s="60">
        <v>624779</v>
      </c>
      <c r="L12" s="60">
        <v>614579</v>
      </c>
      <c r="M12" s="60">
        <v>1864137</v>
      </c>
      <c r="N12" s="60">
        <v>624779</v>
      </c>
      <c r="O12" s="60">
        <v>634979</v>
      </c>
      <c r="P12" s="60">
        <v>1391514</v>
      </c>
      <c r="Q12" s="60">
        <v>2651272</v>
      </c>
      <c r="R12" s="60">
        <v>0</v>
      </c>
      <c r="S12" s="60">
        <v>0</v>
      </c>
      <c r="T12" s="60">
        <v>0</v>
      </c>
      <c r="U12" s="60">
        <v>0</v>
      </c>
      <c r="V12" s="60">
        <v>6389746</v>
      </c>
      <c r="W12" s="60">
        <v>7597241</v>
      </c>
      <c r="X12" s="60">
        <v>-1207495</v>
      </c>
      <c r="Y12" s="61">
        <v>-15.89</v>
      </c>
      <c r="Z12" s="62">
        <v>10129655</v>
      </c>
    </row>
    <row r="13" spans="1:26" ht="13.5">
      <c r="A13" s="58" t="s">
        <v>278</v>
      </c>
      <c r="B13" s="19">
        <v>5066928</v>
      </c>
      <c r="C13" s="19">
        <v>0</v>
      </c>
      <c r="D13" s="59">
        <v>5624570</v>
      </c>
      <c r="E13" s="60">
        <v>5624570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4218428</v>
      </c>
      <c r="X13" s="60">
        <v>-4218428</v>
      </c>
      <c r="Y13" s="61">
        <v>-100</v>
      </c>
      <c r="Z13" s="62">
        <v>5624570</v>
      </c>
    </row>
    <row r="14" spans="1:26" ht="13.5">
      <c r="A14" s="58" t="s">
        <v>40</v>
      </c>
      <c r="B14" s="19">
        <v>0</v>
      </c>
      <c r="C14" s="19">
        <v>0</v>
      </c>
      <c r="D14" s="59">
        <v>136000</v>
      </c>
      <c r="E14" s="60">
        <v>136000</v>
      </c>
      <c r="F14" s="60">
        <v>0</v>
      </c>
      <c r="G14" s="60">
        <v>0</v>
      </c>
      <c r="H14" s="60">
        <v>129234</v>
      </c>
      <c r="I14" s="60">
        <v>129234</v>
      </c>
      <c r="J14" s="60">
        <v>-108260</v>
      </c>
      <c r="K14" s="60">
        <v>0</v>
      </c>
      <c r="L14" s="60">
        <v>291577</v>
      </c>
      <c r="M14" s="60">
        <v>183317</v>
      </c>
      <c r="N14" s="60">
        <v>-287203</v>
      </c>
      <c r="O14" s="60">
        <v>0</v>
      </c>
      <c r="P14" s="60">
        <v>17686</v>
      </c>
      <c r="Q14" s="60">
        <v>-269517</v>
      </c>
      <c r="R14" s="60">
        <v>0</v>
      </c>
      <c r="S14" s="60">
        <v>0</v>
      </c>
      <c r="T14" s="60">
        <v>0</v>
      </c>
      <c r="U14" s="60">
        <v>0</v>
      </c>
      <c r="V14" s="60">
        <v>43034</v>
      </c>
      <c r="W14" s="60">
        <v>102000</v>
      </c>
      <c r="X14" s="60">
        <v>-58966</v>
      </c>
      <c r="Y14" s="61">
        <v>-57.81</v>
      </c>
      <c r="Z14" s="62">
        <v>136000</v>
      </c>
    </row>
    <row r="15" spans="1:26" ht="13.5">
      <c r="A15" s="58" t="s">
        <v>41</v>
      </c>
      <c r="B15" s="19">
        <v>13612859</v>
      </c>
      <c r="C15" s="19">
        <v>0</v>
      </c>
      <c r="D15" s="59">
        <v>17751985</v>
      </c>
      <c r="E15" s="60">
        <v>17751985</v>
      </c>
      <c r="F15" s="60">
        <v>1802344</v>
      </c>
      <c r="G15" s="60">
        <v>1869014</v>
      </c>
      <c r="H15" s="60">
        <v>1450535</v>
      </c>
      <c r="I15" s="60">
        <v>5121893</v>
      </c>
      <c r="J15" s="60">
        <v>1223584</v>
      </c>
      <c r="K15" s="60">
        <v>1296842</v>
      </c>
      <c r="L15" s="60">
        <v>1228886</v>
      </c>
      <c r="M15" s="60">
        <v>3749312</v>
      </c>
      <c r="N15" s="60">
        <v>1119000</v>
      </c>
      <c r="O15" s="60">
        <v>1118218</v>
      </c>
      <c r="P15" s="60">
        <v>1065627</v>
      </c>
      <c r="Q15" s="60">
        <v>3302845</v>
      </c>
      <c r="R15" s="60">
        <v>0</v>
      </c>
      <c r="S15" s="60">
        <v>0</v>
      </c>
      <c r="T15" s="60">
        <v>0</v>
      </c>
      <c r="U15" s="60">
        <v>0</v>
      </c>
      <c r="V15" s="60">
        <v>12174050</v>
      </c>
      <c r="W15" s="60">
        <v>13313989</v>
      </c>
      <c r="X15" s="60">
        <v>-1139939</v>
      </c>
      <c r="Y15" s="61">
        <v>-8.56</v>
      </c>
      <c r="Z15" s="62">
        <v>17751985</v>
      </c>
    </row>
    <row r="16" spans="1:26" ht="13.5">
      <c r="A16" s="69" t="s">
        <v>42</v>
      </c>
      <c r="B16" s="19">
        <v>13207463</v>
      </c>
      <c r="C16" s="19">
        <v>0</v>
      </c>
      <c r="D16" s="59">
        <v>4000000</v>
      </c>
      <c r="E16" s="60">
        <v>4000000</v>
      </c>
      <c r="F16" s="60">
        <v>1287747</v>
      </c>
      <c r="G16" s="60">
        <v>453012</v>
      </c>
      <c r="H16" s="60">
        <v>3953431</v>
      </c>
      <c r="I16" s="60">
        <v>5694190</v>
      </c>
      <c r="J16" s="60">
        <v>461269</v>
      </c>
      <c r="K16" s="60">
        <v>1770800</v>
      </c>
      <c r="L16" s="60">
        <v>388484</v>
      </c>
      <c r="M16" s="60">
        <v>2620553</v>
      </c>
      <c r="N16" s="60">
        <v>1575458</v>
      </c>
      <c r="O16" s="60">
        <v>392493</v>
      </c>
      <c r="P16" s="60">
        <v>252691</v>
      </c>
      <c r="Q16" s="60">
        <v>2220642</v>
      </c>
      <c r="R16" s="60">
        <v>0</v>
      </c>
      <c r="S16" s="60">
        <v>0</v>
      </c>
      <c r="T16" s="60">
        <v>0</v>
      </c>
      <c r="U16" s="60">
        <v>0</v>
      </c>
      <c r="V16" s="60">
        <v>10535385</v>
      </c>
      <c r="W16" s="60">
        <v>3000000</v>
      </c>
      <c r="X16" s="60">
        <v>7535385</v>
      </c>
      <c r="Y16" s="61">
        <v>251.18</v>
      </c>
      <c r="Z16" s="62">
        <v>4000000</v>
      </c>
    </row>
    <row r="17" spans="1:26" ht="13.5">
      <c r="A17" s="58" t="s">
        <v>43</v>
      </c>
      <c r="B17" s="19">
        <v>30295820</v>
      </c>
      <c r="C17" s="19">
        <v>0</v>
      </c>
      <c r="D17" s="59">
        <v>41208776</v>
      </c>
      <c r="E17" s="60">
        <v>41208776</v>
      </c>
      <c r="F17" s="60">
        <v>840753</v>
      </c>
      <c r="G17" s="60">
        <v>2035636</v>
      </c>
      <c r="H17" s="60">
        <v>1929222</v>
      </c>
      <c r="I17" s="60">
        <v>4805611</v>
      </c>
      <c r="J17" s="60">
        <v>2945261</v>
      </c>
      <c r="K17" s="60">
        <v>2325189</v>
      </c>
      <c r="L17" s="60">
        <v>2662504</v>
      </c>
      <c r="M17" s="60">
        <v>7932954</v>
      </c>
      <c r="N17" s="60">
        <v>1972881</v>
      </c>
      <c r="O17" s="60">
        <v>2805035</v>
      </c>
      <c r="P17" s="60">
        <v>3029493</v>
      </c>
      <c r="Q17" s="60">
        <v>7807409</v>
      </c>
      <c r="R17" s="60">
        <v>0</v>
      </c>
      <c r="S17" s="60">
        <v>0</v>
      </c>
      <c r="T17" s="60">
        <v>0</v>
      </c>
      <c r="U17" s="60">
        <v>0</v>
      </c>
      <c r="V17" s="60">
        <v>20545974</v>
      </c>
      <c r="W17" s="60">
        <v>30906582</v>
      </c>
      <c r="X17" s="60">
        <v>-10360608</v>
      </c>
      <c r="Y17" s="61">
        <v>-33.52</v>
      </c>
      <c r="Z17" s="62">
        <v>41208776</v>
      </c>
    </row>
    <row r="18" spans="1:26" ht="13.5">
      <c r="A18" s="70" t="s">
        <v>44</v>
      </c>
      <c r="B18" s="71">
        <f>SUM(B11:B17)</f>
        <v>91798171</v>
      </c>
      <c r="C18" s="71">
        <f>SUM(C11:C17)</f>
        <v>0</v>
      </c>
      <c r="D18" s="72">
        <f aca="true" t="shared" si="1" ref="D18:Z18">SUM(D11:D17)</f>
        <v>111465000</v>
      </c>
      <c r="E18" s="73">
        <f t="shared" si="1"/>
        <v>111465000</v>
      </c>
      <c r="F18" s="73">
        <f t="shared" si="1"/>
        <v>6554749</v>
      </c>
      <c r="G18" s="73">
        <f t="shared" si="1"/>
        <v>7022142</v>
      </c>
      <c r="H18" s="73">
        <f t="shared" si="1"/>
        <v>10310940</v>
      </c>
      <c r="I18" s="73">
        <f t="shared" si="1"/>
        <v>23887831</v>
      </c>
      <c r="J18" s="73">
        <f t="shared" si="1"/>
        <v>7128873</v>
      </c>
      <c r="K18" s="73">
        <f t="shared" si="1"/>
        <v>7979544</v>
      </c>
      <c r="L18" s="73">
        <f t="shared" si="1"/>
        <v>7123815</v>
      </c>
      <c r="M18" s="73">
        <f t="shared" si="1"/>
        <v>22232232</v>
      </c>
      <c r="N18" s="73">
        <f t="shared" si="1"/>
        <v>6914189</v>
      </c>
      <c r="O18" s="73">
        <f t="shared" si="1"/>
        <v>7065709</v>
      </c>
      <c r="P18" s="73">
        <f t="shared" si="1"/>
        <v>7791992</v>
      </c>
      <c r="Q18" s="73">
        <f t="shared" si="1"/>
        <v>21771890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67891953</v>
      </c>
      <c r="W18" s="73">
        <f t="shared" si="1"/>
        <v>83598751</v>
      </c>
      <c r="X18" s="73">
        <f t="shared" si="1"/>
        <v>-15706798</v>
      </c>
      <c r="Y18" s="67">
        <f>+IF(W18&lt;&gt;0,(X18/W18)*100,0)</f>
        <v>-18.788316586213114</v>
      </c>
      <c r="Z18" s="74">
        <f t="shared" si="1"/>
        <v>111465000</v>
      </c>
    </row>
    <row r="19" spans="1:26" ht="13.5">
      <c r="A19" s="70" t="s">
        <v>45</v>
      </c>
      <c r="B19" s="75">
        <f>+B10-B18</f>
        <v>20476155</v>
      </c>
      <c r="C19" s="75">
        <f>+C10-C18</f>
        <v>0</v>
      </c>
      <c r="D19" s="76">
        <f aca="true" t="shared" si="2" ref="D19:Z19">+D10-D18</f>
        <v>13036442</v>
      </c>
      <c r="E19" s="77">
        <f t="shared" si="2"/>
        <v>13036442</v>
      </c>
      <c r="F19" s="77">
        <f t="shared" si="2"/>
        <v>40110582</v>
      </c>
      <c r="G19" s="77">
        <f t="shared" si="2"/>
        <v>-3343255</v>
      </c>
      <c r="H19" s="77">
        <f t="shared" si="2"/>
        <v>-6781462</v>
      </c>
      <c r="I19" s="77">
        <f t="shared" si="2"/>
        <v>29985865</v>
      </c>
      <c r="J19" s="77">
        <f t="shared" si="2"/>
        <v>-5341718</v>
      </c>
      <c r="K19" s="77">
        <f t="shared" si="2"/>
        <v>17897623</v>
      </c>
      <c r="L19" s="77">
        <f t="shared" si="2"/>
        <v>-5955342</v>
      </c>
      <c r="M19" s="77">
        <f t="shared" si="2"/>
        <v>6600563</v>
      </c>
      <c r="N19" s="77">
        <f t="shared" si="2"/>
        <v>-4575557</v>
      </c>
      <c r="O19" s="77">
        <f t="shared" si="2"/>
        <v>-5252657</v>
      </c>
      <c r="P19" s="77">
        <f t="shared" si="2"/>
        <v>14576645</v>
      </c>
      <c r="Q19" s="77">
        <f t="shared" si="2"/>
        <v>4748431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41334859</v>
      </c>
      <c r="W19" s="77">
        <f>IF(E10=E18,0,W10-W18)</f>
        <v>9777331</v>
      </c>
      <c r="X19" s="77">
        <f t="shared" si="2"/>
        <v>31557528</v>
      </c>
      <c r="Y19" s="78">
        <f>+IF(W19&lt;&gt;0,(X19/W19)*100,0)</f>
        <v>322.7621934861364</v>
      </c>
      <c r="Z19" s="79">
        <f t="shared" si="2"/>
        <v>13036442</v>
      </c>
    </row>
    <row r="20" spans="1:26" ht="13.5">
      <c r="A20" s="58" t="s">
        <v>46</v>
      </c>
      <c r="B20" s="19">
        <v>33811066</v>
      </c>
      <c r="C20" s="19">
        <v>0</v>
      </c>
      <c r="D20" s="59">
        <v>39060000</v>
      </c>
      <c r="E20" s="60">
        <v>39060000</v>
      </c>
      <c r="F20" s="60">
        <v>0</v>
      </c>
      <c r="G20" s="60">
        <v>3784620</v>
      </c>
      <c r="H20" s="60">
        <v>2990363</v>
      </c>
      <c r="I20" s="60">
        <v>6774983</v>
      </c>
      <c r="J20" s="60">
        <v>0</v>
      </c>
      <c r="K20" s="60">
        <v>6334031</v>
      </c>
      <c r="L20" s="60">
        <v>2752777</v>
      </c>
      <c r="M20" s="60">
        <v>9086808</v>
      </c>
      <c r="N20" s="60">
        <v>4700865</v>
      </c>
      <c r="O20" s="60">
        <v>1873005</v>
      </c>
      <c r="P20" s="60">
        <v>2531221</v>
      </c>
      <c r="Q20" s="60">
        <v>9105091</v>
      </c>
      <c r="R20" s="60">
        <v>0</v>
      </c>
      <c r="S20" s="60">
        <v>0</v>
      </c>
      <c r="T20" s="60">
        <v>0</v>
      </c>
      <c r="U20" s="60">
        <v>0</v>
      </c>
      <c r="V20" s="60">
        <v>24966882</v>
      </c>
      <c r="W20" s="60">
        <v>29295000</v>
      </c>
      <c r="X20" s="60">
        <v>-4328118</v>
      </c>
      <c r="Y20" s="61">
        <v>-14.77</v>
      </c>
      <c r="Z20" s="62">
        <v>39060000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54287221</v>
      </c>
      <c r="C22" s="86">
        <f>SUM(C19:C21)</f>
        <v>0</v>
      </c>
      <c r="D22" s="87">
        <f aca="true" t="shared" si="3" ref="D22:Z22">SUM(D19:D21)</f>
        <v>52096442</v>
      </c>
      <c r="E22" s="88">
        <f t="shared" si="3"/>
        <v>52096442</v>
      </c>
      <c r="F22" s="88">
        <f t="shared" si="3"/>
        <v>40110582</v>
      </c>
      <c r="G22" s="88">
        <f t="shared" si="3"/>
        <v>441365</v>
      </c>
      <c r="H22" s="88">
        <f t="shared" si="3"/>
        <v>-3791099</v>
      </c>
      <c r="I22" s="88">
        <f t="shared" si="3"/>
        <v>36760848</v>
      </c>
      <c r="J22" s="88">
        <f t="shared" si="3"/>
        <v>-5341718</v>
      </c>
      <c r="K22" s="88">
        <f t="shared" si="3"/>
        <v>24231654</v>
      </c>
      <c r="L22" s="88">
        <f t="shared" si="3"/>
        <v>-3202565</v>
      </c>
      <c r="M22" s="88">
        <f t="shared" si="3"/>
        <v>15687371</v>
      </c>
      <c r="N22" s="88">
        <f t="shared" si="3"/>
        <v>125308</v>
      </c>
      <c r="O22" s="88">
        <f t="shared" si="3"/>
        <v>-3379652</v>
      </c>
      <c r="P22" s="88">
        <f t="shared" si="3"/>
        <v>17107866</v>
      </c>
      <c r="Q22" s="88">
        <f t="shared" si="3"/>
        <v>13853522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66301741</v>
      </c>
      <c r="W22" s="88">
        <f t="shared" si="3"/>
        <v>39072331</v>
      </c>
      <c r="X22" s="88">
        <f t="shared" si="3"/>
        <v>27229410</v>
      </c>
      <c r="Y22" s="89">
        <f>+IF(W22&lt;&gt;0,(X22/W22)*100,0)</f>
        <v>69.68975052960111</v>
      </c>
      <c r="Z22" s="90">
        <f t="shared" si="3"/>
        <v>52096442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54287221</v>
      </c>
      <c r="C24" s="75">
        <f>SUM(C22:C23)</f>
        <v>0</v>
      </c>
      <c r="D24" s="76">
        <f aca="true" t="shared" si="4" ref="D24:Z24">SUM(D22:D23)</f>
        <v>52096442</v>
      </c>
      <c r="E24" s="77">
        <f t="shared" si="4"/>
        <v>52096442</v>
      </c>
      <c r="F24" s="77">
        <f t="shared" si="4"/>
        <v>40110582</v>
      </c>
      <c r="G24" s="77">
        <f t="shared" si="4"/>
        <v>441365</v>
      </c>
      <c r="H24" s="77">
        <f t="shared" si="4"/>
        <v>-3791099</v>
      </c>
      <c r="I24" s="77">
        <f t="shared" si="4"/>
        <v>36760848</v>
      </c>
      <c r="J24" s="77">
        <f t="shared" si="4"/>
        <v>-5341718</v>
      </c>
      <c r="K24" s="77">
        <f t="shared" si="4"/>
        <v>24231654</v>
      </c>
      <c r="L24" s="77">
        <f t="shared" si="4"/>
        <v>-3202565</v>
      </c>
      <c r="M24" s="77">
        <f t="shared" si="4"/>
        <v>15687371</v>
      </c>
      <c r="N24" s="77">
        <f t="shared" si="4"/>
        <v>125308</v>
      </c>
      <c r="O24" s="77">
        <f t="shared" si="4"/>
        <v>-3379652</v>
      </c>
      <c r="P24" s="77">
        <f t="shared" si="4"/>
        <v>17107866</v>
      </c>
      <c r="Q24" s="77">
        <f t="shared" si="4"/>
        <v>13853522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66301741</v>
      </c>
      <c r="W24" s="77">
        <f t="shared" si="4"/>
        <v>39072331</v>
      </c>
      <c r="X24" s="77">
        <f t="shared" si="4"/>
        <v>27229410</v>
      </c>
      <c r="Y24" s="78">
        <f>+IF(W24&lt;&gt;0,(X24/W24)*100,0)</f>
        <v>69.68975052960111</v>
      </c>
      <c r="Z24" s="79">
        <f t="shared" si="4"/>
        <v>52096442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73269379</v>
      </c>
      <c r="E27" s="100">
        <v>73269379</v>
      </c>
      <c r="F27" s="100">
        <v>1335660</v>
      </c>
      <c r="G27" s="100">
        <v>2864969</v>
      </c>
      <c r="H27" s="100">
        <v>3597880</v>
      </c>
      <c r="I27" s="100">
        <v>7798509</v>
      </c>
      <c r="J27" s="100">
        <v>3214865</v>
      </c>
      <c r="K27" s="100">
        <v>3638890</v>
      </c>
      <c r="L27" s="100">
        <v>4549364</v>
      </c>
      <c r="M27" s="100">
        <v>11403119</v>
      </c>
      <c r="N27" s="100">
        <v>3142488</v>
      </c>
      <c r="O27" s="100">
        <v>2663150</v>
      </c>
      <c r="P27" s="100">
        <v>4744764</v>
      </c>
      <c r="Q27" s="100">
        <v>10550402</v>
      </c>
      <c r="R27" s="100">
        <v>0</v>
      </c>
      <c r="S27" s="100">
        <v>0</v>
      </c>
      <c r="T27" s="100">
        <v>0</v>
      </c>
      <c r="U27" s="100">
        <v>0</v>
      </c>
      <c r="V27" s="100">
        <v>29752030</v>
      </c>
      <c r="W27" s="100">
        <v>54952034</v>
      </c>
      <c r="X27" s="100">
        <v>-25200004</v>
      </c>
      <c r="Y27" s="101">
        <v>-45.86</v>
      </c>
      <c r="Z27" s="102">
        <v>73269379</v>
      </c>
    </row>
    <row r="28" spans="1:26" ht="13.5">
      <c r="A28" s="103" t="s">
        <v>46</v>
      </c>
      <c r="B28" s="19">
        <v>0</v>
      </c>
      <c r="C28" s="19">
        <v>0</v>
      </c>
      <c r="D28" s="59">
        <v>31882379</v>
      </c>
      <c r="E28" s="60">
        <v>31882379</v>
      </c>
      <c r="F28" s="60">
        <v>1335660</v>
      </c>
      <c r="G28" s="60">
        <v>2843039</v>
      </c>
      <c r="H28" s="60">
        <v>3461201</v>
      </c>
      <c r="I28" s="60">
        <v>7639900</v>
      </c>
      <c r="J28" s="60">
        <v>3214865</v>
      </c>
      <c r="K28" s="60">
        <v>3458587</v>
      </c>
      <c r="L28" s="60">
        <v>4411987</v>
      </c>
      <c r="M28" s="60">
        <v>11085439</v>
      </c>
      <c r="N28" s="60">
        <v>2768575</v>
      </c>
      <c r="O28" s="60">
        <v>2638796</v>
      </c>
      <c r="P28" s="60">
        <v>4690160</v>
      </c>
      <c r="Q28" s="60">
        <v>10097531</v>
      </c>
      <c r="R28" s="60">
        <v>0</v>
      </c>
      <c r="S28" s="60">
        <v>0</v>
      </c>
      <c r="T28" s="60">
        <v>0</v>
      </c>
      <c r="U28" s="60">
        <v>0</v>
      </c>
      <c r="V28" s="60">
        <v>28822870</v>
      </c>
      <c r="W28" s="60">
        <v>23911784</v>
      </c>
      <c r="X28" s="60">
        <v>4911086</v>
      </c>
      <c r="Y28" s="61">
        <v>20.54</v>
      </c>
      <c r="Z28" s="62">
        <v>31882379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41387000</v>
      </c>
      <c r="E31" s="60">
        <v>41387000</v>
      </c>
      <c r="F31" s="60">
        <v>0</v>
      </c>
      <c r="G31" s="60">
        <v>21930</v>
      </c>
      <c r="H31" s="60">
        <v>136679</v>
      </c>
      <c r="I31" s="60">
        <v>158609</v>
      </c>
      <c r="J31" s="60">
        <v>0</v>
      </c>
      <c r="K31" s="60">
        <v>180303</v>
      </c>
      <c r="L31" s="60">
        <v>137377</v>
      </c>
      <c r="M31" s="60">
        <v>317680</v>
      </c>
      <c r="N31" s="60">
        <v>373913</v>
      </c>
      <c r="O31" s="60">
        <v>24354</v>
      </c>
      <c r="P31" s="60">
        <v>54604</v>
      </c>
      <c r="Q31" s="60">
        <v>452871</v>
      </c>
      <c r="R31" s="60">
        <v>0</v>
      </c>
      <c r="S31" s="60">
        <v>0</v>
      </c>
      <c r="T31" s="60">
        <v>0</v>
      </c>
      <c r="U31" s="60">
        <v>0</v>
      </c>
      <c r="V31" s="60">
        <v>929160</v>
      </c>
      <c r="W31" s="60">
        <v>31040250</v>
      </c>
      <c r="X31" s="60">
        <v>-30111090</v>
      </c>
      <c r="Y31" s="61">
        <v>-97.01</v>
      </c>
      <c r="Z31" s="62">
        <v>41387000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73269379</v>
      </c>
      <c r="E32" s="100">
        <f t="shared" si="5"/>
        <v>73269379</v>
      </c>
      <c r="F32" s="100">
        <f t="shared" si="5"/>
        <v>1335660</v>
      </c>
      <c r="G32" s="100">
        <f t="shared" si="5"/>
        <v>2864969</v>
      </c>
      <c r="H32" s="100">
        <f t="shared" si="5"/>
        <v>3597880</v>
      </c>
      <c r="I32" s="100">
        <f t="shared" si="5"/>
        <v>7798509</v>
      </c>
      <c r="J32" s="100">
        <f t="shared" si="5"/>
        <v>3214865</v>
      </c>
      <c r="K32" s="100">
        <f t="shared" si="5"/>
        <v>3638890</v>
      </c>
      <c r="L32" s="100">
        <f t="shared" si="5"/>
        <v>4549364</v>
      </c>
      <c r="M32" s="100">
        <f t="shared" si="5"/>
        <v>11403119</v>
      </c>
      <c r="N32" s="100">
        <f t="shared" si="5"/>
        <v>3142488</v>
      </c>
      <c r="O32" s="100">
        <f t="shared" si="5"/>
        <v>2663150</v>
      </c>
      <c r="P32" s="100">
        <f t="shared" si="5"/>
        <v>4744764</v>
      </c>
      <c r="Q32" s="100">
        <f t="shared" si="5"/>
        <v>10550402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29752030</v>
      </c>
      <c r="W32" s="100">
        <f t="shared" si="5"/>
        <v>54952034</v>
      </c>
      <c r="X32" s="100">
        <f t="shared" si="5"/>
        <v>-25200004</v>
      </c>
      <c r="Y32" s="101">
        <f>+IF(W32&lt;&gt;0,(X32/W32)*100,0)</f>
        <v>-45.858182428697724</v>
      </c>
      <c r="Z32" s="102">
        <f t="shared" si="5"/>
        <v>73269379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89573455</v>
      </c>
      <c r="C35" s="19">
        <v>0</v>
      </c>
      <c r="D35" s="59">
        <v>149917000</v>
      </c>
      <c r="E35" s="60">
        <v>149917</v>
      </c>
      <c r="F35" s="60">
        <v>0</v>
      </c>
      <c r="G35" s="60">
        <v>91074391</v>
      </c>
      <c r="H35" s="60">
        <v>91074391</v>
      </c>
      <c r="I35" s="60">
        <v>91074391</v>
      </c>
      <c r="J35" s="60">
        <v>91074391</v>
      </c>
      <c r="K35" s="60">
        <v>91074391</v>
      </c>
      <c r="L35" s="60">
        <v>91074391</v>
      </c>
      <c r="M35" s="60">
        <v>91074391</v>
      </c>
      <c r="N35" s="60">
        <v>91074391</v>
      </c>
      <c r="O35" s="60">
        <v>91074391</v>
      </c>
      <c r="P35" s="60">
        <v>91074391</v>
      </c>
      <c r="Q35" s="60">
        <v>91074391</v>
      </c>
      <c r="R35" s="60">
        <v>0</v>
      </c>
      <c r="S35" s="60">
        <v>0</v>
      </c>
      <c r="T35" s="60">
        <v>0</v>
      </c>
      <c r="U35" s="60">
        <v>0</v>
      </c>
      <c r="V35" s="60">
        <v>91074391</v>
      </c>
      <c r="W35" s="60">
        <v>112438</v>
      </c>
      <c r="X35" s="60">
        <v>90961953</v>
      </c>
      <c r="Y35" s="61">
        <v>80899.65</v>
      </c>
      <c r="Z35" s="62">
        <v>149917</v>
      </c>
    </row>
    <row r="36" spans="1:26" ht="13.5">
      <c r="A36" s="58" t="s">
        <v>57</v>
      </c>
      <c r="B36" s="19">
        <v>129035416</v>
      </c>
      <c r="C36" s="19">
        <v>0</v>
      </c>
      <c r="D36" s="59">
        <v>185010000</v>
      </c>
      <c r="E36" s="60">
        <v>18500000</v>
      </c>
      <c r="F36" s="60">
        <v>0</v>
      </c>
      <c r="G36" s="60">
        <v>87051558</v>
      </c>
      <c r="H36" s="60">
        <v>87051558</v>
      </c>
      <c r="I36" s="60">
        <v>87051558</v>
      </c>
      <c r="J36" s="60">
        <v>87051558</v>
      </c>
      <c r="K36" s="60">
        <v>87051558</v>
      </c>
      <c r="L36" s="60">
        <v>87051558</v>
      </c>
      <c r="M36" s="60">
        <v>87051558</v>
      </c>
      <c r="N36" s="60">
        <v>87051558</v>
      </c>
      <c r="O36" s="60">
        <v>87051558</v>
      </c>
      <c r="P36" s="60">
        <v>87051558</v>
      </c>
      <c r="Q36" s="60">
        <v>87051558</v>
      </c>
      <c r="R36" s="60">
        <v>0</v>
      </c>
      <c r="S36" s="60">
        <v>0</v>
      </c>
      <c r="T36" s="60">
        <v>0</v>
      </c>
      <c r="U36" s="60">
        <v>0</v>
      </c>
      <c r="V36" s="60">
        <v>87051558</v>
      </c>
      <c r="W36" s="60">
        <v>13875000</v>
      </c>
      <c r="X36" s="60">
        <v>73176558</v>
      </c>
      <c r="Y36" s="61">
        <v>527.4</v>
      </c>
      <c r="Z36" s="62">
        <v>18500000</v>
      </c>
    </row>
    <row r="37" spans="1:26" ht="13.5">
      <c r="A37" s="58" t="s">
        <v>58</v>
      </c>
      <c r="B37" s="19">
        <v>15811916</v>
      </c>
      <c r="C37" s="19">
        <v>0</v>
      </c>
      <c r="D37" s="59">
        <v>16496000</v>
      </c>
      <c r="E37" s="60">
        <v>897659</v>
      </c>
      <c r="F37" s="60">
        <v>0</v>
      </c>
      <c r="G37" s="60">
        <v>22477592</v>
      </c>
      <c r="H37" s="60">
        <v>22477592</v>
      </c>
      <c r="I37" s="60">
        <v>22477592</v>
      </c>
      <c r="J37" s="60">
        <v>22477592</v>
      </c>
      <c r="K37" s="60">
        <v>22477592</v>
      </c>
      <c r="L37" s="60">
        <v>22477592</v>
      </c>
      <c r="M37" s="60">
        <v>22477592</v>
      </c>
      <c r="N37" s="60">
        <v>22477592</v>
      </c>
      <c r="O37" s="60">
        <v>22477592</v>
      </c>
      <c r="P37" s="60">
        <v>22477592</v>
      </c>
      <c r="Q37" s="60">
        <v>22477592</v>
      </c>
      <c r="R37" s="60">
        <v>0</v>
      </c>
      <c r="S37" s="60">
        <v>0</v>
      </c>
      <c r="T37" s="60">
        <v>0</v>
      </c>
      <c r="U37" s="60">
        <v>0</v>
      </c>
      <c r="V37" s="60">
        <v>22477592</v>
      </c>
      <c r="W37" s="60">
        <v>673244</v>
      </c>
      <c r="X37" s="60">
        <v>21804348</v>
      </c>
      <c r="Y37" s="61">
        <v>3238.7</v>
      </c>
      <c r="Z37" s="62">
        <v>897659</v>
      </c>
    </row>
    <row r="38" spans="1:26" ht="13.5">
      <c r="A38" s="58" t="s">
        <v>59</v>
      </c>
      <c r="B38" s="19">
        <v>826597</v>
      </c>
      <c r="C38" s="19">
        <v>0</v>
      </c>
      <c r="D38" s="59">
        <v>829000</v>
      </c>
      <c r="E38" s="60">
        <v>829000</v>
      </c>
      <c r="F38" s="60">
        <v>0</v>
      </c>
      <c r="G38" s="60">
        <v>1974907</v>
      </c>
      <c r="H38" s="60">
        <v>1974907</v>
      </c>
      <c r="I38" s="60">
        <v>1974907</v>
      </c>
      <c r="J38" s="60">
        <v>1974907</v>
      </c>
      <c r="K38" s="60">
        <v>1974907</v>
      </c>
      <c r="L38" s="60">
        <v>1974907</v>
      </c>
      <c r="M38" s="60">
        <v>1974907</v>
      </c>
      <c r="N38" s="60">
        <v>1974907</v>
      </c>
      <c r="O38" s="60">
        <v>1974907</v>
      </c>
      <c r="P38" s="60">
        <v>1974907</v>
      </c>
      <c r="Q38" s="60">
        <v>1974907</v>
      </c>
      <c r="R38" s="60">
        <v>0</v>
      </c>
      <c r="S38" s="60">
        <v>0</v>
      </c>
      <c r="T38" s="60">
        <v>0</v>
      </c>
      <c r="U38" s="60">
        <v>0</v>
      </c>
      <c r="V38" s="60">
        <v>1974907</v>
      </c>
      <c r="W38" s="60">
        <v>621750</v>
      </c>
      <c r="X38" s="60">
        <v>1353157</v>
      </c>
      <c r="Y38" s="61">
        <v>217.64</v>
      </c>
      <c r="Z38" s="62">
        <v>829000</v>
      </c>
    </row>
    <row r="39" spans="1:26" ht="13.5">
      <c r="A39" s="58" t="s">
        <v>60</v>
      </c>
      <c r="B39" s="19">
        <v>201970358</v>
      </c>
      <c r="C39" s="19">
        <v>0</v>
      </c>
      <c r="D39" s="59">
        <v>317602000</v>
      </c>
      <c r="E39" s="60">
        <v>16923258</v>
      </c>
      <c r="F39" s="60">
        <v>0</v>
      </c>
      <c r="G39" s="60">
        <v>153673450</v>
      </c>
      <c r="H39" s="60">
        <v>153673450</v>
      </c>
      <c r="I39" s="60">
        <v>153673450</v>
      </c>
      <c r="J39" s="60">
        <v>153673450</v>
      </c>
      <c r="K39" s="60">
        <v>153673450</v>
      </c>
      <c r="L39" s="60">
        <v>153673450</v>
      </c>
      <c r="M39" s="60">
        <v>153673450</v>
      </c>
      <c r="N39" s="60">
        <v>153673450</v>
      </c>
      <c r="O39" s="60">
        <v>153673450</v>
      </c>
      <c r="P39" s="60">
        <v>153673450</v>
      </c>
      <c r="Q39" s="60">
        <v>153673450</v>
      </c>
      <c r="R39" s="60">
        <v>0</v>
      </c>
      <c r="S39" s="60">
        <v>0</v>
      </c>
      <c r="T39" s="60">
        <v>0</v>
      </c>
      <c r="U39" s="60">
        <v>0</v>
      </c>
      <c r="V39" s="60">
        <v>153673450</v>
      </c>
      <c r="W39" s="60">
        <v>12692444</v>
      </c>
      <c r="X39" s="60">
        <v>140981006</v>
      </c>
      <c r="Y39" s="61">
        <v>1110.75</v>
      </c>
      <c r="Z39" s="62">
        <v>16923258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56676840</v>
      </c>
      <c r="C42" s="19">
        <v>0</v>
      </c>
      <c r="D42" s="59">
        <v>46220462</v>
      </c>
      <c r="E42" s="60">
        <v>60732146</v>
      </c>
      <c r="F42" s="60">
        <v>53048477</v>
      </c>
      <c r="G42" s="60">
        <v>-293390</v>
      </c>
      <c r="H42" s="60">
        <v>3029795</v>
      </c>
      <c r="I42" s="60">
        <v>55784882</v>
      </c>
      <c r="J42" s="60">
        <v>-2078808</v>
      </c>
      <c r="K42" s="60">
        <v>21939416</v>
      </c>
      <c r="L42" s="60">
        <v>1448648</v>
      </c>
      <c r="M42" s="60">
        <v>21309256</v>
      </c>
      <c r="N42" s="60">
        <v>-3817128</v>
      </c>
      <c r="O42" s="60">
        <v>-2164073</v>
      </c>
      <c r="P42" s="60">
        <v>22641375</v>
      </c>
      <c r="Q42" s="60">
        <v>16660174</v>
      </c>
      <c r="R42" s="60">
        <v>0</v>
      </c>
      <c r="S42" s="60">
        <v>0</v>
      </c>
      <c r="T42" s="60">
        <v>0</v>
      </c>
      <c r="U42" s="60">
        <v>0</v>
      </c>
      <c r="V42" s="60">
        <v>93754312</v>
      </c>
      <c r="W42" s="60">
        <v>63350411</v>
      </c>
      <c r="X42" s="60">
        <v>30403901</v>
      </c>
      <c r="Y42" s="61">
        <v>47.99</v>
      </c>
      <c r="Z42" s="62">
        <v>60732146</v>
      </c>
    </row>
    <row r="43" spans="1:26" ht="13.5">
      <c r="A43" s="58" t="s">
        <v>63</v>
      </c>
      <c r="B43" s="19">
        <v>-36321765</v>
      </c>
      <c r="C43" s="19">
        <v>0</v>
      </c>
      <c r="D43" s="59">
        <v>-45175688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>
        <v>0</v>
      </c>
      <c r="Y43" s="61">
        <v>0</v>
      </c>
      <c r="Z43" s="62">
        <v>0</v>
      </c>
    </row>
    <row r="44" spans="1:26" ht="13.5">
      <c r="A44" s="58" t="s">
        <v>64</v>
      </c>
      <c r="B44" s="19">
        <v>-778964</v>
      </c>
      <c r="C44" s="19">
        <v>0</v>
      </c>
      <c r="D44" s="59">
        <v>-879312</v>
      </c>
      <c r="E44" s="60">
        <v>-852884</v>
      </c>
      <c r="F44" s="60">
        <v>0</v>
      </c>
      <c r="G44" s="60">
        <v>0</v>
      </c>
      <c r="H44" s="60">
        <v>-108259</v>
      </c>
      <c r="I44" s="60">
        <v>-108259</v>
      </c>
      <c r="J44" s="60">
        <v>0</v>
      </c>
      <c r="K44" s="60">
        <v>0</v>
      </c>
      <c r="L44" s="60">
        <v>-291576</v>
      </c>
      <c r="M44" s="60">
        <v>-291576</v>
      </c>
      <c r="N44" s="60">
        <v>0</v>
      </c>
      <c r="O44" s="60">
        <v>0</v>
      </c>
      <c r="P44" s="60">
        <v>-128792</v>
      </c>
      <c r="Q44" s="60">
        <v>-128792</v>
      </c>
      <c r="R44" s="60">
        <v>0</v>
      </c>
      <c r="S44" s="60">
        <v>0</v>
      </c>
      <c r="T44" s="60">
        <v>0</v>
      </c>
      <c r="U44" s="60">
        <v>0</v>
      </c>
      <c r="V44" s="60">
        <v>-528627</v>
      </c>
      <c r="W44" s="60">
        <v>-561308</v>
      </c>
      <c r="X44" s="60">
        <v>32681</v>
      </c>
      <c r="Y44" s="61">
        <v>-5.82</v>
      </c>
      <c r="Z44" s="62">
        <v>-852884</v>
      </c>
    </row>
    <row r="45" spans="1:26" ht="13.5">
      <c r="A45" s="70" t="s">
        <v>65</v>
      </c>
      <c r="B45" s="22">
        <v>80615579</v>
      </c>
      <c r="C45" s="22">
        <v>0</v>
      </c>
      <c r="D45" s="99">
        <v>70545462</v>
      </c>
      <c r="E45" s="100">
        <v>59879262</v>
      </c>
      <c r="F45" s="100">
        <v>138440991</v>
      </c>
      <c r="G45" s="100">
        <v>138147601</v>
      </c>
      <c r="H45" s="100">
        <v>141069137</v>
      </c>
      <c r="I45" s="100">
        <v>141069137</v>
      </c>
      <c r="J45" s="100">
        <v>138990329</v>
      </c>
      <c r="K45" s="100">
        <v>160929745</v>
      </c>
      <c r="L45" s="100">
        <v>162086817</v>
      </c>
      <c r="M45" s="100">
        <v>162086817</v>
      </c>
      <c r="N45" s="100">
        <v>158269689</v>
      </c>
      <c r="O45" s="100">
        <v>156105616</v>
      </c>
      <c r="P45" s="100">
        <v>178618199</v>
      </c>
      <c r="Q45" s="100">
        <v>178618199</v>
      </c>
      <c r="R45" s="100">
        <v>0</v>
      </c>
      <c r="S45" s="100">
        <v>0</v>
      </c>
      <c r="T45" s="100">
        <v>0</v>
      </c>
      <c r="U45" s="100">
        <v>0</v>
      </c>
      <c r="V45" s="100">
        <v>178618199</v>
      </c>
      <c r="W45" s="100">
        <v>62789103</v>
      </c>
      <c r="X45" s="100">
        <v>115829096</v>
      </c>
      <c r="Y45" s="101">
        <v>184.47</v>
      </c>
      <c r="Z45" s="102">
        <v>59879262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736054</v>
      </c>
      <c r="C49" s="52">
        <v>0</v>
      </c>
      <c r="D49" s="129">
        <v>541451</v>
      </c>
      <c r="E49" s="54">
        <v>489017</v>
      </c>
      <c r="F49" s="54">
        <v>0</v>
      </c>
      <c r="G49" s="54">
        <v>0</v>
      </c>
      <c r="H49" s="54">
        <v>0</v>
      </c>
      <c r="I49" s="54">
        <v>4041877</v>
      </c>
      <c r="J49" s="54">
        <v>0</v>
      </c>
      <c r="K49" s="54">
        <v>0</v>
      </c>
      <c r="L49" s="54">
        <v>0</v>
      </c>
      <c r="M49" s="54">
        <v>458663</v>
      </c>
      <c r="N49" s="54">
        <v>0</v>
      </c>
      <c r="O49" s="54">
        <v>0</v>
      </c>
      <c r="P49" s="54">
        <v>0</v>
      </c>
      <c r="Q49" s="54">
        <v>439418</v>
      </c>
      <c r="R49" s="54">
        <v>0</v>
      </c>
      <c r="S49" s="54">
        <v>0</v>
      </c>
      <c r="T49" s="54">
        <v>0</v>
      </c>
      <c r="U49" s="54">
        <v>0</v>
      </c>
      <c r="V49" s="54">
        <v>2202854</v>
      </c>
      <c r="W49" s="54">
        <v>7757364</v>
      </c>
      <c r="X49" s="54">
        <v>16666698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1891431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1891431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51.04874755635805</v>
      </c>
      <c r="C58" s="5">
        <f>IF(C67=0,0,+(C76/C67)*100)</f>
        <v>0</v>
      </c>
      <c r="D58" s="6">
        <f aca="true" t="shared" si="6" ref="D58:Z58">IF(D67=0,0,+(D76/D67)*100)</f>
        <v>69.16396919125698</v>
      </c>
      <c r="E58" s="7">
        <f t="shared" si="6"/>
        <v>111.12535413944727</v>
      </c>
      <c r="F58" s="7">
        <f t="shared" si="6"/>
        <v>7.739160369881571</v>
      </c>
      <c r="G58" s="7">
        <f t="shared" si="6"/>
        <v>40.07492823869226</v>
      </c>
      <c r="H58" s="7">
        <f t="shared" si="6"/>
        <v>730.7270427576507</v>
      </c>
      <c r="I58" s="7">
        <f t="shared" si="6"/>
        <v>61.00077056075286</v>
      </c>
      <c r="J58" s="7">
        <f t="shared" si="6"/>
        <v>98.59717214021057</v>
      </c>
      <c r="K58" s="7">
        <f t="shared" si="6"/>
        <v>81.55671442167578</v>
      </c>
      <c r="L58" s="7">
        <f t="shared" si="6"/>
        <v>334.4854950454056</v>
      </c>
      <c r="M58" s="7">
        <f t="shared" si="6"/>
        <v>113.33061502477844</v>
      </c>
      <c r="N58" s="7">
        <f t="shared" si="6"/>
        <v>142.0329550379804</v>
      </c>
      <c r="O58" s="7">
        <f t="shared" si="6"/>
        <v>221.3886188499</v>
      </c>
      <c r="P58" s="7">
        <f t="shared" si="6"/>
        <v>106.47759121916084</v>
      </c>
      <c r="Q58" s="7">
        <f t="shared" si="6"/>
        <v>155.72918315395754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79.85573277656374</v>
      </c>
      <c r="W58" s="7">
        <f t="shared" si="6"/>
        <v>92.48492505230249</v>
      </c>
      <c r="X58" s="7">
        <f t="shared" si="6"/>
        <v>0</v>
      </c>
      <c r="Y58" s="7">
        <f t="shared" si="6"/>
        <v>0</v>
      </c>
      <c r="Z58" s="8">
        <f t="shared" si="6"/>
        <v>111.12535413944727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65.77312643678161</v>
      </c>
      <c r="E59" s="10">
        <f t="shared" si="7"/>
        <v>134.5306436781609</v>
      </c>
      <c r="F59" s="10">
        <f t="shared" si="7"/>
        <v>1.2261761983094617</v>
      </c>
      <c r="G59" s="10">
        <f t="shared" si="7"/>
        <v>45.35460540948497</v>
      </c>
      <c r="H59" s="10">
        <f t="shared" si="7"/>
        <v>3314025.4545454546</v>
      </c>
      <c r="I59" s="10">
        <f t="shared" si="7"/>
        <v>58.81670091665969</v>
      </c>
      <c r="J59" s="10">
        <f t="shared" si="7"/>
        <v>7522.172672136996</v>
      </c>
      <c r="K59" s="10">
        <f t="shared" si="7"/>
        <v>0</v>
      </c>
      <c r="L59" s="10">
        <f t="shared" si="7"/>
        <v>0</v>
      </c>
      <c r="M59" s="10">
        <f t="shared" si="7"/>
        <v>19580.645736710667</v>
      </c>
      <c r="N59" s="10">
        <f t="shared" si="7"/>
        <v>2909.350553505535</v>
      </c>
      <c r="O59" s="10">
        <f t="shared" si="7"/>
        <v>19711.97361745307</v>
      </c>
      <c r="P59" s="10">
        <f t="shared" si="7"/>
        <v>-6900.547623704283</v>
      </c>
      <c r="Q59" s="10">
        <f t="shared" si="7"/>
        <v>10910.501537279017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75.94627820348101</v>
      </c>
      <c r="W59" s="10">
        <f t="shared" si="7"/>
        <v>117.55043678160919</v>
      </c>
      <c r="X59" s="10">
        <f t="shared" si="7"/>
        <v>0</v>
      </c>
      <c r="Y59" s="10">
        <f t="shared" si="7"/>
        <v>0</v>
      </c>
      <c r="Z59" s="11">
        <f t="shared" si="7"/>
        <v>134.5306436781609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71.66049680716657</v>
      </c>
      <c r="E60" s="13">
        <f t="shared" si="7"/>
        <v>90.51193578585163</v>
      </c>
      <c r="F60" s="13">
        <f t="shared" si="7"/>
        <v>72.8028522991539</v>
      </c>
      <c r="G60" s="13">
        <f t="shared" si="7"/>
        <v>36.876002020512594</v>
      </c>
      <c r="H60" s="13">
        <f t="shared" si="7"/>
        <v>91.95186599193337</v>
      </c>
      <c r="I60" s="13">
        <f t="shared" si="7"/>
        <v>67.47801714091447</v>
      </c>
      <c r="J60" s="13">
        <f t="shared" si="7"/>
        <v>58.73878829693997</v>
      </c>
      <c r="K60" s="13">
        <f t="shared" si="7"/>
        <v>56.60423079174534</v>
      </c>
      <c r="L60" s="13">
        <f t="shared" si="7"/>
        <v>194.3705318943388</v>
      </c>
      <c r="M60" s="13">
        <f t="shared" si="7"/>
        <v>71.51448734348435</v>
      </c>
      <c r="N60" s="13">
        <f t="shared" si="7"/>
        <v>104.71308171662628</v>
      </c>
      <c r="O60" s="13">
        <f t="shared" si="7"/>
        <v>185.92756663628532</v>
      </c>
      <c r="P60" s="13">
        <f t="shared" si="7"/>
        <v>75.59355484859196</v>
      </c>
      <c r="Q60" s="13">
        <f t="shared" si="7"/>
        <v>122.18869198466926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85.02064469699093</v>
      </c>
      <c r="W60" s="13">
        <f t="shared" si="7"/>
        <v>69.46829230205032</v>
      </c>
      <c r="X60" s="13">
        <f t="shared" si="7"/>
        <v>0</v>
      </c>
      <c r="Y60" s="13">
        <f t="shared" si="7"/>
        <v>0</v>
      </c>
      <c r="Z60" s="14">
        <f t="shared" si="7"/>
        <v>90.51193578585163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73.16347815598088</v>
      </c>
      <c r="G61" s="13">
        <f t="shared" si="7"/>
        <v>37.96478938563032</v>
      </c>
      <c r="H61" s="13">
        <f t="shared" si="7"/>
        <v>93.89253796809035</v>
      </c>
      <c r="I61" s="13">
        <f t="shared" si="7"/>
        <v>68.61522768049201</v>
      </c>
      <c r="J61" s="13">
        <f t="shared" si="7"/>
        <v>54.65332755039732</v>
      </c>
      <c r="K61" s="13">
        <f t="shared" si="7"/>
        <v>50.36777489078966</v>
      </c>
      <c r="L61" s="13">
        <f t="shared" si="7"/>
        <v>171.54316983631895</v>
      </c>
      <c r="M61" s="13">
        <f t="shared" si="7"/>
        <v>66.06431556984415</v>
      </c>
      <c r="N61" s="13">
        <f t="shared" si="7"/>
        <v>76.7178997100325</v>
      </c>
      <c r="O61" s="13">
        <f t="shared" si="7"/>
        <v>216.88590741649395</v>
      </c>
      <c r="P61" s="13">
        <f t="shared" si="7"/>
        <v>67.55227959029162</v>
      </c>
      <c r="Q61" s="13">
        <f t="shared" si="7"/>
        <v>116.83093531475986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82.10891731131574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63.88042069010397</v>
      </c>
      <c r="G64" s="13">
        <f t="shared" si="7"/>
        <v>24.044342314588015</v>
      </c>
      <c r="H64" s="13">
        <f t="shared" si="7"/>
        <v>58.610128163192485</v>
      </c>
      <c r="I64" s="13">
        <f t="shared" si="7"/>
        <v>48.950539241359294</v>
      </c>
      <c r="J64" s="13">
        <f t="shared" si="7"/>
        <v>66.91092607363564</v>
      </c>
      <c r="K64" s="13">
        <f t="shared" si="7"/>
        <v>88.39968258818774</v>
      </c>
      <c r="L64" s="13">
        <f t="shared" si="7"/>
        <v>0</v>
      </c>
      <c r="M64" s="13">
        <f t="shared" si="7"/>
        <v>93.27850272076145</v>
      </c>
      <c r="N64" s="13">
        <f t="shared" si="7"/>
        <v>0</v>
      </c>
      <c r="O64" s="13">
        <f t="shared" si="7"/>
        <v>78.74040904503755</v>
      </c>
      <c r="P64" s="13">
        <f t="shared" si="7"/>
        <v>90.11864459421686</v>
      </c>
      <c r="Q64" s="13">
        <f t="shared" si="7"/>
        <v>138.9486465508629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86.68577806213766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0.8635728883389757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1869.0566037735848</v>
      </c>
      <c r="L65" s="13">
        <f t="shared" si="7"/>
        <v>0</v>
      </c>
      <c r="M65" s="13">
        <f t="shared" si="7"/>
        <v>7940.251572327044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24739.119496855346</v>
      </c>
      <c r="W65" s="13">
        <f t="shared" si="7"/>
        <v>1.151430517785301</v>
      </c>
      <c r="X65" s="13">
        <f t="shared" si="7"/>
        <v>0</v>
      </c>
      <c r="Y65" s="13">
        <f t="shared" si="7"/>
        <v>0</v>
      </c>
      <c r="Z65" s="14">
        <f t="shared" si="7"/>
        <v>0.8635728883389757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98.22414435652317</v>
      </c>
      <c r="E66" s="16">
        <f t="shared" si="7"/>
        <v>102.0292191377552</v>
      </c>
      <c r="F66" s="16">
        <f t="shared" si="7"/>
        <v>183.97561934722768</v>
      </c>
      <c r="G66" s="16">
        <f t="shared" si="7"/>
        <v>61.23947972456006</v>
      </c>
      <c r="H66" s="16">
        <f t="shared" si="7"/>
        <v>133.06247866165927</v>
      </c>
      <c r="I66" s="16">
        <f t="shared" si="7"/>
        <v>110.94193885229035</v>
      </c>
      <c r="J66" s="16">
        <f t="shared" si="7"/>
        <v>136.67461944285762</v>
      </c>
      <c r="K66" s="16">
        <f t="shared" si="7"/>
        <v>126.13593473274685</v>
      </c>
      <c r="L66" s="16">
        <f t="shared" si="7"/>
        <v>0</v>
      </c>
      <c r="M66" s="16">
        <f t="shared" si="7"/>
        <v>257.70069468240865</v>
      </c>
      <c r="N66" s="16">
        <f t="shared" si="7"/>
        <v>62.16830387320399</v>
      </c>
      <c r="O66" s="16">
        <f t="shared" si="7"/>
        <v>0</v>
      </c>
      <c r="P66" s="16">
        <f t="shared" si="7"/>
        <v>0</v>
      </c>
      <c r="Q66" s="16">
        <f t="shared" si="7"/>
        <v>23.675980040423074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93.67501916379541</v>
      </c>
      <c r="W66" s="16">
        <f t="shared" si="7"/>
        <v>136.03908985505012</v>
      </c>
      <c r="X66" s="16">
        <f t="shared" si="7"/>
        <v>0</v>
      </c>
      <c r="Y66" s="16">
        <f t="shared" si="7"/>
        <v>0</v>
      </c>
      <c r="Z66" s="17">
        <f t="shared" si="7"/>
        <v>102.0292191377552</v>
      </c>
    </row>
    <row r="67" spans="1:26" ht="13.5" hidden="1">
      <c r="A67" s="41" t="s">
        <v>285</v>
      </c>
      <c r="B67" s="24">
        <v>21024459</v>
      </c>
      <c r="C67" s="24"/>
      <c r="D67" s="25">
        <v>37350047</v>
      </c>
      <c r="E67" s="26">
        <v>37350047</v>
      </c>
      <c r="F67" s="26">
        <v>13763108</v>
      </c>
      <c r="G67" s="26">
        <v>1558291</v>
      </c>
      <c r="H67" s="26">
        <v>1143234</v>
      </c>
      <c r="I67" s="26">
        <v>16464633</v>
      </c>
      <c r="J67" s="26">
        <v>1107905</v>
      </c>
      <c r="K67" s="26">
        <v>1503577</v>
      </c>
      <c r="L67" s="26">
        <v>289832</v>
      </c>
      <c r="M67" s="26">
        <v>2901314</v>
      </c>
      <c r="N67" s="26">
        <v>939037</v>
      </c>
      <c r="O67" s="26">
        <v>914477</v>
      </c>
      <c r="P67" s="26">
        <v>957995</v>
      </c>
      <c r="Q67" s="26">
        <v>2811509</v>
      </c>
      <c r="R67" s="26"/>
      <c r="S67" s="26"/>
      <c r="T67" s="26"/>
      <c r="U67" s="26"/>
      <c r="V67" s="26">
        <v>22177456</v>
      </c>
      <c r="W67" s="26">
        <v>28012535</v>
      </c>
      <c r="X67" s="26"/>
      <c r="Y67" s="25"/>
      <c r="Z67" s="27">
        <v>37350047</v>
      </c>
    </row>
    <row r="68" spans="1:26" ht="13.5" hidden="1">
      <c r="A68" s="37" t="s">
        <v>31</v>
      </c>
      <c r="B68" s="19">
        <v>10291736</v>
      </c>
      <c r="C68" s="19"/>
      <c r="D68" s="20">
        <v>17400000</v>
      </c>
      <c r="E68" s="21">
        <v>17400000</v>
      </c>
      <c r="F68" s="21">
        <v>12566057</v>
      </c>
      <c r="G68" s="21">
        <v>400149</v>
      </c>
      <c r="H68" s="21">
        <v>220</v>
      </c>
      <c r="I68" s="21">
        <v>12966426</v>
      </c>
      <c r="J68" s="21">
        <v>5606</v>
      </c>
      <c r="K68" s="21"/>
      <c r="L68" s="21"/>
      <c r="M68" s="21">
        <v>5606</v>
      </c>
      <c r="N68" s="21">
        <v>13550</v>
      </c>
      <c r="O68" s="21">
        <v>1971</v>
      </c>
      <c r="P68" s="21">
        <v>-5113</v>
      </c>
      <c r="Q68" s="21">
        <v>10408</v>
      </c>
      <c r="R68" s="21"/>
      <c r="S68" s="21"/>
      <c r="T68" s="21"/>
      <c r="U68" s="21"/>
      <c r="V68" s="21">
        <v>12982440</v>
      </c>
      <c r="W68" s="21">
        <v>13050000</v>
      </c>
      <c r="X68" s="21"/>
      <c r="Y68" s="20"/>
      <c r="Z68" s="23">
        <v>17400000</v>
      </c>
    </row>
    <row r="69" spans="1:26" ht="13.5" hidden="1">
      <c r="A69" s="38" t="s">
        <v>32</v>
      </c>
      <c r="B69" s="19">
        <v>10732723</v>
      </c>
      <c r="C69" s="19"/>
      <c r="D69" s="20">
        <v>19603904</v>
      </c>
      <c r="E69" s="21">
        <v>19603904</v>
      </c>
      <c r="F69" s="21">
        <v>1161449</v>
      </c>
      <c r="G69" s="21">
        <v>1092792</v>
      </c>
      <c r="H69" s="21">
        <v>1113724</v>
      </c>
      <c r="I69" s="21">
        <v>3367965</v>
      </c>
      <c r="J69" s="21">
        <v>1072540</v>
      </c>
      <c r="K69" s="21">
        <v>1469134</v>
      </c>
      <c r="L69" s="21">
        <v>289832</v>
      </c>
      <c r="M69" s="21">
        <v>2831506</v>
      </c>
      <c r="N69" s="21">
        <v>855958</v>
      </c>
      <c r="O69" s="21">
        <v>879926</v>
      </c>
      <c r="P69" s="21">
        <v>882648</v>
      </c>
      <c r="Q69" s="21">
        <v>2618532</v>
      </c>
      <c r="R69" s="21"/>
      <c r="S69" s="21"/>
      <c r="T69" s="21"/>
      <c r="U69" s="21"/>
      <c r="V69" s="21">
        <v>8818003</v>
      </c>
      <c r="W69" s="21">
        <v>14702928</v>
      </c>
      <c r="X69" s="21"/>
      <c r="Y69" s="20"/>
      <c r="Z69" s="23">
        <v>19603904</v>
      </c>
    </row>
    <row r="70" spans="1:26" ht="13.5" hidden="1">
      <c r="A70" s="39" t="s">
        <v>103</v>
      </c>
      <c r="B70" s="19"/>
      <c r="C70" s="19"/>
      <c r="D70" s="20"/>
      <c r="E70" s="21"/>
      <c r="F70" s="21">
        <v>961682</v>
      </c>
      <c r="G70" s="21">
        <v>894787</v>
      </c>
      <c r="H70" s="21">
        <v>911950</v>
      </c>
      <c r="I70" s="21">
        <v>2768419</v>
      </c>
      <c r="J70" s="21">
        <v>938393</v>
      </c>
      <c r="K70" s="21">
        <v>1265448</v>
      </c>
      <c r="L70" s="21">
        <v>289832</v>
      </c>
      <c r="M70" s="21">
        <v>2493673</v>
      </c>
      <c r="N70" s="21">
        <v>855958</v>
      </c>
      <c r="O70" s="21">
        <v>682735</v>
      </c>
      <c r="P70" s="21">
        <v>689466</v>
      </c>
      <c r="Q70" s="21">
        <v>2228159</v>
      </c>
      <c r="R70" s="21"/>
      <c r="S70" s="21"/>
      <c r="T70" s="21"/>
      <c r="U70" s="21"/>
      <c r="V70" s="21">
        <v>7490251</v>
      </c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>
        <v>199767</v>
      </c>
      <c r="G73" s="21">
        <v>198005</v>
      </c>
      <c r="H73" s="21">
        <v>201774</v>
      </c>
      <c r="I73" s="21">
        <v>599546</v>
      </c>
      <c r="J73" s="21">
        <v>134147</v>
      </c>
      <c r="K73" s="21">
        <v>202891</v>
      </c>
      <c r="L73" s="21"/>
      <c r="M73" s="21">
        <v>337038</v>
      </c>
      <c r="N73" s="21"/>
      <c r="O73" s="21">
        <v>197191</v>
      </c>
      <c r="P73" s="21">
        <v>193182</v>
      </c>
      <c r="Q73" s="21">
        <v>390373</v>
      </c>
      <c r="R73" s="21"/>
      <c r="S73" s="21"/>
      <c r="T73" s="21"/>
      <c r="U73" s="21"/>
      <c r="V73" s="21">
        <v>1326957</v>
      </c>
      <c r="W73" s="21"/>
      <c r="X73" s="21"/>
      <c r="Y73" s="20"/>
      <c r="Z73" s="23"/>
    </row>
    <row r="74" spans="1:26" ht="13.5" hidden="1">
      <c r="A74" s="39" t="s">
        <v>107</v>
      </c>
      <c r="B74" s="19">
        <v>10732723</v>
      </c>
      <c r="C74" s="19"/>
      <c r="D74" s="20">
        <v>19603904</v>
      </c>
      <c r="E74" s="21">
        <v>19603904</v>
      </c>
      <c r="F74" s="21"/>
      <c r="G74" s="21"/>
      <c r="H74" s="21"/>
      <c r="I74" s="21"/>
      <c r="J74" s="21"/>
      <c r="K74" s="21">
        <v>795</v>
      </c>
      <c r="L74" s="21"/>
      <c r="M74" s="21">
        <v>795</v>
      </c>
      <c r="N74" s="21"/>
      <c r="O74" s="21"/>
      <c r="P74" s="21"/>
      <c r="Q74" s="21"/>
      <c r="R74" s="21"/>
      <c r="S74" s="21"/>
      <c r="T74" s="21"/>
      <c r="U74" s="21"/>
      <c r="V74" s="21">
        <v>795</v>
      </c>
      <c r="W74" s="21">
        <v>14702928</v>
      </c>
      <c r="X74" s="21"/>
      <c r="Y74" s="20"/>
      <c r="Z74" s="23">
        <v>19603904</v>
      </c>
    </row>
    <row r="75" spans="1:26" ht="13.5" hidden="1">
      <c r="A75" s="40" t="s">
        <v>110</v>
      </c>
      <c r="B75" s="28"/>
      <c r="C75" s="28"/>
      <c r="D75" s="29">
        <v>346143</v>
      </c>
      <c r="E75" s="30">
        <v>346143</v>
      </c>
      <c r="F75" s="30">
        <v>35602</v>
      </c>
      <c r="G75" s="30">
        <v>65350</v>
      </c>
      <c r="H75" s="30">
        <v>29290</v>
      </c>
      <c r="I75" s="30">
        <v>130242</v>
      </c>
      <c r="J75" s="30">
        <v>29759</v>
      </c>
      <c r="K75" s="30">
        <v>34443</v>
      </c>
      <c r="L75" s="30"/>
      <c r="M75" s="30">
        <v>64202</v>
      </c>
      <c r="N75" s="30">
        <v>69529</v>
      </c>
      <c r="O75" s="30">
        <v>32580</v>
      </c>
      <c r="P75" s="30">
        <v>80460</v>
      </c>
      <c r="Q75" s="30">
        <v>182569</v>
      </c>
      <c r="R75" s="30"/>
      <c r="S75" s="30"/>
      <c r="T75" s="30"/>
      <c r="U75" s="30"/>
      <c r="V75" s="30">
        <v>377013</v>
      </c>
      <c r="W75" s="30">
        <v>259607</v>
      </c>
      <c r="X75" s="30"/>
      <c r="Y75" s="29"/>
      <c r="Z75" s="31">
        <v>346143</v>
      </c>
    </row>
    <row r="76" spans="1:26" ht="13.5" hidden="1">
      <c r="A76" s="42" t="s">
        <v>286</v>
      </c>
      <c r="B76" s="32">
        <v>10732723</v>
      </c>
      <c r="C76" s="32"/>
      <c r="D76" s="33">
        <v>25832775</v>
      </c>
      <c r="E76" s="34">
        <v>41505372</v>
      </c>
      <c r="F76" s="34">
        <v>1065149</v>
      </c>
      <c r="G76" s="34">
        <v>624484</v>
      </c>
      <c r="H76" s="34">
        <v>8353920</v>
      </c>
      <c r="I76" s="34">
        <v>10043553</v>
      </c>
      <c r="J76" s="34">
        <v>1092363</v>
      </c>
      <c r="K76" s="34">
        <v>1226268</v>
      </c>
      <c r="L76" s="34">
        <v>969446</v>
      </c>
      <c r="M76" s="34">
        <v>3288077</v>
      </c>
      <c r="N76" s="34">
        <v>1333742</v>
      </c>
      <c r="O76" s="34">
        <v>2024548</v>
      </c>
      <c r="P76" s="34">
        <v>1020050</v>
      </c>
      <c r="Q76" s="34">
        <v>4378340</v>
      </c>
      <c r="R76" s="34"/>
      <c r="S76" s="34"/>
      <c r="T76" s="34"/>
      <c r="U76" s="34"/>
      <c r="V76" s="34">
        <v>17709970</v>
      </c>
      <c r="W76" s="34">
        <v>25907372</v>
      </c>
      <c r="X76" s="34"/>
      <c r="Y76" s="33"/>
      <c r="Z76" s="35">
        <v>41505372</v>
      </c>
    </row>
    <row r="77" spans="1:26" ht="13.5" hidden="1">
      <c r="A77" s="37" t="s">
        <v>31</v>
      </c>
      <c r="B77" s="19"/>
      <c r="C77" s="19"/>
      <c r="D77" s="20">
        <v>11444524</v>
      </c>
      <c r="E77" s="21">
        <v>23408332</v>
      </c>
      <c r="F77" s="21">
        <v>154082</v>
      </c>
      <c r="G77" s="21">
        <v>181486</v>
      </c>
      <c r="H77" s="21">
        <v>7290856</v>
      </c>
      <c r="I77" s="21">
        <v>7626424</v>
      </c>
      <c r="J77" s="21">
        <v>421693</v>
      </c>
      <c r="K77" s="21">
        <v>351231</v>
      </c>
      <c r="L77" s="21">
        <v>324767</v>
      </c>
      <c r="M77" s="21">
        <v>1097691</v>
      </c>
      <c r="N77" s="21">
        <v>394217</v>
      </c>
      <c r="O77" s="21">
        <v>388523</v>
      </c>
      <c r="P77" s="21">
        <v>352825</v>
      </c>
      <c r="Q77" s="21">
        <v>1135565</v>
      </c>
      <c r="R77" s="21"/>
      <c r="S77" s="21"/>
      <c r="T77" s="21"/>
      <c r="U77" s="21"/>
      <c r="V77" s="21">
        <v>9859680</v>
      </c>
      <c r="W77" s="21">
        <v>15340332</v>
      </c>
      <c r="X77" s="21"/>
      <c r="Y77" s="20"/>
      <c r="Z77" s="23">
        <v>23408332</v>
      </c>
    </row>
    <row r="78" spans="1:26" ht="13.5" hidden="1">
      <c r="A78" s="38" t="s">
        <v>32</v>
      </c>
      <c r="B78" s="19">
        <v>10732723</v>
      </c>
      <c r="C78" s="19"/>
      <c r="D78" s="20">
        <v>14048255</v>
      </c>
      <c r="E78" s="21">
        <v>17743873</v>
      </c>
      <c r="F78" s="21">
        <v>845568</v>
      </c>
      <c r="G78" s="21">
        <v>402978</v>
      </c>
      <c r="H78" s="21">
        <v>1024090</v>
      </c>
      <c r="I78" s="21">
        <v>2272636</v>
      </c>
      <c r="J78" s="21">
        <v>629997</v>
      </c>
      <c r="K78" s="21">
        <v>831592</v>
      </c>
      <c r="L78" s="21">
        <v>563348</v>
      </c>
      <c r="M78" s="21">
        <v>2024937</v>
      </c>
      <c r="N78" s="21">
        <v>896300</v>
      </c>
      <c r="O78" s="21">
        <v>1636025</v>
      </c>
      <c r="P78" s="21">
        <v>667225</v>
      </c>
      <c r="Q78" s="21">
        <v>3199550</v>
      </c>
      <c r="R78" s="21"/>
      <c r="S78" s="21"/>
      <c r="T78" s="21"/>
      <c r="U78" s="21"/>
      <c r="V78" s="21">
        <v>7497123</v>
      </c>
      <c r="W78" s="21">
        <v>10213873</v>
      </c>
      <c r="X78" s="21"/>
      <c r="Y78" s="20"/>
      <c r="Z78" s="23">
        <v>17743873</v>
      </c>
    </row>
    <row r="79" spans="1:26" ht="13.5" hidden="1">
      <c r="A79" s="39" t="s">
        <v>103</v>
      </c>
      <c r="B79" s="19">
        <v>8578762</v>
      </c>
      <c r="C79" s="19"/>
      <c r="D79" s="20">
        <v>12317184</v>
      </c>
      <c r="E79" s="21">
        <v>14778658</v>
      </c>
      <c r="F79" s="21">
        <v>703600</v>
      </c>
      <c r="G79" s="21">
        <v>339704</v>
      </c>
      <c r="H79" s="21">
        <v>856253</v>
      </c>
      <c r="I79" s="21">
        <v>1899557</v>
      </c>
      <c r="J79" s="21">
        <v>512863</v>
      </c>
      <c r="K79" s="21">
        <v>637378</v>
      </c>
      <c r="L79" s="21">
        <v>497187</v>
      </c>
      <c r="M79" s="21">
        <v>1647428</v>
      </c>
      <c r="N79" s="21">
        <v>656673</v>
      </c>
      <c r="O79" s="21">
        <v>1480756</v>
      </c>
      <c r="P79" s="21">
        <v>465750</v>
      </c>
      <c r="Q79" s="21">
        <v>2603179</v>
      </c>
      <c r="R79" s="21"/>
      <c r="S79" s="21"/>
      <c r="T79" s="21"/>
      <c r="U79" s="21"/>
      <c r="V79" s="21">
        <v>6150164</v>
      </c>
      <c r="W79" s="21">
        <v>8433658</v>
      </c>
      <c r="X79" s="21"/>
      <c r="Y79" s="20"/>
      <c r="Z79" s="23">
        <v>14778658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2153961</v>
      </c>
      <c r="C82" s="19"/>
      <c r="D82" s="20">
        <v>1731071</v>
      </c>
      <c r="E82" s="21">
        <v>2795921</v>
      </c>
      <c r="F82" s="21">
        <v>127612</v>
      </c>
      <c r="G82" s="21">
        <v>47609</v>
      </c>
      <c r="H82" s="21">
        <v>118260</v>
      </c>
      <c r="I82" s="21">
        <v>293481</v>
      </c>
      <c r="J82" s="21">
        <v>89759</v>
      </c>
      <c r="K82" s="21">
        <v>179355</v>
      </c>
      <c r="L82" s="21">
        <v>45270</v>
      </c>
      <c r="M82" s="21">
        <v>314384</v>
      </c>
      <c r="N82" s="21">
        <v>213056</v>
      </c>
      <c r="O82" s="21">
        <v>155269</v>
      </c>
      <c r="P82" s="21">
        <v>174093</v>
      </c>
      <c r="Q82" s="21">
        <v>542418</v>
      </c>
      <c r="R82" s="21"/>
      <c r="S82" s="21"/>
      <c r="T82" s="21"/>
      <c r="U82" s="21"/>
      <c r="V82" s="21">
        <v>1150283</v>
      </c>
      <c r="W82" s="21">
        <v>1610921</v>
      </c>
      <c r="X82" s="21"/>
      <c r="Y82" s="20"/>
      <c r="Z82" s="23">
        <v>2795921</v>
      </c>
    </row>
    <row r="83" spans="1:26" ht="13.5" hidden="1">
      <c r="A83" s="39" t="s">
        <v>107</v>
      </c>
      <c r="B83" s="19"/>
      <c r="C83" s="19"/>
      <c r="D83" s="20"/>
      <c r="E83" s="21">
        <v>169294</v>
      </c>
      <c r="F83" s="21">
        <v>14356</v>
      </c>
      <c r="G83" s="21">
        <v>15665</v>
      </c>
      <c r="H83" s="21">
        <v>49577</v>
      </c>
      <c r="I83" s="21">
        <v>79598</v>
      </c>
      <c r="J83" s="21">
        <v>27375</v>
      </c>
      <c r="K83" s="21">
        <v>14859</v>
      </c>
      <c r="L83" s="21">
        <v>20891</v>
      </c>
      <c r="M83" s="21">
        <v>63125</v>
      </c>
      <c r="N83" s="21">
        <v>26571</v>
      </c>
      <c r="O83" s="21"/>
      <c r="P83" s="21">
        <v>27382</v>
      </c>
      <c r="Q83" s="21">
        <v>53953</v>
      </c>
      <c r="R83" s="21"/>
      <c r="S83" s="21"/>
      <c r="T83" s="21"/>
      <c r="U83" s="21"/>
      <c r="V83" s="21">
        <v>196676</v>
      </c>
      <c r="W83" s="21">
        <v>169294</v>
      </c>
      <c r="X83" s="21"/>
      <c r="Y83" s="20"/>
      <c r="Z83" s="23">
        <v>169294</v>
      </c>
    </row>
    <row r="84" spans="1:26" ht="13.5" hidden="1">
      <c r="A84" s="40" t="s">
        <v>110</v>
      </c>
      <c r="B84" s="28"/>
      <c r="C84" s="28"/>
      <c r="D84" s="29">
        <v>339996</v>
      </c>
      <c r="E84" s="30">
        <v>353167</v>
      </c>
      <c r="F84" s="30">
        <v>65499</v>
      </c>
      <c r="G84" s="30">
        <v>40020</v>
      </c>
      <c r="H84" s="30">
        <v>38974</v>
      </c>
      <c r="I84" s="30">
        <v>144493</v>
      </c>
      <c r="J84" s="30">
        <v>40673</v>
      </c>
      <c r="K84" s="30">
        <v>43445</v>
      </c>
      <c r="L84" s="30">
        <v>81331</v>
      </c>
      <c r="M84" s="30">
        <v>165449</v>
      </c>
      <c r="N84" s="30">
        <v>43225</v>
      </c>
      <c r="O84" s="30"/>
      <c r="P84" s="30"/>
      <c r="Q84" s="30">
        <v>43225</v>
      </c>
      <c r="R84" s="30"/>
      <c r="S84" s="30"/>
      <c r="T84" s="30"/>
      <c r="U84" s="30"/>
      <c r="V84" s="30">
        <v>353167</v>
      </c>
      <c r="W84" s="30">
        <v>353167</v>
      </c>
      <c r="X84" s="30"/>
      <c r="Y84" s="29"/>
      <c r="Z84" s="31">
        <v>353167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5365000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5365000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>
        <v>5365000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5365000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146085392</v>
      </c>
      <c r="D5" s="153">
        <f>SUM(D6:D8)</f>
        <v>0</v>
      </c>
      <c r="E5" s="154">
        <f t="shared" si="0"/>
        <v>163561442</v>
      </c>
      <c r="F5" s="100">
        <f t="shared" si="0"/>
        <v>163561442</v>
      </c>
      <c r="G5" s="100">
        <f t="shared" si="0"/>
        <v>45442570</v>
      </c>
      <c r="H5" s="100">
        <f t="shared" si="0"/>
        <v>4509162</v>
      </c>
      <c r="I5" s="100">
        <f t="shared" si="0"/>
        <v>3848064</v>
      </c>
      <c r="J5" s="100">
        <f t="shared" si="0"/>
        <v>53799796</v>
      </c>
      <c r="K5" s="100">
        <f t="shared" si="0"/>
        <v>619794</v>
      </c>
      <c r="L5" s="100">
        <f t="shared" si="0"/>
        <v>27043506</v>
      </c>
      <c r="M5" s="100">
        <f t="shared" si="0"/>
        <v>3032008</v>
      </c>
      <c r="N5" s="100">
        <f t="shared" si="0"/>
        <v>30695308</v>
      </c>
      <c r="O5" s="100">
        <f t="shared" si="0"/>
        <v>1720659</v>
      </c>
      <c r="P5" s="100">
        <f t="shared" si="0"/>
        <v>2246785</v>
      </c>
      <c r="Q5" s="100">
        <f t="shared" si="0"/>
        <v>21403212</v>
      </c>
      <c r="R5" s="100">
        <f t="shared" si="0"/>
        <v>25370656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109865760</v>
      </c>
      <c r="X5" s="100">
        <f t="shared" si="0"/>
        <v>122671082</v>
      </c>
      <c r="Y5" s="100">
        <f t="shared" si="0"/>
        <v>-12805322</v>
      </c>
      <c r="Z5" s="137">
        <f>+IF(X5&lt;&gt;0,+(Y5/X5)*100,0)</f>
        <v>-10.438745457548015</v>
      </c>
      <c r="AA5" s="153">
        <f>SUM(AA6:AA8)</f>
        <v>163561442</v>
      </c>
    </row>
    <row r="6" spans="1:27" ht="13.5">
      <c r="A6" s="138" t="s">
        <v>75</v>
      </c>
      <c r="B6" s="136"/>
      <c r="C6" s="155">
        <v>146085392</v>
      </c>
      <c r="D6" s="155"/>
      <c r="E6" s="156">
        <v>145778642</v>
      </c>
      <c r="F6" s="60">
        <v>145778642</v>
      </c>
      <c r="G6" s="60"/>
      <c r="H6" s="60">
        <v>3784620</v>
      </c>
      <c r="I6" s="60">
        <v>2685086</v>
      </c>
      <c r="J6" s="60">
        <v>6469706</v>
      </c>
      <c r="K6" s="60"/>
      <c r="L6" s="60">
        <v>3232339</v>
      </c>
      <c r="M6" s="60">
        <v>2437792</v>
      </c>
      <c r="N6" s="60">
        <v>5670131</v>
      </c>
      <c r="O6" s="60">
        <v>960734</v>
      </c>
      <c r="P6" s="60">
        <v>1858903</v>
      </c>
      <c r="Q6" s="60">
        <v>648457</v>
      </c>
      <c r="R6" s="60">
        <v>3468094</v>
      </c>
      <c r="S6" s="60"/>
      <c r="T6" s="60"/>
      <c r="U6" s="60"/>
      <c r="V6" s="60"/>
      <c r="W6" s="60">
        <v>15607931</v>
      </c>
      <c r="X6" s="60">
        <v>109333982</v>
      </c>
      <c r="Y6" s="60">
        <v>-93726051</v>
      </c>
      <c r="Z6" s="140">
        <v>-85.72</v>
      </c>
      <c r="AA6" s="155">
        <v>145778642</v>
      </c>
    </row>
    <row r="7" spans="1:27" ht="13.5">
      <c r="A7" s="138" t="s">
        <v>76</v>
      </c>
      <c r="B7" s="136"/>
      <c r="C7" s="157"/>
      <c r="D7" s="157"/>
      <c r="E7" s="158">
        <v>17782800</v>
      </c>
      <c r="F7" s="159">
        <v>17782800</v>
      </c>
      <c r="G7" s="159">
        <v>45395360</v>
      </c>
      <c r="H7" s="159">
        <v>680737</v>
      </c>
      <c r="I7" s="159">
        <v>1117937</v>
      </c>
      <c r="J7" s="159">
        <v>47194034</v>
      </c>
      <c r="K7" s="159">
        <v>582473</v>
      </c>
      <c r="L7" s="159">
        <v>23768938</v>
      </c>
      <c r="M7" s="159">
        <v>584861</v>
      </c>
      <c r="N7" s="159">
        <v>24936272</v>
      </c>
      <c r="O7" s="159">
        <v>718101</v>
      </c>
      <c r="P7" s="159">
        <v>349088</v>
      </c>
      <c r="Q7" s="159">
        <v>20708900</v>
      </c>
      <c r="R7" s="159">
        <v>21776089</v>
      </c>
      <c r="S7" s="159"/>
      <c r="T7" s="159"/>
      <c r="U7" s="159"/>
      <c r="V7" s="159"/>
      <c r="W7" s="159">
        <v>93906395</v>
      </c>
      <c r="X7" s="159">
        <v>13337100</v>
      </c>
      <c r="Y7" s="159">
        <v>80569295</v>
      </c>
      <c r="Z7" s="141">
        <v>604.1</v>
      </c>
      <c r="AA7" s="157">
        <v>17782800</v>
      </c>
    </row>
    <row r="8" spans="1:27" ht="13.5">
      <c r="A8" s="138" t="s">
        <v>77</v>
      </c>
      <c r="B8" s="136"/>
      <c r="C8" s="155"/>
      <c r="D8" s="155"/>
      <c r="E8" s="156"/>
      <c r="F8" s="60"/>
      <c r="G8" s="60">
        <v>47210</v>
      </c>
      <c r="H8" s="60">
        <v>43805</v>
      </c>
      <c r="I8" s="60">
        <v>45041</v>
      </c>
      <c r="J8" s="60">
        <v>136056</v>
      </c>
      <c r="K8" s="60">
        <v>37321</v>
      </c>
      <c r="L8" s="60">
        <v>42229</v>
      </c>
      <c r="M8" s="60">
        <v>9355</v>
      </c>
      <c r="N8" s="60">
        <v>88905</v>
      </c>
      <c r="O8" s="60">
        <v>41824</v>
      </c>
      <c r="P8" s="60">
        <v>38794</v>
      </c>
      <c r="Q8" s="60">
        <v>45855</v>
      </c>
      <c r="R8" s="60">
        <v>126473</v>
      </c>
      <c r="S8" s="60"/>
      <c r="T8" s="60"/>
      <c r="U8" s="60"/>
      <c r="V8" s="60"/>
      <c r="W8" s="60">
        <v>351434</v>
      </c>
      <c r="X8" s="60"/>
      <c r="Y8" s="60">
        <v>351434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3310</v>
      </c>
      <c r="H9" s="100">
        <f t="shared" si="1"/>
        <v>247828</v>
      </c>
      <c r="I9" s="100">
        <f t="shared" si="1"/>
        <v>142657</v>
      </c>
      <c r="J9" s="100">
        <f t="shared" si="1"/>
        <v>393795</v>
      </c>
      <c r="K9" s="100">
        <f t="shared" si="1"/>
        <v>20375</v>
      </c>
      <c r="L9" s="100">
        <f t="shared" si="1"/>
        <v>246065</v>
      </c>
      <c r="M9" s="100">
        <f t="shared" si="1"/>
        <v>195958</v>
      </c>
      <c r="N9" s="100">
        <f t="shared" si="1"/>
        <v>462398</v>
      </c>
      <c r="O9" s="100">
        <f t="shared" si="1"/>
        <v>133476</v>
      </c>
      <c r="P9" s="100">
        <f t="shared" si="1"/>
        <v>153328</v>
      </c>
      <c r="Q9" s="100">
        <f t="shared" si="1"/>
        <v>117352</v>
      </c>
      <c r="R9" s="100">
        <f t="shared" si="1"/>
        <v>404156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1260349</v>
      </c>
      <c r="X9" s="100">
        <f t="shared" si="1"/>
        <v>0</v>
      </c>
      <c r="Y9" s="100">
        <f t="shared" si="1"/>
        <v>1260349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360</v>
      </c>
      <c r="H10" s="60">
        <v>240878</v>
      </c>
      <c r="I10" s="60">
        <v>124507</v>
      </c>
      <c r="J10" s="60">
        <v>365745</v>
      </c>
      <c r="K10" s="60">
        <v>15075</v>
      </c>
      <c r="L10" s="60">
        <v>245965</v>
      </c>
      <c r="M10" s="60">
        <v>188958</v>
      </c>
      <c r="N10" s="60">
        <v>449998</v>
      </c>
      <c r="O10" s="60">
        <v>126426</v>
      </c>
      <c r="P10" s="60">
        <v>150028</v>
      </c>
      <c r="Q10" s="60">
        <v>117352</v>
      </c>
      <c r="R10" s="60">
        <v>393806</v>
      </c>
      <c r="S10" s="60"/>
      <c r="T10" s="60"/>
      <c r="U10" s="60"/>
      <c r="V10" s="60"/>
      <c r="W10" s="60">
        <v>1209549</v>
      </c>
      <c r="X10" s="60"/>
      <c r="Y10" s="60">
        <v>1209549</v>
      </c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>
        <v>2950</v>
      </c>
      <c r="H12" s="60">
        <v>6950</v>
      </c>
      <c r="I12" s="60">
        <v>18150</v>
      </c>
      <c r="J12" s="60">
        <v>28050</v>
      </c>
      <c r="K12" s="60">
        <v>5300</v>
      </c>
      <c r="L12" s="60">
        <v>100</v>
      </c>
      <c r="M12" s="60">
        <v>7000</v>
      </c>
      <c r="N12" s="60">
        <v>12400</v>
      </c>
      <c r="O12" s="60">
        <v>7050</v>
      </c>
      <c r="P12" s="60">
        <v>3300</v>
      </c>
      <c r="Q12" s="60"/>
      <c r="R12" s="60">
        <v>10350</v>
      </c>
      <c r="S12" s="60"/>
      <c r="T12" s="60"/>
      <c r="U12" s="60"/>
      <c r="V12" s="60"/>
      <c r="W12" s="60">
        <v>50800</v>
      </c>
      <c r="X12" s="60"/>
      <c r="Y12" s="60">
        <v>50800</v>
      </c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13071</v>
      </c>
      <c r="H15" s="100">
        <f t="shared" si="2"/>
        <v>1568813</v>
      </c>
      <c r="I15" s="100">
        <f t="shared" si="2"/>
        <v>1188404</v>
      </c>
      <c r="J15" s="100">
        <f t="shared" si="2"/>
        <v>2770288</v>
      </c>
      <c r="K15" s="100">
        <f t="shared" si="2"/>
        <v>26586</v>
      </c>
      <c r="L15" s="100">
        <f t="shared" si="2"/>
        <v>1158258</v>
      </c>
      <c r="M15" s="100">
        <f t="shared" si="2"/>
        <v>317129</v>
      </c>
      <c r="N15" s="100">
        <f t="shared" si="2"/>
        <v>1501973</v>
      </c>
      <c r="O15" s="100">
        <f t="shared" si="2"/>
        <v>1321091</v>
      </c>
      <c r="P15" s="100">
        <f t="shared" si="2"/>
        <v>271104</v>
      </c>
      <c r="Q15" s="100">
        <f t="shared" si="2"/>
        <v>570906</v>
      </c>
      <c r="R15" s="100">
        <f t="shared" si="2"/>
        <v>2163101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6435362</v>
      </c>
      <c r="X15" s="100">
        <f t="shared" si="2"/>
        <v>0</v>
      </c>
      <c r="Y15" s="100">
        <f t="shared" si="2"/>
        <v>6435362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13071</v>
      </c>
      <c r="H16" s="60">
        <v>1568813</v>
      </c>
      <c r="I16" s="60">
        <v>1188404</v>
      </c>
      <c r="J16" s="60">
        <v>2770288</v>
      </c>
      <c r="K16" s="60">
        <v>26586</v>
      </c>
      <c r="L16" s="60">
        <v>1158258</v>
      </c>
      <c r="M16" s="60">
        <v>317129</v>
      </c>
      <c r="N16" s="60">
        <v>1501973</v>
      </c>
      <c r="O16" s="60">
        <v>1321091</v>
      </c>
      <c r="P16" s="60">
        <v>271104</v>
      </c>
      <c r="Q16" s="60">
        <v>570906</v>
      </c>
      <c r="R16" s="60">
        <v>2163101</v>
      </c>
      <c r="S16" s="60"/>
      <c r="T16" s="60"/>
      <c r="U16" s="60"/>
      <c r="V16" s="60"/>
      <c r="W16" s="60">
        <v>6435362</v>
      </c>
      <c r="X16" s="60"/>
      <c r="Y16" s="60">
        <v>6435362</v>
      </c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1206380</v>
      </c>
      <c r="H19" s="100">
        <f t="shared" si="3"/>
        <v>1137704</v>
      </c>
      <c r="I19" s="100">
        <f t="shared" si="3"/>
        <v>1340716</v>
      </c>
      <c r="J19" s="100">
        <f t="shared" si="3"/>
        <v>3684800</v>
      </c>
      <c r="K19" s="100">
        <f t="shared" si="3"/>
        <v>1120400</v>
      </c>
      <c r="L19" s="100">
        <f t="shared" si="3"/>
        <v>3763369</v>
      </c>
      <c r="M19" s="100">
        <f t="shared" si="3"/>
        <v>376155</v>
      </c>
      <c r="N19" s="100">
        <f t="shared" si="3"/>
        <v>5259924</v>
      </c>
      <c r="O19" s="100">
        <f t="shared" si="3"/>
        <v>3864271</v>
      </c>
      <c r="P19" s="100">
        <f t="shared" si="3"/>
        <v>1014840</v>
      </c>
      <c r="Q19" s="100">
        <f t="shared" si="3"/>
        <v>2808388</v>
      </c>
      <c r="R19" s="100">
        <f t="shared" si="3"/>
        <v>7687499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16632223</v>
      </c>
      <c r="X19" s="100">
        <f t="shared" si="3"/>
        <v>0</v>
      </c>
      <c r="Y19" s="100">
        <f t="shared" si="3"/>
        <v>16632223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>
        <v>978794</v>
      </c>
      <c r="H20" s="60">
        <v>911350</v>
      </c>
      <c r="I20" s="60">
        <v>1109652</v>
      </c>
      <c r="J20" s="60">
        <v>2999796</v>
      </c>
      <c r="K20" s="60">
        <v>956494</v>
      </c>
      <c r="L20" s="60">
        <v>3529766</v>
      </c>
      <c r="M20" s="60">
        <v>376155</v>
      </c>
      <c r="N20" s="60">
        <v>4862415</v>
      </c>
      <c r="O20" s="60">
        <v>3636293</v>
      </c>
      <c r="P20" s="60">
        <v>785069</v>
      </c>
      <c r="Q20" s="60">
        <v>2574216</v>
      </c>
      <c r="R20" s="60">
        <v>6995578</v>
      </c>
      <c r="S20" s="60"/>
      <c r="T20" s="60"/>
      <c r="U20" s="60"/>
      <c r="V20" s="60"/>
      <c r="W20" s="60">
        <v>14857789</v>
      </c>
      <c r="X20" s="60"/>
      <c r="Y20" s="60">
        <v>14857789</v>
      </c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>
        <v>227586</v>
      </c>
      <c r="H23" s="60">
        <v>226354</v>
      </c>
      <c r="I23" s="60">
        <v>231064</v>
      </c>
      <c r="J23" s="60">
        <v>685004</v>
      </c>
      <c r="K23" s="60">
        <v>163906</v>
      </c>
      <c r="L23" s="60">
        <v>233603</v>
      </c>
      <c r="M23" s="60"/>
      <c r="N23" s="60">
        <v>397509</v>
      </c>
      <c r="O23" s="60">
        <v>227978</v>
      </c>
      <c r="P23" s="60">
        <v>229771</v>
      </c>
      <c r="Q23" s="60">
        <v>234172</v>
      </c>
      <c r="R23" s="60">
        <v>691921</v>
      </c>
      <c r="S23" s="60"/>
      <c r="T23" s="60"/>
      <c r="U23" s="60"/>
      <c r="V23" s="60"/>
      <c r="W23" s="60">
        <v>1774434</v>
      </c>
      <c r="X23" s="60"/>
      <c r="Y23" s="60">
        <v>1774434</v>
      </c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146085392</v>
      </c>
      <c r="D25" s="168">
        <f>+D5+D9+D15+D19+D24</f>
        <v>0</v>
      </c>
      <c r="E25" s="169">
        <f t="shared" si="4"/>
        <v>163561442</v>
      </c>
      <c r="F25" s="73">
        <f t="shared" si="4"/>
        <v>163561442</v>
      </c>
      <c r="G25" s="73">
        <f t="shared" si="4"/>
        <v>46665331</v>
      </c>
      <c r="H25" s="73">
        <f t="shared" si="4"/>
        <v>7463507</v>
      </c>
      <c r="I25" s="73">
        <f t="shared" si="4"/>
        <v>6519841</v>
      </c>
      <c r="J25" s="73">
        <f t="shared" si="4"/>
        <v>60648679</v>
      </c>
      <c r="K25" s="73">
        <f t="shared" si="4"/>
        <v>1787155</v>
      </c>
      <c r="L25" s="73">
        <f t="shared" si="4"/>
        <v>32211198</v>
      </c>
      <c r="M25" s="73">
        <f t="shared" si="4"/>
        <v>3921250</v>
      </c>
      <c r="N25" s="73">
        <f t="shared" si="4"/>
        <v>37919603</v>
      </c>
      <c r="O25" s="73">
        <f t="shared" si="4"/>
        <v>7039497</v>
      </c>
      <c r="P25" s="73">
        <f t="shared" si="4"/>
        <v>3686057</v>
      </c>
      <c r="Q25" s="73">
        <f t="shared" si="4"/>
        <v>24899858</v>
      </c>
      <c r="R25" s="73">
        <f t="shared" si="4"/>
        <v>35625412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134193694</v>
      </c>
      <c r="X25" s="73">
        <f t="shared" si="4"/>
        <v>122671082</v>
      </c>
      <c r="Y25" s="73">
        <f t="shared" si="4"/>
        <v>11522612</v>
      </c>
      <c r="Z25" s="170">
        <f>+IF(X25&lt;&gt;0,+(Y25/X25)*100,0)</f>
        <v>9.393095595260178</v>
      </c>
      <c r="AA25" s="168">
        <f>+AA5+AA9+AA15+AA19+AA24</f>
        <v>163561442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91798171</v>
      </c>
      <c r="D28" s="153">
        <f>SUM(D29:D31)</f>
        <v>0</v>
      </c>
      <c r="E28" s="154">
        <f t="shared" si="5"/>
        <v>111465000</v>
      </c>
      <c r="F28" s="100">
        <f t="shared" si="5"/>
        <v>111465000</v>
      </c>
      <c r="G28" s="100">
        <f t="shared" si="5"/>
        <v>2125720</v>
      </c>
      <c r="H28" s="100">
        <f t="shared" si="5"/>
        <v>2898328</v>
      </c>
      <c r="I28" s="100">
        <f t="shared" si="5"/>
        <v>2962008</v>
      </c>
      <c r="J28" s="100">
        <f t="shared" si="5"/>
        <v>7986056</v>
      </c>
      <c r="K28" s="100">
        <f t="shared" si="5"/>
        <v>2720636</v>
      </c>
      <c r="L28" s="100">
        <f t="shared" si="5"/>
        <v>2835457</v>
      </c>
      <c r="M28" s="100">
        <f t="shared" si="5"/>
        <v>2740688</v>
      </c>
      <c r="N28" s="100">
        <f t="shared" si="5"/>
        <v>8296781</v>
      </c>
      <c r="O28" s="100">
        <f t="shared" si="5"/>
        <v>2526429</v>
      </c>
      <c r="P28" s="100">
        <f t="shared" si="5"/>
        <v>2945435</v>
      </c>
      <c r="Q28" s="100">
        <f t="shared" si="5"/>
        <v>4225370</v>
      </c>
      <c r="R28" s="100">
        <f t="shared" si="5"/>
        <v>9697234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25980071</v>
      </c>
      <c r="X28" s="100">
        <f t="shared" si="5"/>
        <v>83598750</v>
      </c>
      <c r="Y28" s="100">
        <f t="shared" si="5"/>
        <v>-57618679</v>
      </c>
      <c r="Z28" s="137">
        <f>+IF(X28&lt;&gt;0,+(Y28/X28)*100,0)</f>
        <v>-68.92289537822037</v>
      </c>
      <c r="AA28" s="153">
        <f>SUM(AA29:AA31)</f>
        <v>111465000</v>
      </c>
    </row>
    <row r="29" spans="1:27" ht="13.5">
      <c r="A29" s="138" t="s">
        <v>75</v>
      </c>
      <c r="B29" s="136"/>
      <c r="C29" s="155">
        <v>91798171</v>
      </c>
      <c r="D29" s="155"/>
      <c r="E29" s="156">
        <v>111465000</v>
      </c>
      <c r="F29" s="60">
        <v>111465000</v>
      </c>
      <c r="G29" s="60">
        <v>1065805</v>
      </c>
      <c r="H29" s="60">
        <v>1145740</v>
      </c>
      <c r="I29" s="60">
        <v>1010209</v>
      </c>
      <c r="J29" s="60">
        <v>3221754</v>
      </c>
      <c r="K29" s="60">
        <v>1206541</v>
      </c>
      <c r="L29" s="60">
        <v>926895</v>
      </c>
      <c r="M29" s="60">
        <v>1166268</v>
      </c>
      <c r="N29" s="60">
        <v>3299704</v>
      </c>
      <c r="O29" s="60">
        <v>922534</v>
      </c>
      <c r="P29" s="60">
        <v>1452518</v>
      </c>
      <c r="Q29" s="60">
        <v>2792964</v>
      </c>
      <c r="R29" s="60">
        <v>5168016</v>
      </c>
      <c r="S29" s="60"/>
      <c r="T29" s="60"/>
      <c r="U29" s="60"/>
      <c r="V29" s="60"/>
      <c r="W29" s="60">
        <v>11689474</v>
      </c>
      <c r="X29" s="60">
        <v>83598750</v>
      </c>
      <c r="Y29" s="60">
        <v>-71909276</v>
      </c>
      <c r="Z29" s="140">
        <v>-86.02</v>
      </c>
      <c r="AA29" s="155">
        <v>111465000</v>
      </c>
    </row>
    <row r="30" spans="1:27" ht="13.5">
      <c r="A30" s="138" t="s">
        <v>76</v>
      </c>
      <c r="B30" s="136"/>
      <c r="C30" s="157"/>
      <c r="D30" s="157"/>
      <c r="E30" s="158"/>
      <c r="F30" s="159"/>
      <c r="G30" s="159">
        <v>475863</v>
      </c>
      <c r="H30" s="159">
        <v>696812</v>
      </c>
      <c r="I30" s="159">
        <v>918687</v>
      </c>
      <c r="J30" s="159">
        <v>2091362</v>
      </c>
      <c r="K30" s="159">
        <v>538238</v>
      </c>
      <c r="L30" s="159">
        <v>681497</v>
      </c>
      <c r="M30" s="159">
        <v>885407</v>
      </c>
      <c r="N30" s="159">
        <v>2105142</v>
      </c>
      <c r="O30" s="159">
        <v>510024</v>
      </c>
      <c r="P30" s="159">
        <v>735798</v>
      </c>
      <c r="Q30" s="159">
        <v>532085</v>
      </c>
      <c r="R30" s="159">
        <v>1777907</v>
      </c>
      <c r="S30" s="159"/>
      <c r="T30" s="159"/>
      <c r="U30" s="159"/>
      <c r="V30" s="159"/>
      <c r="W30" s="159">
        <v>5974411</v>
      </c>
      <c r="X30" s="159"/>
      <c r="Y30" s="159">
        <v>5974411</v>
      </c>
      <c r="Z30" s="141">
        <v>0</v>
      </c>
      <c r="AA30" s="157"/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584052</v>
      </c>
      <c r="H31" s="60">
        <v>1055776</v>
      </c>
      <c r="I31" s="60">
        <v>1033112</v>
      </c>
      <c r="J31" s="60">
        <v>2672940</v>
      </c>
      <c r="K31" s="60">
        <v>975857</v>
      </c>
      <c r="L31" s="60">
        <v>1227065</v>
      </c>
      <c r="M31" s="60">
        <v>689013</v>
      </c>
      <c r="N31" s="60">
        <v>2891935</v>
      </c>
      <c r="O31" s="60">
        <v>1093871</v>
      </c>
      <c r="P31" s="60">
        <v>757119</v>
      </c>
      <c r="Q31" s="60">
        <v>900321</v>
      </c>
      <c r="R31" s="60">
        <v>2751311</v>
      </c>
      <c r="S31" s="60"/>
      <c r="T31" s="60"/>
      <c r="U31" s="60"/>
      <c r="V31" s="60"/>
      <c r="W31" s="60">
        <v>8316186</v>
      </c>
      <c r="X31" s="60"/>
      <c r="Y31" s="60">
        <v>8316186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578271</v>
      </c>
      <c r="H32" s="100">
        <f t="shared" si="6"/>
        <v>965760</v>
      </c>
      <c r="I32" s="100">
        <f t="shared" si="6"/>
        <v>1046563</v>
      </c>
      <c r="J32" s="100">
        <f t="shared" si="6"/>
        <v>2590594</v>
      </c>
      <c r="K32" s="100">
        <f t="shared" si="6"/>
        <v>938122</v>
      </c>
      <c r="L32" s="100">
        <f t="shared" si="6"/>
        <v>794915</v>
      </c>
      <c r="M32" s="100">
        <f t="shared" si="6"/>
        <v>1414162</v>
      </c>
      <c r="N32" s="100">
        <f t="shared" si="6"/>
        <v>3147199</v>
      </c>
      <c r="O32" s="100">
        <f t="shared" si="6"/>
        <v>464338</v>
      </c>
      <c r="P32" s="100">
        <f t="shared" si="6"/>
        <v>835696</v>
      </c>
      <c r="Q32" s="100">
        <f t="shared" si="6"/>
        <v>1001508</v>
      </c>
      <c r="R32" s="100">
        <f t="shared" si="6"/>
        <v>2301542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8039335</v>
      </c>
      <c r="X32" s="100">
        <f t="shared" si="6"/>
        <v>0</v>
      </c>
      <c r="Y32" s="100">
        <f t="shared" si="6"/>
        <v>8039335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>
        <v>428589</v>
      </c>
      <c r="H33" s="60">
        <v>806369</v>
      </c>
      <c r="I33" s="60">
        <v>669624</v>
      </c>
      <c r="J33" s="60">
        <v>1904582</v>
      </c>
      <c r="K33" s="60">
        <v>759569</v>
      </c>
      <c r="L33" s="60">
        <v>443390</v>
      </c>
      <c r="M33" s="60">
        <v>997224</v>
      </c>
      <c r="N33" s="60">
        <v>2200183</v>
      </c>
      <c r="O33" s="60">
        <v>402217</v>
      </c>
      <c r="P33" s="60">
        <v>530182</v>
      </c>
      <c r="Q33" s="60">
        <v>702871</v>
      </c>
      <c r="R33" s="60">
        <v>1635270</v>
      </c>
      <c r="S33" s="60"/>
      <c r="T33" s="60"/>
      <c r="U33" s="60"/>
      <c r="V33" s="60"/>
      <c r="W33" s="60">
        <v>5740035</v>
      </c>
      <c r="X33" s="60"/>
      <c r="Y33" s="60">
        <v>5740035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>
        <v>149682</v>
      </c>
      <c r="H35" s="60">
        <v>159391</v>
      </c>
      <c r="I35" s="60">
        <v>376939</v>
      </c>
      <c r="J35" s="60">
        <v>686012</v>
      </c>
      <c r="K35" s="60">
        <v>178553</v>
      </c>
      <c r="L35" s="60">
        <v>351525</v>
      </c>
      <c r="M35" s="60">
        <v>416938</v>
      </c>
      <c r="N35" s="60">
        <v>947016</v>
      </c>
      <c r="O35" s="60">
        <v>62121</v>
      </c>
      <c r="P35" s="60">
        <v>305514</v>
      </c>
      <c r="Q35" s="60">
        <v>298637</v>
      </c>
      <c r="R35" s="60">
        <v>666272</v>
      </c>
      <c r="S35" s="60"/>
      <c r="T35" s="60"/>
      <c r="U35" s="60"/>
      <c r="V35" s="60"/>
      <c r="W35" s="60">
        <v>2299300</v>
      </c>
      <c r="X35" s="60"/>
      <c r="Y35" s="60">
        <v>2299300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1409762</v>
      </c>
      <c r="H38" s="100">
        <f t="shared" si="7"/>
        <v>634392</v>
      </c>
      <c r="I38" s="100">
        <f t="shared" si="7"/>
        <v>2089807</v>
      </c>
      <c r="J38" s="100">
        <f t="shared" si="7"/>
        <v>4133961</v>
      </c>
      <c r="K38" s="100">
        <f t="shared" si="7"/>
        <v>1440712</v>
      </c>
      <c r="L38" s="100">
        <f t="shared" si="7"/>
        <v>2209273</v>
      </c>
      <c r="M38" s="100">
        <f t="shared" si="7"/>
        <v>1096890</v>
      </c>
      <c r="N38" s="100">
        <f t="shared" si="7"/>
        <v>4746875</v>
      </c>
      <c r="O38" s="100">
        <f t="shared" si="7"/>
        <v>2092404</v>
      </c>
      <c r="P38" s="100">
        <f t="shared" si="7"/>
        <v>1184392</v>
      </c>
      <c r="Q38" s="100">
        <f t="shared" si="7"/>
        <v>910770</v>
      </c>
      <c r="R38" s="100">
        <f t="shared" si="7"/>
        <v>4187566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13068402</v>
      </c>
      <c r="X38" s="100">
        <f t="shared" si="7"/>
        <v>0</v>
      </c>
      <c r="Y38" s="100">
        <f t="shared" si="7"/>
        <v>13068402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>
        <v>1175334</v>
      </c>
      <c r="H39" s="60">
        <v>191827</v>
      </c>
      <c r="I39" s="60">
        <v>1569074</v>
      </c>
      <c r="J39" s="60">
        <v>2936235</v>
      </c>
      <c r="K39" s="60">
        <v>961821</v>
      </c>
      <c r="L39" s="60">
        <v>1936967</v>
      </c>
      <c r="M39" s="60">
        <v>533372</v>
      </c>
      <c r="N39" s="60">
        <v>3432160</v>
      </c>
      <c r="O39" s="60">
        <v>1423166</v>
      </c>
      <c r="P39" s="60">
        <v>559417</v>
      </c>
      <c r="Q39" s="60">
        <v>693370</v>
      </c>
      <c r="R39" s="60">
        <v>2675953</v>
      </c>
      <c r="S39" s="60"/>
      <c r="T39" s="60"/>
      <c r="U39" s="60"/>
      <c r="V39" s="60"/>
      <c r="W39" s="60">
        <v>9044348</v>
      </c>
      <c r="X39" s="60"/>
      <c r="Y39" s="60">
        <v>9044348</v>
      </c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>
        <v>234428</v>
      </c>
      <c r="H40" s="60">
        <v>442565</v>
      </c>
      <c r="I40" s="60">
        <v>520733</v>
      </c>
      <c r="J40" s="60">
        <v>1197726</v>
      </c>
      <c r="K40" s="60">
        <v>478891</v>
      </c>
      <c r="L40" s="60">
        <v>272306</v>
      </c>
      <c r="M40" s="60">
        <v>563518</v>
      </c>
      <c r="N40" s="60">
        <v>1314715</v>
      </c>
      <c r="O40" s="60">
        <v>669238</v>
      </c>
      <c r="P40" s="60">
        <v>624975</v>
      </c>
      <c r="Q40" s="60">
        <v>217400</v>
      </c>
      <c r="R40" s="60">
        <v>1511613</v>
      </c>
      <c r="S40" s="60"/>
      <c r="T40" s="60"/>
      <c r="U40" s="60"/>
      <c r="V40" s="60"/>
      <c r="W40" s="60">
        <v>4024054</v>
      </c>
      <c r="X40" s="60"/>
      <c r="Y40" s="60">
        <v>4024054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2440996</v>
      </c>
      <c r="H42" s="100">
        <f t="shared" si="8"/>
        <v>2523662</v>
      </c>
      <c r="I42" s="100">
        <f t="shared" si="8"/>
        <v>4212562</v>
      </c>
      <c r="J42" s="100">
        <f t="shared" si="8"/>
        <v>9177220</v>
      </c>
      <c r="K42" s="100">
        <f t="shared" si="8"/>
        <v>2029403</v>
      </c>
      <c r="L42" s="100">
        <f t="shared" si="8"/>
        <v>2139899</v>
      </c>
      <c r="M42" s="100">
        <f t="shared" si="8"/>
        <v>1872075</v>
      </c>
      <c r="N42" s="100">
        <f t="shared" si="8"/>
        <v>6041377</v>
      </c>
      <c r="O42" s="100">
        <f t="shared" si="8"/>
        <v>1831018</v>
      </c>
      <c r="P42" s="100">
        <f t="shared" si="8"/>
        <v>2100186</v>
      </c>
      <c r="Q42" s="100">
        <f t="shared" si="8"/>
        <v>1654344</v>
      </c>
      <c r="R42" s="100">
        <f t="shared" si="8"/>
        <v>5585548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20804145</v>
      </c>
      <c r="X42" s="100">
        <f t="shared" si="8"/>
        <v>0</v>
      </c>
      <c r="Y42" s="100">
        <f t="shared" si="8"/>
        <v>20804145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>
        <v>2175446</v>
      </c>
      <c r="H43" s="60">
        <v>2227590</v>
      </c>
      <c r="I43" s="60">
        <v>3982520</v>
      </c>
      <c r="J43" s="60">
        <v>8385556</v>
      </c>
      <c r="K43" s="60">
        <v>1669721</v>
      </c>
      <c r="L43" s="60">
        <v>1882072</v>
      </c>
      <c r="M43" s="60">
        <v>1534061</v>
      </c>
      <c r="N43" s="60">
        <v>5085854</v>
      </c>
      <c r="O43" s="60">
        <v>1492281</v>
      </c>
      <c r="P43" s="60">
        <v>1538810</v>
      </c>
      <c r="Q43" s="60">
        <v>1258461</v>
      </c>
      <c r="R43" s="60">
        <v>4289552</v>
      </c>
      <c r="S43" s="60"/>
      <c r="T43" s="60"/>
      <c r="U43" s="60"/>
      <c r="V43" s="60"/>
      <c r="W43" s="60">
        <v>17760962</v>
      </c>
      <c r="X43" s="60"/>
      <c r="Y43" s="60">
        <v>17760962</v>
      </c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>
        <v>53242</v>
      </c>
      <c r="H45" s="159">
        <v>60959</v>
      </c>
      <c r="I45" s="159">
        <v>64647</v>
      </c>
      <c r="J45" s="159">
        <v>178848</v>
      </c>
      <c r="K45" s="159">
        <v>67543</v>
      </c>
      <c r="L45" s="159">
        <v>61089</v>
      </c>
      <c r="M45" s="159">
        <v>65914</v>
      </c>
      <c r="N45" s="159">
        <v>194546</v>
      </c>
      <c r="O45" s="159">
        <v>67390</v>
      </c>
      <c r="P45" s="159">
        <v>55517</v>
      </c>
      <c r="Q45" s="159">
        <v>60041</v>
      </c>
      <c r="R45" s="159">
        <v>182948</v>
      </c>
      <c r="S45" s="159"/>
      <c r="T45" s="159"/>
      <c r="U45" s="159"/>
      <c r="V45" s="159"/>
      <c r="W45" s="159">
        <v>556342</v>
      </c>
      <c r="X45" s="159"/>
      <c r="Y45" s="159">
        <v>556342</v>
      </c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>
        <v>212308</v>
      </c>
      <c r="H46" s="60">
        <v>235113</v>
      </c>
      <c r="I46" s="60">
        <v>165395</v>
      </c>
      <c r="J46" s="60">
        <v>612816</v>
      </c>
      <c r="K46" s="60">
        <v>292139</v>
      </c>
      <c r="L46" s="60">
        <v>196738</v>
      </c>
      <c r="M46" s="60">
        <v>272100</v>
      </c>
      <c r="N46" s="60">
        <v>760977</v>
      </c>
      <c r="O46" s="60">
        <v>271347</v>
      </c>
      <c r="P46" s="60">
        <v>505859</v>
      </c>
      <c r="Q46" s="60">
        <v>335842</v>
      </c>
      <c r="R46" s="60">
        <v>1113048</v>
      </c>
      <c r="S46" s="60"/>
      <c r="T46" s="60"/>
      <c r="U46" s="60"/>
      <c r="V46" s="60"/>
      <c r="W46" s="60">
        <v>2486841</v>
      </c>
      <c r="X46" s="60"/>
      <c r="Y46" s="60">
        <v>2486841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91798171</v>
      </c>
      <c r="D48" s="168">
        <f>+D28+D32+D38+D42+D47</f>
        <v>0</v>
      </c>
      <c r="E48" s="169">
        <f t="shared" si="9"/>
        <v>111465000</v>
      </c>
      <c r="F48" s="73">
        <f t="shared" si="9"/>
        <v>111465000</v>
      </c>
      <c r="G48" s="73">
        <f t="shared" si="9"/>
        <v>6554749</v>
      </c>
      <c r="H48" s="73">
        <f t="shared" si="9"/>
        <v>7022142</v>
      </c>
      <c r="I48" s="73">
        <f t="shared" si="9"/>
        <v>10310940</v>
      </c>
      <c r="J48" s="73">
        <f t="shared" si="9"/>
        <v>23887831</v>
      </c>
      <c r="K48" s="73">
        <f t="shared" si="9"/>
        <v>7128873</v>
      </c>
      <c r="L48" s="73">
        <f t="shared" si="9"/>
        <v>7979544</v>
      </c>
      <c r="M48" s="73">
        <f t="shared" si="9"/>
        <v>7123815</v>
      </c>
      <c r="N48" s="73">
        <f t="shared" si="9"/>
        <v>22232232</v>
      </c>
      <c r="O48" s="73">
        <f t="shared" si="9"/>
        <v>6914189</v>
      </c>
      <c r="P48" s="73">
        <f t="shared" si="9"/>
        <v>7065709</v>
      </c>
      <c r="Q48" s="73">
        <f t="shared" si="9"/>
        <v>7791992</v>
      </c>
      <c r="R48" s="73">
        <f t="shared" si="9"/>
        <v>21771890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67891953</v>
      </c>
      <c r="X48" s="73">
        <f t="shared" si="9"/>
        <v>83598750</v>
      </c>
      <c r="Y48" s="73">
        <f t="shared" si="9"/>
        <v>-15706797</v>
      </c>
      <c r="Z48" s="170">
        <f>+IF(X48&lt;&gt;0,+(Y48/X48)*100,0)</f>
        <v>-18.78831561476697</v>
      </c>
      <c r="AA48" s="168">
        <f>+AA28+AA32+AA38+AA42+AA47</f>
        <v>111465000</v>
      </c>
    </row>
    <row r="49" spans="1:27" ht="13.5">
      <c r="A49" s="148" t="s">
        <v>49</v>
      </c>
      <c r="B49" s="149"/>
      <c r="C49" s="171">
        <f aca="true" t="shared" si="10" ref="C49:Y49">+C25-C48</f>
        <v>54287221</v>
      </c>
      <c r="D49" s="171">
        <f>+D25-D48</f>
        <v>0</v>
      </c>
      <c r="E49" s="172">
        <f t="shared" si="10"/>
        <v>52096442</v>
      </c>
      <c r="F49" s="173">
        <f t="shared" si="10"/>
        <v>52096442</v>
      </c>
      <c r="G49" s="173">
        <f t="shared" si="10"/>
        <v>40110582</v>
      </c>
      <c r="H49" s="173">
        <f t="shared" si="10"/>
        <v>441365</v>
      </c>
      <c r="I49" s="173">
        <f t="shared" si="10"/>
        <v>-3791099</v>
      </c>
      <c r="J49" s="173">
        <f t="shared" si="10"/>
        <v>36760848</v>
      </c>
      <c r="K49" s="173">
        <f t="shared" si="10"/>
        <v>-5341718</v>
      </c>
      <c r="L49" s="173">
        <f t="shared" si="10"/>
        <v>24231654</v>
      </c>
      <c r="M49" s="173">
        <f t="shared" si="10"/>
        <v>-3202565</v>
      </c>
      <c r="N49" s="173">
        <f t="shared" si="10"/>
        <v>15687371</v>
      </c>
      <c r="O49" s="173">
        <f t="shared" si="10"/>
        <v>125308</v>
      </c>
      <c r="P49" s="173">
        <f t="shared" si="10"/>
        <v>-3379652</v>
      </c>
      <c r="Q49" s="173">
        <f t="shared" si="10"/>
        <v>17107866</v>
      </c>
      <c r="R49" s="173">
        <f t="shared" si="10"/>
        <v>13853522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66301741</v>
      </c>
      <c r="X49" s="173">
        <f>IF(F25=F48,0,X25-X48)</f>
        <v>39072332</v>
      </c>
      <c r="Y49" s="173">
        <f t="shared" si="10"/>
        <v>27229409</v>
      </c>
      <c r="Z49" s="174">
        <f>+IF(X49&lt;&gt;0,+(Y49/X49)*100,0)</f>
        <v>69.68974618663663</v>
      </c>
      <c r="AA49" s="171">
        <f>+AA25-AA48</f>
        <v>52096442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10291736</v>
      </c>
      <c r="D5" s="155">
        <v>0</v>
      </c>
      <c r="E5" s="156">
        <v>17400000</v>
      </c>
      <c r="F5" s="60">
        <v>17400000</v>
      </c>
      <c r="G5" s="60">
        <v>12566057</v>
      </c>
      <c r="H5" s="60">
        <v>400149</v>
      </c>
      <c r="I5" s="60">
        <v>220</v>
      </c>
      <c r="J5" s="60">
        <v>12966426</v>
      </c>
      <c r="K5" s="60">
        <v>5606</v>
      </c>
      <c r="L5" s="60">
        <v>0</v>
      </c>
      <c r="M5" s="60">
        <v>0</v>
      </c>
      <c r="N5" s="60">
        <v>5606</v>
      </c>
      <c r="O5" s="60">
        <v>13550</v>
      </c>
      <c r="P5" s="60">
        <v>1971</v>
      </c>
      <c r="Q5" s="60">
        <v>-5113</v>
      </c>
      <c r="R5" s="60">
        <v>10408</v>
      </c>
      <c r="S5" s="60">
        <v>0</v>
      </c>
      <c r="T5" s="60">
        <v>0</v>
      </c>
      <c r="U5" s="60">
        <v>0</v>
      </c>
      <c r="V5" s="60">
        <v>0</v>
      </c>
      <c r="W5" s="60">
        <v>12982440</v>
      </c>
      <c r="X5" s="60">
        <v>13050000</v>
      </c>
      <c r="Y5" s="60">
        <v>-67560</v>
      </c>
      <c r="Z5" s="140">
        <v>-0.52</v>
      </c>
      <c r="AA5" s="155">
        <v>17400000</v>
      </c>
    </row>
    <row r="6" spans="1:27" ht="13.5">
      <c r="A6" s="181" t="s">
        <v>102</v>
      </c>
      <c r="B6" s="182"/>
      <c r="C6" s="155">
        <v>722702</v>
      </c>
      <c r="D6" s="155">
        <v>0</v>
      </c>
      <c r="E6" s="156">
        <v>382800</v>
      </c>
      <c r="F6" s="60">
        <v>382800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37024</v>
      </c>
      <c r="Q6" s="60">
        <v>0</v>
      </c>
      <c r="R6" s="60">
        <v>37024</v>
      </c>
      <c r="S6" s="60">
        <v>0</v>
      </c>
      <c r="T6" s="60">
        <v>0</v>
      </c>
      <c r="U6" s="60">
        <v>0</v>
      </c>
      <c r="V6" s="60">
        <v>0</v>
      </c>
      <c r="W6" s="60">
        <v>37024</v>
      </c>
      <c r="X6" s="60">
        <v>287100</v>
      </c>
      <c r="Y6" s="60">
        <v>-250076</v>
      </c>
      <c r="Z6" s="140">
        <v>-87.1</v>
      </c>
      <c r="AA6" s="155">
        <v>382800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961682</v>
      </c>
      <c r="H7" s="60">
        <v>894787</v>
      </c>
      <c r="I7" s="60">
        <v>911950</v>
      </c>
      <c r="J7" s="60">
        <v>2768419</v>
      </c>
      <c r="K7" s="60">
        <v>938393</v>
      </c>
      <c r="L7" s="60">
        <v>1265448</v>
      </c>
      <c r="M7" s="60">
        <v>289832</v>
      </c>
      <c r="N7" s="60">
        <v>2493673</v>
      </c>
      <c r="O7" s="60">
        <v>855958</v>
      </c>
      <c r="P7" s="60">
        <v>682735</v>
      </c>
      <c r="Q7" s="60">
        <v>689466</v>
      </c>
      <c r="R7" s="60">
        <v>2228159</v>
      </c>
      <c r="S7" s="60">
        <v>0</v>
      </c>
      <c r="T7" s="60">
        <v>0</v>
      </c>
      <c r="U7" s="60">
        <v>0</v>
      </c>
      <c r="V7" s="60">
        <v>0</v>
      </c>
      <c r="W7" s="60">
        <v>7490251</v>
      </c>
      <c r="X7" s="60">
        <v>0</v>
      </c>
      <c r="Y7" s="60">
        <v>7490251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199767</v>
      </c>
      <c r="H10" s="54">
        <v>198005</v>
      </c>
      <c r="I10" s="54">
        <v>201774</v>
      </c>
      <c r="J10" s="54">
        <v>599546</v>
      </c>
      <c r="K10" s="54">
        <v>134147</v>
      </c>
      <c r="L10" s="54">
        <v>202891</v>
      </c>
      <c r="M10" s="54">
        <v>0</v>
      </c>
      <c r="N10" s="54">
        <v>337038</v>
      </c>
      <c r="O10" s="54">
        <v>0</v>
      </c>
      <c r="P10" s="54">
        <v>197191</v>
      </c>
      <c r="Q10" s="54">
        <v>193182</v>
      </c>
      <c r="R10" s="54">
        <v>390373</v>
      </c>
      <c r="S10" s="54">
        <v>0</v>
      </c>
      <c r="T10" s="54">
        <v>0</v>
      </c>
      <c r="U10" s="54">
        <v>0</v>
      </c>
      <c r="V10" s="54">
        <v>0</v>
      </c>
      <c r="W10" s="54">
        <v>1326957</v>
      </c>
      <c r="X10" s="54">
        <v>0</v>
      </c>
      <c r="Y10" s="54">
        <v>1326957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10732723</v>
      </c>
      <c r="D11" s="155">
        <v>0</v>
      </c>
      <c r="E11" s="156">
        <v>19603904</v>
      </c>
      <c r="F11" s="60">
        <v>19603904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795</v>
      </c>
      <c r="M11" s="60">
        <v>0</v>
      </c>
      <c r="N11" s="60">
        <v>795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795</v>
      </c>
      <c r="X11" s="60">
        <v>14702928</v>
      </c>
      <c r="Y11" s="60">
        <v>-14702133</v>
      </c>
      <c r="Z11" s="140">
        <v>-99.99</v>
      </c>
      <c r="AA11" s="155">
        <v>19603904</v>
      </c>
    </row>
    <row r="12" spans="1:27" ht="13.5">
      <c r="A12" s="183" t="s">
        <v>108</v>
      </c>
      <c r="B12" s="185"/>
      <c r="C12" s="155">
        <v>494272</v>
      </c>
      <c r="D12" s="155">
        <v>0</v>
      </c>
      <c r="E12" s="156">
        <v>511595</v>
      </c>
      <c r="F12" s="60">
        <v>511595</v>
      </c>
      <c r="G12" s="60">
        <v>39663</v>
      </c>
      <c r="H12" s="60">
        <v>38385</v>
      </c>
      <c r="I12" s="60">
        <v>40066</v>
      </c>
      <c r="J12" s="60">
        <v>118114</v>
      </c>
      <c r="K12" s="60">
        <v>35004</v>
      </c>
      <c r="L12" s="60">
        <v>38498</v>
      </c>
      <c r="M12" s="60">
        <v>9355</v>
      </c>
      <c r="N12" s="60">
        <v>82857</v>
      </c>
      <c r="O12" s="60">
        <v>41824</v>
      </c>
      <c r="P12" s="60">
        <v>38794</v>
      </c>
      <c r="Q12" s="60">
        <v>45855</v>
      </c>
      <c r="R12" s="60">
        <v>126473</v>
      </c>
      <c r="S12" s="60">
        <v>0</v>
      </c>
      <c r="T12" s="60">
        <v>0</v>
      </c>
      <c r="U12" s="60">
        <v>0</v>
      </c>
      <c r="V12" s="60">
        <v>0</v>
      </c>
      <c r="W12" s="60">
        <v>327444</v>
      </c>
      <c r="X12" s="60">
        <v>383696</v>
      </c>
      <c r="Y12" s="60">
        <v>-56252</v>
      </c>
      <c r="Z12" s="140">
        <v>-14.66</v>
      </c>
      <c r="AA12" s="155">
        <v>511595</v>
      </c>
    </row>
    <row r="13" spans="1:27" ht="13.5">
      <c r="A13" s="181" t="s">
        <v>109</v>
      </c>
      <c r="B13" s="185"/>
      <c r="C13" s="155">
        <v>3716099</v>
      </c>
      <c r="D13" s="155">
        <v>0</v>
      </c>
      <c r="E13" s="156">
        <v>1046000</v>
      </c>
      <c r="F13" s="60">
        <v>1046000</v>
      </c>
      <c r="G13" s="60">
        <v>40761</v>
      </c>
      <c r="H13" s="60">
        <v>0</v>
      </c>
      <c r="I13" s="60">
        <v>469926</v>
      </c>
      <c r="J13" s="60">
        <v>510687</v>
      </c>
      <c r="K13" s="60">
        <v>537621</v>
      </c>
      <c r="L13" s="60">
        <v>619144</v>
      </c>
      <c r="M13" s="60">
        <v>495413</v>
      </c>
      <c r="N13" s="60">
        <v>1652178</v>
      </c>
      <c r="O13" s="60">
        <v>510787</v>
      </c>
      <c r="P13" s="60">
        <v>206962</v>
      </c>
      <c r="Q13" s="60">
        <v>654175</v>
      </c>
      <c r="R13" s="60">
        <v>1371924</v>
      </c>
      <c r="S13" s="60">
        <v>0</v>
      </c>
      <c r="T13" s="60">
        <v>0</v>
      </c>
      <c r="U13" s="60">
        <v>0</v>
      </c>
      <c r="V13" s="60">
        <v>0</v>
      </c>
      <c r="W13" s="60">
        <v>3534789</v>
      </c>
      <c r="X13" s="60">
        <v>784500</v>
      </c>
      <c r="Y13" s="60">
        <v>2750289</v>
      </c>
      <c r="Z13" s="140">
        <v>350.58</v>
      </c>
      <c r="AA13" s="155">
        <v>1046000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346143</v>
      </c>
      <c r="F14" s="60">
        <v>346143</v>
      </c>
      <c r="G14" s="60">
        <v>35602</v>
      </c>
      <c r="H14" s="60">
        <v>65350</v>
      </c>
      <c r="I14" s="60">
        <v>29290</v>
      </c>
      <c r="J14" s="60">
        <v>130242</v>
      </c>
      <c r="K14" s="60">
        <v>29759</v>
      </c>
      <c r="L14" s="60">
        <v>34443</v>
      </c>
      <c r="M14" s="60">
        <v>0</v>
      </c>
      <c r="N14" s="60">
        <v>64202</v>
      </c>
      <c r="O14" s="60">
        <v>69529</v>
      </c>
      <c r="P14" s="60">
        <v>32580</v>
      </c>
      <c r="Q14" s="60">
        <v>80460</v>
      </c>
      <c r="R14" s="60">
        <v>182569</v>
      </c>
      <c r="S14" s="60">
        <v>0</v>
      </c>
      <c r="T14" s="60">
        <v>0</v>
      </c>
      <c r="U14" s="60">
        <v>0</v>
      </c>
      <c r="V14" s="60">
        <v>0</v>
      </c>
      <c r="W14" s="60">
        <v>377013</v>
      </c>
      <c r="X14" s="60">
        <v>259607</v>
      </c>
      <c r="Y14" s="60">
        <v>117406</v>
      </c>
      <c r="Z14" s="140">
        <v>45.22</v>
      </c>
      <c r="AA14" s="155">
        <v>346143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185564</v>
      </c>
      <c r="D16" s="155">
        <v>0</v>
      </c>
      <c r="E16" s="156">
        <v>95000</v>
      </c>
      <c r="F16" s="60">
        <v>95000</v>
      </c>
      <c r="G16" s="60">
        <v>2950</v>
      </c>
      <c r="H16" s="60">
        <v>6950</v>
      </c>
      <c r="I16" s="60">
        <v>18150</v>
      </c>
      <c r="J16" s="60">
        <v>28050</v>
      </c>
      <c r="K16" s="60">
        <v>5300</v>
      </c>
      <c r="L16" s="60">
        <v>100</v>
      </c>
      <c r="M16" s="60">
        <v>7000</v>
      </c>
      <c r="N16" s="60">
        <v>12400</v>
      </c>
      <c r="O16" s="60">
        <v>7050</v>
      </c>
      <c r="P16" s="60">
        <v>3300</v>
      </c>
      <c r="Q16" s="60">
        <v>0</v>
      </c>
      <c r="R16" s="60">
        <v>10350</v>
      </c>
      <c r="S16" s="60">
        <v>0</v>
      </c>
      <c r="T16" s="60">
        <v>0</v>
      </c>
      <c r="U16" s="60">
        <v>0</v>
      </c>
      <c r="V16" s="60">
        <v>0</v>
      </c>
      <c r="W16" s="60">
        <v>50800</v>
      </c>
      <c r="X16" s="60">
        <v>71250</v>
      </c>
      <c r="Y16" s="60">
        <v>-20450</v>
      </c>
      <c r="Z16" s="140">
        <v>-28.7</v>
      </c>
      <c r="AA16" s="155">
        <v>95000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85635980</v>
      </c>
      <c r="D19" s="155">
        <v>0</v>
      </c>
      <c r="E19" s="156">
        <v>84643000</v>
      </c>
      <c r="F19" s="60">
        <v>84643000</v>
      </c>
      <c r="G19" s="60">
        <v>32681000</v>
      </c>
      <c r="H19" s="60">
        <v>1948784</v>
      </c>
      <c r="I19" s="60">
        <v>1582964</v>
      </c>
      <c r="J19" s="60">
        <v>36212748</v>
      </c>
      <c r="K19" s="60">
        <v>0</v>
      </c>
      <c r="L19" s="60">
        <v>23598471</v>
      </c>
      <c r="M19" s="60">
        <v>347115</v>
      </c>
      <c r="N19" s="60">
        <v>23945586</v>
      </c>
      <c r="O19" s="60">
        <v>557188</v>
      </c>
      <c r="P19" s="60">
        <v>517437</v>
      </c>
      <c r="Q19" s="60">
        <v>20675137</v>
      </c>
      <c r="R19" s="60">
        <v>21749762</v>
      </c>
      <c r="S19" s="60">
        <v>0</v>
      </c>
      <c r="T19" s="60">
        <v>0</v>
      </c>
      <c r="U19" s="60">
        <v>0</v>
      </c>
      <c r="V19" s="60">
        <v>0</v>
      </c>
      <c r="W19" s="60">
        <v>81908096</v>
      </c>
      <c r="X19" s="60">
        <v>63482250</v>
      </c>
      <c r="Y19" s="60">
        <v>18425846</v>
      </c>
      <c r="Z19" s="140">
        <v>29.03</v>
      </c>
      <c r="AA19" s="155">
        <v>84643000</v>
      </c>
    </row>
    <row r="20" spans="1:27" ht="13.5">
      <c r="A20" s="181" t="s">
        <v>35</v>
      </c>
      <c r="B20" s="185"/>
      <c r="C20" s="155">
        <v>495250</v>
      </c>
      <c r="D20" s="155">
        <v>0</v>
      </c>
      <c r="E20" s="156">
        <v>473000</v>
      </c>
      <c r="F20" s="54">
        <v>473000</v>
      </c>
      <c r="G20" s="54">
        <v>137849</v>
      </c>
      <c r="H20" s="54">
        <v>126477</v>
      </c>
      <c r="I20" s="54">
        <v>275138</v>
      </c>
      <c r="J20" s="54">
        <v>539464</v>
      </c>
      <c r="K20" s="54">
        <v>61868</v>
      </c>
      <c r="L20" s="54">
        <v>117377</v>
      </c>
      <c r="M20" s="54">
        <v>19758</v>
      </c>
      <c r="N20" s="54">
        <v>199003</v>
      </c>
      <c r="O20" s="54">
        <v>282746</v>
      </c>
      <c r="P20" s="54">
        <v>95058</v>
      </c>
      <c r="Q20" s="54">
        <v>35475</v>
      </c>
      <c r="R20" s="54">
        <v>413279</v>
      </c>
      <c r="S20" s="54">
        <v>0</v>
      </c>
      <c r="T20" s="54">
        <v>0</v>
      </c>
      <c r="U20" s="54">
        <v>0</v>
      </c>
      <c r="V20" s="54">
        <v>0</v>
      </c>
      <c r="W20" s="54">
        <v>1151746</v>
      </c>
      <c r="X20" s="54">
        <v>354750</v>
      </c>
      <c r="Y20" s="54">
        <v>796996</v>
      </c>
      <c r="Z20" s="184">
        <v>224.66</v>
      </c>
      <c r="AA20" s="130">
        <v>473000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39457</v>
      </c>
      <c r="L21" s="60">
        <v>0</v>
      </c>
      <c r="M21" s="60">
        <v>0</v>
      </c>
      <c r="N21" s="60">
        <v>39457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39457</v>
      </c>
      <c r="X21" s="60">
        <v>0</v>
      </c>
      <c r="Y21" s="60">
        <v>39457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112274326</v>
      </c>
      <c r="D22" s="188">
        <f>SUM(D5:D21)</f>
        <v>0</v>
      </c>
      <c r="E22" s="189">
        <f t="shared" si="0"/>
        <v>124501442</v>
      </c>
      <c r="F22" s="190">
        <f t="shared" si="0"/>
        <v>124501442</v>
      </c>
      <c r="G22" s="190">
        <f t="shared" si="0"/>
        <v>46665331</v>
      </c>
      <c r="H22" s="190">
        <f t="shared" si="0"/>
        <v>3678887</v>
      </c>
      <c r="I22" s="190">
        <f t="shared" si="0"/>
        <v>3529478</v>
      </c>
      <c r="J22" s="190">
        <f t="shared" si="0"/>
        <v>53873696</v>
      </c>
      <c r="K22" s="190">
        <f t="shared" si="0"/>
        <v>1787155</v>
      </c>
      <c r="L22" s="190">
        <f t="shared" si="0"/>
        <v>25877167</v>
      </c>
      <c r="M22" s="190">
        <f t="shared" si="0"/>
        <v>1168473</v>
      </c>
      <c r="N22" s="190">
        <f t="shared" si="0"/>
        <v>28832795</v>
      </c>
      <c r="O22" s="190">
        <f t="shared" si="0"/>
        <v>2338632</v>
      </c>
      <c r="P22" s="190">
        <f t="shared" si="0"/>
        <v>1813052</v>
      </c>
      <c r="Q22" s="190">
        <f t="shared" si="0"/>
        <v>22368637</v>
      </c>
      <c r="R22" s="190">
        <f t="shared" si="0"/>
        <v>26520321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109226812</v>
      </c>
      <c r="X22" s="190">
        <f t="shared" si="0"/>
        <v>93376081</v>
      </c>
      <c r="Y22" s="190">
        <f t="shared" si="0"/>
        <v>15850731</v>
      </c>
      <c r="Z22" s="191">
        <f>+IF(X22&lt;&gt;0,+(Y22/X22)*100,0)</f>
        <v>16.975151270270167</v>
      </c>
      <c r="AA22" s="188">
        <f>SUM(AA5:AA21)</f>
        <v>124501442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22277411</v>
      </c>
      <c r="D25" s="155">
        <v>0</v>
      </c>
      <c r="E25" s="156">
        <v>32614014</v>
      </c>
      <c r="F25" s="60">
        <v>32614014</v>
      </c>
      <c r="G25" s="60">
        <v>1999126</v>
      </c>
      <c r="H25" s="60">
        <v>2039701</v>
      </c>
      <c r="I25" s="60">
        <v>2223739</v>
      </c>
      <c r="J25" s="60">
        <v>6262566</v>
      </c>
      <c r="K25" s="60">
        <v>1982240</v>
      </c>
      <c r="L25" s="60">
        <v>1961934</v>
      </c>
      <c r="M25" s="60">
        <v>1937785</v>
      </c>
      <c r="N25" s="60">
        <v>5881959</v>
      </c>
      <c r="O25" s="60">
        <v>1909274</v>
      </c>
      <c r="P25" s="60">
        <v>2114984</v>
      </c>
      <c r="Q25" s="60">
        <v>2034981</v>
      </c>
      <c r="R25" s="60">
        <v>6059239</v>
      </c>
      <c r="S25" s="60">
        <v>0</v>
      </c>
      <c r="T25" s="60">
        <v>0</v>
      </c>
      <c r="U25" s="60">
        <v>0</v>
      </c>
      <c r="V25" s="60">
        <v>0</v>
      </c>
      <c r="W25" s="60">
        <v>18203764</v>
      </c>
      <c r="X25" s="60">
        <v>24460511</v>
      </c>
      <c r="Y25" s="60">
        <v>-6256747</v>
      </c>
      <c r="Z25" s="140">
        <v>-25.58</v>
      </c>
      <c r="AA25" s="155">
        <v>32614014</v>
      </c>
    </row>
    <row r="26" spans="1:27" ht="13.5">
      <c r="A26" s="183" t="s">
        <v>38</v>
      </c>
      <c r="B26" s="182"/>
      <c r="C26" s="155">
        <v>7337690</v>
      </c>
      <c r="D26" s="155">
        <v>0</v>
      </c>
      <c r="E26" s="156">
        <v>10129655</v>
      </c>
      <c r="F26" s="60">
        <v>10129655</v>
      </c>
      <c r="G26" s="60">
        <v>624779</v>
      </c>
      <c r="H26" s="60">
        <v>624779</v>
      </c>
      <c r="I26" s="60">
        <v>624779</v>
      </c>
      <c r="J26" s="60">
        <v>1874337</v>
      </c>
      <c r="K26" s="60">
        <v>624779</v>
      </c>
      <c r="L26" s="60">
        <v>624779</v>
      </c>
      <c r="M26" s="60">
        <v>614579</v>
      </c>
      <c r="N26" s="60">
        <v>1864137</v>
      </c>
      <c r="O26" s="60">
        <v>624779</v>
      </c>
      <c r="P26" s="60">
        <v>634979</v>
      </c>
      <c r="Q26" s="60">
        <v>1391514</v>
      </c>
      <c r="R26" s="60">
        <v>2651272</v>
      </c>
      <c r="S26" s="60">
        <v>0</v>
      </c>
      <c r="T26" s="60">
        <v>0</v>
      </c>
      <c r="U26" s="60">
        <v>0</v>
      </c>
      <c r="V26" s="60">
        <v>0</v>
      </c>
      <c r="W26" s="60">
        <v>6389746</v>
      </c>
      <c r="X26" s="60">
        <v>7597241</v>
      </c>
      <c r="Y26" s="60">
        <v>-1207495</v>
      </c>
      <c r="Z26" s="140">
        <v>-15.89</v>
      </c>
      <c r="AA26" s="155">
        <v>10129655</v>
      </c>
    </row>
    <row r="27" spans="1:27" ht="13.5">
      <c r="A27" s="183" t="s">
        <v>118</v>
      </c>
      <c r="B27" s="182"/>
      <c r="C27" s="155">
        <v>2960517</v>
      </c>
      <c r="D27" s="155">
        <v>0</v>
      </c>
      <c r="E27" s="156">
        <v>2000000</v>
      </c>
      <c r="F27" s="60">
        <v>2000000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1500000</v>
      </c>
      <c r="Y27" s="60">
        <v>-1500000</v>
      </c>
      <c r="Z27" s="140">
        <v>-100</v>
      </c>
      <c r="AA27" s="155">
        <v>2000000</v>
      </c>
    </row>
    <row r="28" spans="1:27" ht="13.5">
      <c r="A28" s="183" t="s">
        <v>39</v>
      </c>
      <c r="B28" s="182"/>
      <c r="C28" s="155">
        <v>5066928</v>
      </c>
      <c r="D28" s="155">
        <v>0</v>
      </c>
      <c r="E28" s="156">
        <v>5624570</v>
      </c>
      <c r="F28" s="60">
        <v>5624570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4218428</v>
      </c>
      <c r="Y28" s="60">
        <v>-4218428</v>
      </c>
      <c r="Z28" s="140">
        <v>-100</v>
      </c>
      <c r="AA28" s="155">
        <v>5624570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136000</v>
      </c>
      <c r="F29" s="60">
        <v>136000</v>
      </c>
      <c r="G29" s="60">
        <v>0</v>
      </c>
      <c r="H29" s="60">
        <v>0</v>
      </c>
      <c r="I29" s="60">
        <v>129234</v>
      </c>
      <c r="J29" s="60">
        <v>129234</v>
      </c>
      <c r="K29" s="60">
        <v>-108260</v>
      </c>
      <c r="L29" s="60">
        <v>0</v>
      </c>
      <c r="M29" s="60">
        <v>291577</v>
      </c>
      <c r="N29" s="60">
        <v>183317</v>
      </c>
      <c r="O29" s="60">
        <v>-287203</v>
      </c>
      <c r="P29" s="60">
        <v>0</v>
      </c>
      <c r="Q29" s="60">
        <v>17686</v>
      </c>
      <c r="R29" s="60">
        <v>-269517</v>
      </c>
      <c r="S29" s="60">
        <v>0</v>
      </c>
      <c r="T29" s="60">
        <v>0</v>
      </c>
      <c r="U29" s="60">
        <v>0</v>
      </c>
      <c r="V29" s="60">
        <v>0</v>
      </c>
      <c r="W29" s="60">
        <v>43034</v>
      </c>
      <c r="X29" s="60">
        <v>102000</v>
      </c>
      <c r="Y29" s="60">
        <v>-58966</v>
      </c>
      <c r="Z29" s="140">
        <v>-57.81</v>
      </c>
      <c r="AA29" s="155">
        <v>136000</v>
      </c>
    </row>
    <row r="30" spans="1:27" ht="13.5">
      <c r="A30" s="183" t="s">
        <v>119</v>
      </c>
      <c r="B30" s="182"/>
      <c r="C30" s="155">
        <v>13612859</v>
      </c>
      <c r="D30" s="155">
        <v>0</v>
      </c>
      <c r="E30" s="156">
        <v>16500000</v>
      </c>
      <c r="F30" s="60">
        <v>16500000</v>
      </c>
      <c r="G30" s="60">
        <v>1802344</v>
      </c>
      <c r="H30" s="60">
        <v>1869014</v>
      </c>
      <c r="I30" s="60">
        <v>1450535</v>
      </c>
      <c r="J30" s="60">
        <v>5121893</v>
      </c>
      <c r="K30" s="60">
        <v>1223584</v>
      </c>
      <c r="L30" s="60">
        <v>1296842</v>
      </c>
      <c r="M30" s="60">
        <v>1228886</v>
      </c>
      <c r="N30" s="60">
        <v>3749312</v>
      </c>
      <c r="O30" s="60">
        <v>1119000</v>
      </c>
      <c r="P30" s="60">
        <v>1118218</v>
      </c>
      <c r="Q30" s="60">
        <v>1065627</v>
      </c>
      <c r="R30" s="60">
        <v>3302845</v>
      </c>
      <c r="S30" s="60">
        <v>0</v>
      </c>
      <c r="T30" s="60">
        <v>0</v>
      </c>
      <c r="U30" s="60">
        <v>0</v>
      </c>
      <c r="V30" s="60">
        <v>0</v>
      </c>
      <c r="W30" s="60">
        <v>12174050</v>
      </c>
      <c r="X30" s="60">
        <v>12375000</v>
      </c>
      <c r="Y30" s="60">
        <v>-200950</v>
      </c>
      <c r="Z30" s="140">
        <v>-1.62</v>
      </c>
      <c r="AA30" s="155">
        <v>16500000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1251985</v>
      </c>
      <c r="F31" s="60">
        <v>1251985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938989</v>
      </c>
      <c r="Y31" s="60">
        <v>-938989</v>
      </c>
      <c r="Z31" s="140">
        <v>-100</v>
      </c>
      <c r="AA31" s="155">
        <v>1251985</v>
      </c>
    </row>
    <row r="32" spans="1:27" ht="13.5">
      <c r="A32" s="183" t="s">
        <v>121</v>
      </c>
      <c r="B32" s="182"/>
      <c r="C32" s="155">
        <v>3178506</v>
      </c>
      <c r="D32" s="155">
        <v>0</v>
      </c>
      <c r="E32" s="156">
        <v>5944000</v>
      </c>
      <c r="F32" s="60">
        <v>5944000</v>
      </c>
      <c r="G32" s="60">
        <v>169845</v>
      </c>
      <c r="H32" s="60">
        <v>2700</v>
      </c>
      <c r="I32" s="60">
        <v>339690</v>
      </c>
      <c r="J32" s="60">
        <v>512235</v>
      </c>
      <c r="K32" s="60">
        <v>169845</v>
      </c>
      <c r="L32" s="60">
        <v>177818</v>
      </c>
      <c r="M32" s="60">
        <v>0</v>
      </c>
      <c r="N32" s="60">
        <v>347663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859898</v>
      </c>
      <c r="X32" s="60">
        <v>4458000</v>
      </c>
      <c r="Y32" s="60">
        <v>-3598102</v>
      </c>
      <c r="Z32" s="140">
        <v>-80.71</v>
      </c>
      <c r="AA32" s="155">
        <v>5944000</v>
      </c>
    </row>
    <row r="33" spans="1:27" ht="13.5">
      <c r="A33" s="183" t="s">
        <v>42</v>
      </c>
      <c r="B33" s="182"/>
      <c r="C33" s="155">
        <v>13207463</v>
      </c>
      <c r="D33" s="155">
        <v>0</v>
      </c>
      <c r="E33" s="156">
        <v>4000000</v>
      </c>
      <c r="F33" s="60">
        <v>4000000</v>
      </c>
      <c r="G33" s="60">
        <v>1287747</v>
      </c>
      <c r="H33" s="60">
        <v>453012</v>
      </c>
      <c r="I33" s="60">
        <v>3953431</v>
      </c>
      <c r="J33" s="60">
        <v>5694190</v>
      </c>
      <c r="K33" s="60">
        <v>461269</v>
      </c>
      <c r="L33" s="60">
        <v>1770800</v>
      </c>
      <c r="M33" s="60">
        <v>388484</v>
      </c>
      <c r="N33" s="60">
        <v>2620553</v>
      </c>
      <c r="O33" s="60">
        <v>1575458</v>
      </c>
      <c r="P33" s="60">
        <v>392493</v>
      </c>
      <c r="Q33" s="60">
        <v>252691</v>
      </c>
      <c r="R33" s="60">
        <v>2220642</v>
      </c>
      <c r="S33" s="60">
        <v>0</v>
      </c>
      <c r="T33" s="60">
        <v>0</v>
      </c>
      <c r="U33" s="60">
        <v>0</v>
      </c>
      <c r="V33" s="60">
        <v>0</v>
      </c>
      <c r="W33" s="60">
        <v>10535385</v>
      </c>
      <c r="X33" s="60">
        <v>3000000</v>
      </c>
      <c r="Y33" s="60">
        <v>7535385</v>
      </c>
      <c r="Z33" s="140">
        <v>251.18</v>
      </c>
      <c r="AA33" s="155">
        <v>4000000</v>
      </c>
    </row>
    <row r="34" spans="1:27" ht="13.5">
      <c r="A34" s="183" t="s">
        <v>43</v>
      </c>
      <c r="B34" s="182"/>
      <c r="C34" s="155">
        <v>24116122</v>
      </c>
      <c r="D34" s="155">
        <v>0</v>
      </c>
      <c r="E34" s="156">
        <v>33264776</v>
      </c>
      <c r="F34" s="60">
        <v>33264776</v>
      </c>
      <c r="G34" s="60">
        <v>670908</v>
      </c>
      <c r="H34" s="60">
        <v>2032936</v>
      </c>
      <c r="I34" s="60">
        <v>1589532</v>
      </c>
      <c r="J34" s="60">
        <v>4293376</v>
      </c>
      <c r="K34" s="60">
        <v>2775416</v>
      </c>
      <c r="L34" s="60">
        <v>2147371</v>
      </c>
      <c r="M34" s="60">
        <v>2662504</v>
      </c>
      <c r="N34" s="60">
        <v>7585291</v>
      </c>
      <c r="O34" s="60">
        <v>1971240</v>
      </c>
      <c r="P34" s="60">
        <v>2805035</v>
      </c>
      <c r="Q34" s="60">
        <v>3029493</v>
      </c>
      <c r="R34" s="60">
        <v>7805768</v>
      </c>
      <c r="S34" s="60">
        <v>0</v>
      </c>
      <c r="T34" s="60">
        <v>0</v>
      </c>
      <c r="U34" s="60">
        <v>0</v>
      </c>
      <c r="V34" s="60">
        <v>0</v>
      </c>
      <c r="W34" s="60">
        <v>19684435</v>
      </c>
      <c r="X34" s="60">
        <v>24948582</v>
      </c>
      <c r="Y34" s="60">
        <v>-5264147</v>
      </c>
      <c r="Z34" s="140">
        <v>-21.1</v>
      </c>
      <c r="AA34" s="155">
        <v>33264776</v>
      </c>
    </row>
    <row r="35" spans="1:27" ht="13.5">
      <c r="A35" s="181" t="s">
        <v>122</v>
      </c>
      <c r="B35" s="185"/>
      <c r="C35" s="155">
        <v>40675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1641</v>
      </c>
      <c r="P35" s="60">
        <v>0</v>
      </c>
      <c r="Q35" s="60">
        <v>0</v>
      </c>
      <c r="R35" s="60">
        <v>1641</v>
      </c>
      <c r="S35" s="60">
        <v>0</v>
      </c>
      <c r="T35" s="60">
        <v>0</v>
      </c>
      <c r="U35" s="60">
        <v>0</v>
      </c>
      <c r="V35" s="60">
        <v>0</v>
      </c>
      <c r="W35" s="60">
        <v>1641</v>
      </c>
      <c r="X35" s="60">
        <v>0</v>
      </c>
      <c r="Y35" s="60">
        <v>1641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91798171</v>
      </c>
      <c r="D36" s="188">
        <f>SUM(D25:D35)</f>
        <v>0</v>
      </c>
      <c r="E36" s="189">
        <f t="shared" si="1"/>
        <v>111465000</v>
      </c>
      <c r="F36" s="190">
        <f t="shared" si="1"/>
        <v>111465000</v>
      </c>
      <c r="G36" s="190">
        <f t="shared" si="1"/>
        <v>6554749</v>
      </c>
      <c r="H36" s="190">
        <f t="shared" si="1"/>
        <v>7022142</v>
      </c>
      <c r="I36" s="190">
        <f t="shared" si="1"/>
        <v>10310940</v>
      </c>
      <c r="J36" s="190">
        <f t="shared" si="1"/>
        <v>23887831</v>
      </c>
      <c r="K36" s="190">
        <f t="shared" si="1"/>
        <v>7128873</v>
      </c>
      <c r="L36" s="190">
        <f t="shared" si="1"/>
        <v>7979544</v>
      </c>
      <c r="M36" s="190">
        <f t="shared" si="1"/>
        <v>7123815</v>
      </c>
      <c r="N36" s="190">
        <f t="shared" si="1"/>
        <v>22232232</v>
      </c>
      <c r="O36" s="190">
        <f t="shared" si="1"/>
        <v>6914189</v>
      </c>
      <c r="P36" s="190">
        <f t="shared" si="1"/>
        <v>7065709</v>
      </c>
      <c r="Q36" s="190">
        <f t="shared" si="1"/>
        <v>7791992</v>
      </c>
      <c r="R36" s="190">
        <f t="shared" si="1"/>
        <v>21771890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67891953</v>
      </c>
      <c r="X36" s="190">
        <f t="shared" si="1"/>
        <v>83598751</v>
      </c>
      <c r="Y36" s="190">
        <f t="shared" si="1"/>
        <v>-15706798</v>
      </c>
      <c r="Z36" s="191">
        <f>+IF(X36&lt;&gt;0,+(Y36/X36)*100,0)</f>
        <v>-18.788316586213114</v>
      </c>
      <c r="AA36" s="188">
        <f>SUM(AA25:AA35)</f>
        <v>111465000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20476155</v>
      </c>
      <c r="D38" s="199">
        <f>+D22-D36</f>
        <v>0</v>
      </c>
      <c r="E38" s="200">
        <f t="shared" si="2"/>
        <v>13036442</v>
      </c>
      <c r="F38" s="106">
        <f t="shared" si="2"/>
        <v>13036442</v>
      </c>
      <c r="G38" s="106">
        <f t="shared" si="2"/>
        <v>40110582</v>
      </c>
      <c r="H38" s="106">
        <f t="shared" si="2"/>
        <v>-3343255</v>
      </c>
      <c r="I38" s="106">
        <f t="shared" si="2"/>
        <v>-6781462</v>
      </c>
      <c r="J38" s="106">
        <f t="shared" si="2"/>
        <v>29985865</v>
      </c>
      <c r="K38" s="106">
        <f t="shared" si="2"/>
        <v>-5341718</v>
      </c>
      <c r="L38" s="106">
        <f t="shared" si="2"/>
        <v>17897623</v>
      </c>
      <c r="M38" s="106">
        <f t="shared" si="2"/>
        <v>-5955342</v>
      </c>
      <c r="N38" s="106">
        <f t="shared" si="2"/>
        <v>6600563</v>
      </c>
      <c r="O38" s="106">
        <f t="shared" si="2"/>
        <v>-4575557</v>
      </c>
      <c r="P38" s="106">
        <f t="shared" si="2"/>
        <v>-5252657</v>
      </c>
      <c r="Q38" s="106">
        <f t="shared" si="2"/>
        <v>14576645</v>
      </c>
      <c r="R38" s="106">
        <f t="shared" si="2"/>
        <v>4748431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41334859</v>
      </c>
      <c r="X38" s="106">
        <f>IF(F22=F36,0,X22-X36)</f>
        <v>9777330</v>
      </c>
      <c r="Y38" s="106">
        <f t="shared" si="2"/>
        <v>31557529</v>
      </c>
      <c r="Z38" s="201">
        <f>+IF(X38&lt;&gt;0,+(Y38/X38)*100,0)</f>
        <v>322.76223672515914</v>
      </c>
      <c r="AA38" s="199">
        <f>+AA22-AA36</f>
        <v>13036442</v>
      </c>
    </row>
    <row r="39" spans="1:27" ht="13.5">
      <c r="A39" s="181" t="s">
        <v>46</v>
      </c>
      <c r="B39" s="185"/>
      <c r="C39" s="155">
        <v>33811066</v>
      </c>
      <c r="D39" s="155">
        <v>0</v>
      </c>
      <c r="E39" s="156">
        <v>39060000</v>
      </c>
      <c r="F39" s="60">
        <v>39060000</v>
      </c>
      <c r="G39" s="60">
        <v>0</v>
      </c>
      <c r="H39" s="60">
        <v>3784620</v>
      </c>
      <c r="I39" s="60">
        <v>2990363</v>
      </c>
      <c r="J39" s="60">
        <v>6774983</v>
      </c>
      <c r="K39" s="60">
        <v>0</v>
      </c>
      <c r="L39" s="60">
        <v>6334031</v>
      </c>
      <c r="M39" s="60">
        <v>2752777</v>
      </c>
      <c r="N39" s="60">
        <v>9086808</v>
      </c>
      <c r="O39" s="60">
        <v>4700865</v>
      </c>
      <c r="P39" s="60">
        <v>1873005</v>
      </c>
      <c r="Q39" s="60">
        <v>2531221</v>
      </c>
      <c r="R39" s="60">
        <v>9105091</v>
      </c>
      <c r="S39" s="60">
        <v>0</v>
      </c>
      <c r="T39" s="60">
        <v>0</v>
      </c>
      <c r="U39" s="60">
        <v>0</v>
      </c>
      <c r="V39" s="60">
        <v>0</v>
      </c>
      <c r="W39" s="60">
        <v>24966882</v>
      </c>
      <c r="X39" s="60">
        <v>29295000</v>
      </c>
      <c r="Y39" s="60">
        <v>-4328118</v>
      </c>
      <c r="Z39" s="140">
        <v>-14.77</v>
      </c>
      <c r="AA39" s="155">
        <v>39060000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54287221</v>
      </c>
      <c r="D42" s="206">
        <f>SUM(D38:D41)</f>
        <v>0</v>
      </c>
      <c r="E42" s="207">
        <f t="shared" si="3"/>
        <v>52096442</v>
      </c>
      <c r="F42" s="88">
        <f t="shared" si="3"/>
        <v>52096442</v>
      </c>
      <c r="G42" s="88">
        <f t="shared" si="3"/>
        <v>40110582</v>
      </c>
      <c r="H42" s="88">
        <f t="shared" si="3"/>
        <v>441365</v>
      </c>
      <c r="I42" s="88">
        <f t="shared" si="3"/>
        <v>-3791099</v>
      </c>
      <c r="J42" s="88">
        <f t="shared" si="3"/>
        <v>36760848</v>
      </c>
      <c r="K42" s="88">
        <f t="shared" si="3"/>
        <v>-5341718</v>
      </c>
      <c r="L42" s="88">
        <f t="shared" si="3"/>
        <v>24231654</v>
      </c>
      <c r="M42" s="88">
        <f t="shared" si="3"/>
        <v>-3202565</v>
      </c>
      <c r="N42" s="88">
        <f t="shared" si="3"/>
        <v>15687371</v>
      </c>
      <c r="O42" s="88">
        <f t="shared" si="3"/>
        <v>125308</v>
      </c>
      <c r="P42" s="88">
        <f t="shared" si="3"/>
        <v>-3379652</v>
      </c>
      <c r="Q42" s="88">
        <f t="shared" si="3"/>
        <v>17107866</v>
      </c>
      <c r="R42" s="88">
        <f t="shared" si="3"/>
        <v>13853522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66301741</v>
      </c>
      <c r="X42" s="88">
        <f t="shared" si="3"/>
        <v>39072330</v>
      </c>
      <c r="Y42" s="88">
        <f t="shared" si="3"/>
        <v>27229411</v>
      </c>
      <c r="Z42" s="208">
        <f>+IF(X42&lt;&gt;0,+(Y42/X42)*100,0)</f>
        <v>69.68975487256583</v>
      </c>
      <c r="AA42" s="206">
        <f>SUM(AA38:AA41)</f>
        <v>52096442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54287221</v>
      </c>
      <c r="D44" s="210">
        <f>+D42-D43</f>
        <v>0</v>
      </c>
      <c r="E44" s="211">
        <f t="shared" si="4"/>
        <v>52096442</v>
      </c>
      <c r="F44" s="77">
        <f t="shared" si="4"/>
        <v>52096442</v>
      </c>
      <c r="G44" s="77">
        <f t="shared" si="4"/>
        <v>40110582</v>
      </c>
      <c r="H44" s="77">
        <f t="shared" si="4"/>
        <v>441365</v>
      </c>
      <c r="I44" s="77">
        <f t="shared" si="4"/>
        <v>-3791099</v>
      </c>
      <c r="J44" s="77">
        <f t="shared" si="4"/>
        <v>36760848</v>
      </c>
      <c r="K44" s="77">
        <f t="shared" si="4"/>
        <v>-5341718</v>
      </c>
      <c r="L44" s="77">
        <f t="shared" si="4"/>
        <v>24231654</v>
      </c>
      <c r="M44" s="77">
        <f t="shared" si="4"/>
        <v>-3202565</v>
      </c>
      <c r="N44" s="77">
        <f t="shared" si="4"/>
        <v>15687371</v>
      </c>
      <c r="O44" s="77">
        <f t="shared" si="4"/>
        <v>125308</v>
      </c>
      <c r="P44" s="77">
        <f t="shared" si="4"/>
        <v>-3379652</v>
      </c>
      <c r="Q44" s="77">
        <f t="shared" si="4"/>
        <v>17107866</v>
      </c>
      <c r="R44" s="77">
        <f t="shared" si="4"/>
        <v>13853522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66301741</v>
      </c>
      <c r="X44" s="77">
        <f t="shared" si="4"/>
        <v>39072330</v>
      </c>
      <c r="Y44" s="77">
        <f t="shared" si="4"/>
        <v>27229411</v>
      </c>
      <c r="Z44" s="212">
        <f>+IF(X44&lt;&gt;0,+(Y44/X44)*100,0)</f>
        <v>69.68975487256583</v>
      </c>
      <c r="AA44" s="210">
        <f>+AA42-AA43</f>
        <v>52096442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54287221</v>
      </c>
      <c r="D46" s="206">
        <f>SUM(D44:D45)</f>
        <v>0</v>
      </c>
      <c r="E46" s="207">
        <f t="shared" si="5"/>
        <v>52096442</v>
      </c>
      <c r="F46" s="88">
        <f t="shared" si="5"/>
        <v>52096442</v>
      </c>
      <c r="G46" s="88">
        <f t="shared" si="5"/>
        <v>40110582</v>
      </c>
      <c r="H46" s="88">
        <f t="shared" si="5"/>
        <v>441365</v>
      </c>
      <c r="I46" s="88">
        <f t="shared" si="5"/>
        <v>-3791099</v>
      </c>
      <c r="J46" s="88">
        <f t="shared" si="5"/>
        <v>36760848</v>
      </c>
      <c r="K46" s="88">
        <f t="shared" si="5"/>
        <v>-5341718</v>
      </c>
      <c r="L46" s="88">
        <f t="shared" si="5"/>
        <v>24231654</v>
      </c>
      <c r="M46" s="88">
        <f t="shared" si="5"/>
        <v>-3202565</v>
      </c>
      <c r="N46" s="88">
        <f t="shared" si="5"/>
        <v>15687371</v>
      </c>
      <c r="O46" s="88">
        <f t="shared" si="5"/>
        <v>125308</v>
      </c>
      <c r="P46" s="88">
        <f t="shared" si="5"/>
        <v>-3379652</v>
      </c>
      <c r="Q46" s="88">
        <f t="shared" si="5"/>
        <v>17107866</v>
      </c>
      <c r="R46" s="88">
        <f t="shared" si="5"/>
        <v>13853522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66301741</v>
      </c>
      <c r="X46" s="88">
        <f t="shared" si="5"/>
        <v>39072330</v>
      </c>
      <c r="Y46" s="88">
        <f t="shared" si="5"/>
        <v>27229411</v>
      </c>
      <c r="Z46" s="208">
        <f>+IF(X46&lt;&gt;0,+(Y46/X46)*100,0)</f>
        <v>69.68975487256583</v>
      </c>
      <c r="AA46" s="206">
        <f>SUM(AA44:AA45)</f>
        <v>52096442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54287221</v>
      </c>
      <c r="D48" s="217">
        <f>SUM(D46:D47)</f>
        <v>0</v>
      </c>
      <c r="E48" s="218">
        <f t="shared" si="6"/>
        <v>52096442</v>
      </c>
      <c r="F48" s="219">
        <f t="shared" si="6"/>
        <v>52096442</v>
      </c>
      <c r="G48" s="219">
        <f t="shared" si="6"/>
        <v>40110582</v>
      </c>
      <c r="H48" s="220">
        <f t="shared" si="6"/>
        <v>441365</v>
      </c>
      <c r="I48" s="220">
        <f t="shared" si="6"/>
        <v>-3791099</v>
      </c>
      <c r="J48" s="220">
        <f t="shared" si="6"/>
        <v>36760848</v>
      </c>
      <c r="K48" s="220">
        <f t="shared" si="6"/>
        <v>-5341718</v>
      </c>
      <c r="L48" s="220">
        <f t="shared" si="6"/>
        <v>24231654</v>
      </c>
      <c r="M48" s="219">
        <f t="shared" si="6"/>
        <v>-3202565</v>
      </c>
      <c r="N48" s="219">
        <f t="shared" si="6"/>
        <v>15687371</v>
      </c>
      <c r="O48" s="220">
        <f t="shared" si="6"/>
        <v>125308</v>
      </c>
      <c r="P48" s="220">
        <f t="shared" si="6"/>
        <v>-3379652</v>
      </c>
      <c r="Q48" s="220">
        <f t="shared" si="6"/>
        <v>17107866</v>
      </c>
      <c r="R48" s="220">
        <f t="shared" si="6"/>
        <v>13853522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66301741</v>
      </c>
      <c r="X48" s="220">
        <f t="shared" si="6"/>
        <v>39072330</v>
      </c>
      <c r="Y48" s="220">
        <f t="shared" si="6"/>
        <v>27229411</v>
      </c>
      <c r="Z48" s="221">
        <f>+IF(X48&lt;&gt;0,+(Y48/X48)*100,0)</f>
        <v>69.68975487256583</v>
      </c>
      <c r="AA48" s="222">
        <f>SUM(AA46:AA47)</f>
        <v>52096442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73269379</v>
      </c>
      <c r="F5" s="100">
        <f t="shared" si="0"/>
        <v>73269379</v>
      </c>
      <c r="G5" s="100">
        <f t="shared" si="0"/>
        <v>1335660</v>
      </c>
      <c r="H5" s="100">
        <f t="shared" si="0"/>
        <v>2864969</v>
      </c>
      <c r="I5" s="100">
        <f t="shared" si="0"/>
        <v>3597880</v>
      </c>
      <c r="J5" s="100">
        <f t="shared" si="0"/>
        <v>7798509</v>
      </c>
      <c r="K5" s="100">
        <f t="shared" si="0"/>
        <v>1504865</v>
      </c>
      <c r="L5" s="100">
        <f t="shared" si="0"/>
        <v>1928890</v>
      </c>
      <c r="M5" s="100">
        <f t="shared" si="0"/>
        <v>2839364</v>
      </c>
      <c r="N5" s="100">
        <f t="shared" si="0"/>
        <v>6273119</v>
      </c>
      <c r="O5" s="100">
        <f t="shared" si="0"/>
        <v>1432488</v>
      </c>
      <c r="P5" s="100">
        <f t="shared" si="0"/>
        <v>953150</v>
      </c>
      <c r="Q5" s="100">
        <f t="shared" si="0"/>
        <v>3034764</v>
      </c>
      <c r="R5" s="100">
        <f t="shared" si="0"/>
        <v>5420402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19492030</v>
      </c>
      <c r="X5" s="100">
        <f t="shared" si="0"/>
        <v>54952034</v>
      </c>
      <c r="Y5" s="100">
        <f t="shared" si="0"/>
        <v>-35460004</v>
      </c>
      <c r="Z5" s="137">
        <f>+IF(X5&lt;&gt;0,+(Y5/X5)*100,0)</f>
        <v>-64.52901088247252</v>
      </c>
      <c r="AA5" s="153">
        <f>SUM(AA6:AA8)</f>
        <v>73269379</v>
      </c>
    </row>
    <row r="6" spans="1:27" ht="13.5">
      <c r="A6" s="138" t="s">
        <v>75</v>
      </c>
      <c r="B6" s="136"/>
      <c r="C6" s="155"/>
      <c r="D6" s="155"/>
      <c r="E6" s="156">
        <v>73269379</v>
      </c>
      <c r="F6" s="60">
        <v>73269379</v>
      </c>
      <c r="G6" s="60">
        <v>1335660</v>
      </c>
      <c r="H6" s="60">
        <v>2864969</v>
      </c>
      <c r="I6" s="60">
        <v>3597880</v>
      </c>
      <c r="J6" s="60">
        <v>7798509</v>
      </c>
      <c r="K6" s="60">
        <v>1504865</v>
      </c>
      <c r="L6" s="60">
        <v>1928890</v>
      </c>
      <c r="M6" s="60">
        <v>2839364</v>
      </c>
      <c r="N6" s="60">
        <v>6273119</v>
      </c>
      <c r="O6" s="60">
        <v>1432488</v>
      </c>
      <c r="P6" s="60">
        <v>953150</v>
      </c>
      <c r="Q6" s="60">
        <v>3034764</v>
      </c>
      <c r="R6" s="60">
        <v>5420402</v>
      </c>
      <c r="S6" s="60"/>
      <c r="T6" s="60"/>
      <c r="U6" s="60"/>
      <c r="V6" s="60"/>
      <c r="W6" s="60">
        <v>19492030</v>
      </c>
      <c r="X6" s="60">
        <v>54952034</v>
      </c>
      <c r="Y6" s="60">
        <v>-35460004</v>
      </c>
      <c r="Z6" s="140">
        <v>-64.53</v>
      </c>
      <c r="AA6" s="62">
        <v>73269379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1710000</v>
      </c>
      <c r="L19" s="100">
        <f t="shared" si="3"/>
        <v>1710000</v>
      </c>
      <c r="M19" s="100">
        <f t="shared" si="3"/>
        <v>1710000</v>
      </c>
      <c r="N19" s="100">
        <f t="shared" si="3"/>
        <v>5130000</v>
      </c>
      <c r="O19" s="100">
        <f t="shared" si="3"/>
        <v>1710000</v>
      </c>
      <c r="P19" s="100">
        <f t="shared" si="3"/>
        <v>1710000</v>
      </c>
      <c r="Q19" s="100">
        <f t="shared" si="3"/>
        <v>1710000</v>
      </c>
      <c r="R19" s="100">
        <f t="shared" si="3"/>
        <v>5130000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10260000</v>
      </c>
      <c r="X19" s="100">
        <f t="shared" si="3"/>
        <v>0</v>
      </c>
      <c r="Y19" s="100">
        <f t="shared" si="3"/>
        <v>10260000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>
        <v>1710000</v>
      </c>
      <c r="L20" s="60">
        <v>1710000</v>
      </c>
      <c r="M20" s="60">
        <v>1710000</v>
      </c>
      <c r="N20" s="60">
        <v>5130000</v>
      </c>
      <c r="O20" s="60">
        <v>1710000</v>
      </c>
      <c r="P20" s="60">
        <v>1710000</v>
      </c>
      <c r="Q20" s="60">
        <v>1710000</v>
      </c>
      <c r="R20" s="60">
        <v>5130000</v>
      </c>
      <c r="S20" s="60"/>
      <c r="T20" s="60"/>
      <c r="U20" s="60"/>
      <c r="V20" s="60"/>
      <c r="W20" s="60">
        <v>10260000</v>
      </c>
      <c r="X20" s="60"/>
      <c r="Y20" s="60">
        <v>10260000</v>
      </c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73269379</v>
      </c>
      <c r="F25" s="219">
        <f t="shared" si="4"/>
        <v>73269379</v>
      </c>
      <c r="G25" s="219">
        <f t="shared" si="4"/>
        <v>1335660</v>
      </c>
      <c r="H25" s="219">
        <f t="shared" si="4"/>
        <v>2864969</v>
      </c>
      <c r="I25" s="219">
        <f t="shared" si="4"/>
        <v>3597880</v>
      </c>
      <c r="J25" s="219">
        <f t="shared" si="4"/>
        <v>7798509</v>
      </c>
      <c r="K25" s="219">
        <f t="shared" si="4"/>
        <v>3214865</v>
      </c>
      <c r="L25" s="219">
        <f t="shared" si="4"/>
        <v>3638890</v>
      </c>
      <c r="M25" s="219">
        <f t="shared" si="4"/>
        <v>4549364</v>
      </c>
      <c r="N25" s="219">
        <f t="shared" si="4"/>
        <v>11403119</v>
      </c>
      <c r="O25" s="219">
        <f t="shared" si="4"/>
        <v>3142488</v>
      </c>
      <c r="P25" s="219">
        <f t="shared" si="4"/>
        <v>2663150</v>
      </c>
      <c r="Q25" s="219">
        <f t="shared" si="4"/>
        <v>4744764</v>
      </c>
      <c r="R25" s="219">
        <f t="shared" si="4"/>
        <v>10550402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29752030</v>
      </c>
      <c r="X25" s="219">
        <f t="shared" si="4"/>
        <v>54952034</v>
      </c>
      <c r="Y25" s="219">
        <f t="shared" si="4"/>
        <v>-25200004</v>
      </c>
      <c r="Z25" s="231">
        <f>+IF(X25&lt;&gt;0,+(Y25/X25)*100,0)</f>
        <v>-45.858182428697724</v>
      </c>
      <c r="AA25" s="232">
        <f>+AA5+AA9+AA15+AA19+AA24</f>
        <v>73269379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31882379</v>
      </c>
      <c r="F28" s="60">
        <v>31882379</v>
      </c>
      <c r="G28" s="60">
        <v>1335660</v>
      </c>
      <c r="H28" s="60">
        <v>2843039</v>
      </c>
      <c r="I28" s="60">
        <v>2291005</v>
      </c>
      <c r="J28" s="60">
        <v>6469704</v>
      </c>
      <c r="K28" s="60">
        <v>1504865</v>
      </c>
      <c r="L28" s="60">
        <v>1748587</v>
      </c>
      <c r="M28" s="60">
        <v>2437792</v>
      </c>
      <c r="N28" s="60">
        <v>5691244</v>
      </c>
      <c r="O28" s="60">
        <v>829009</v>
      </c>
      <c r="P28" s="60">
        <v>533023</v>
      </c>
      <c r="Q28" s="60">
        <v>648457</v>
      </c>
      <c r="R28" s="60">
        <v>2010489</v>
      </c>
      <c r="S28" s="60"/>
      <c r="T28" s="60"/>
      <c r="U28" s="60"/>
      <c r="V28" s="60"/>
      <c r="W28" s="60">
        <v>14171437</v>
      </c>
      <c r="X28" s="60">
        <v>23911784</v>
      </c>
      <c r="Y28" s="60">
        <v>-9740347</v>
      </c>
      <c r="Z28" s="140">
        <v>-40.73</v>
      </c>
      <c r="AA28" s="155">
        <v>31882379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>
        <v>1170196</v>
      </c>
      <c r="J29" s="60">
        <v>1170196</v>
      </c>
      <c r="K29" s="60">
        <v>1710000</v>
      </c>
      <c r="L29" s="60">
        <v>1710000</v>
      </c>
      <c r="M29" s="60">
        <v>1974195</v>
      </c>
      <c r="N29" s="60">
        <v>5394195</v>
      </c>
      <c r="O29" s="60">
        <v>1939566</v>
      </c>
      <c r="P29" s="60">
        <v>2105773</v>
      </c>
      <c r="Q29" s="60">
        <v>3583866</v>
      </c>
      <c r="R29" s="60">
        <v>7629205</v>
      </c>
      <c r="S29" s="60"/>
      <c r="T29" s="60"/>
      <c r="U29" s="60"/>
      <c r="V29" s="60"/>
      <c r="W29" s="60">
        <v>14193596</v>
      </c>
      <c r="X29" s="60"/>
      <c r="Y29" s="60">
        <v>14193596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>
        <v>457837</v>
      </c>
      <c r="R31" s="60">
        <v>457837</v>
      </c>
      <c r="S31" s="60"/>
      <c r="T31" s="60"/>
      <c r="U31" s="60"/>
      <c r="V31" s="60"/>
      <c r="W31" s="60">
        <v>457837</v>
      </c>
      <c r="X31" s="60"/>
      <c r="Y31" s="60">
        <v>457837</v>
      </c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31882379</v>
      </c>
      <c r="F32" s="77">
        <f t="shared" si="5"/>
        <v>31882379</v>
      </c>
      <c r="G32" s="77">
        <f t="shared" si="5"/>
        <v>1335660</v>
      </c>
      <c r="H32" s="77">
        <f t="shared" si="5"/>
        <v>2843039</v>
      </c>
      <c r="I32" s="77">
        <f t="shared" si="5"/>
        <v>3461201</v>
      </c>
      <c r="J32" s="77">
        <f t="shared" si="5"/>
        <v>7639900</v>
      </c>
      <c r="K32" s="77">
        <f t="shared" si="5"/>
        <v>3214865</v>
      </c>
      <c r="L32" s="77">
        <f t="shared" si="5"/>
        <v>3458587</v>
      </c>
      <c r="M32" s="77">
        <f t="shared" si="5"/>
        <v>4411987</v>
      </c>
      <c r="N32" s="77">
        <f t="shared" si="5"/>
        <v>11085439</v>
      </c>
      <c r="O32" s="77">
        <f t="shared" si="5"/>
        <v>2768575</v>
      </c>
      <c r="P32" s="77">
        <f t="shared" si="5"/>
        <v>2638796</v>
      </c>
      <c r="Q32" s="77">
        <f t="shared" si="5"/>
        <v>4690160</v>
      </c>
      <c r="R32" s="77">
        <f t="shared" si="5"/>
        <v>10097531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28822870</v>
      </c>
      <c r="X32" s="77">
        <f t="shared" si="5"/>
        <v>23911784</v>
      </c>
      <c r="Y32" s="77">
        <f t="shared" si="5"/>
        <v>4911086</v>
      </c>
      <c r="Z32" s="212">
        <f>+IF(X32&lt;&gt;0,+(Y32/X32)*100,0)</f>
        <v>20.538350463520413</v>
      </c>
      <c r="AA32" s="79">
        <f>SUM(AA28:AA31)</f>
        <v>31882379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41387000</v>
      </c>
      <c r="F35" s="60">
        <v>41387000</v>
      </c>
      <c r="G35" s="60"/>
      <c r="H35" s="60">
        <v>21930</v>
      </c>
      <c r="I35" s="60">
        <v>136679</v>
      </c>
      <c r="J35" s="60">
        <v>158609</v>
      </c>
      <c r="K35" s="60"/>
      <c r="L35" s="60">
        <v>180303</v>
      </c>
      <c r="M35" s="60">
        <v>137377</v>
      </c>
      <c r="N35" s="60">
        <v>317680</v>
      </c>
      <c r="O35" s="60">
        <v>373913</v>
      </c>
      <c r="P35" s="60">
        <v>24354</v>
      </c>
      <c r="Q35" s="60">
        <v>54604</v>
      </c>
      <c r="R35" s="60">
        <v>452871</v>
      </c>
      <c r="S35" s="60"/>
      <c r="T35" s="60"/>
      <c r="U35" s="60"/>
      <c r="V35" s="60"/>
      <c r="W35" s="60">
        <v>929160</v>
      </c>
      <c r="X35" s="60">
        <v>31040250</v>
      </c>
      <c r="Y35" s="60">
        <v>-30111090</v>
      </c>
      <c r="Z35" s="140">
        <v>-97.01</v>
      </c>
      <c r="AA35" s="62">
        <v>41387000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73269379</v>
      </c>
      <c r="F36" s="220">
        <f t="shared" si="6"/>
        <v>73269379</v>
      </c>
      <c r="G36" s="220">
        <f t="shared" si="6"/>
        <v>1335660</v>
      </c>
      <c r="H36" s="220">
        <f t="shared" si="6"/>
        <v>2864969</v>
      </c>
      <c r="I36" s="220">
        <f t="shared" si="6"/>
        <v>3597880</v>
      </c>
      <c r="J36" s="220">
        <f t="shared" si="6"/>
        <v>7798509</v>
      </c>
      <c r="K36" s="220">
        <f t="shared" si="6"/>
        <v>3214865</v>
      </c>
      <c r="L36" s="220">
        <f t="shared" si="6"/>
        <v>3638890</v>
      </c>
      <c r="M36" s="220">
        <f t="shared" si="6"/>
        <v>4549364</v>
      </c>
      <c r="N36" s="220">
        <f t="shared" si="6"/>
        <v>11403119</v>
      </c>
      <c r="O36" s="220">
        <f t="shared" si="6"/>
        <v>3142488</v>
      </c>
      <c r="P36" s="220">
        <f t="shared" si="6"/>
        <v>2663150</v>
      </c>
      <c r="Q36" s="220">
        <f t="shared" si="6"/>
        <v>4744764</v>
      </c>
      <c r="R36" s="220">
        <f t="shared" si="6"/>
        <v>10550402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29752030</v>
      </c>
      <c r="X36" s="220">
        <f t="shared" si="6"/>
        <v>54952034</v>
      </c>
      <c r="Y36" s="220">
        <f t="shared" si="6"/>
        <v>-25200004</v>
      </c>
      <c r="Z36" s="221">
        <f>+IF(X36&lt;&gt;0,+(Y36/X36)*100,0)</f>
        <v>-45.858182428697724</v>
      </c>
      <c r="AA36" s="239">
        <f>SUM(AA32:AA35)</f>
        <v>73269379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80940185</v>
      </c>
      <c r="D6" s="155"/>
      <c r="E6" s="59">
        <v>88290000</v>
      </c>
      <c r="F6" s="60">
        <v>88290</v>
      </c>
      <c r="G6" s="60"/>
      <c r="H6" s="60">
        <v>60874331</v>
      </c>
      <c r="I6" s="60">
        <v>60874331</v>
      </c>
      <c r="J6" s="60">
        <v>60874331</v>
      </c>
      <c r="K6" s="60">
        <v>60874331</v>
      </c>
      <c r="L6" s="60">
        <v>60874331</v>
      </c>
      <c r="M6" s="60">
        <v>60874331</v>
      </c>
      <c r="N6" s="60">
        <v>60874331</v>
      </c>
      <c r="O6" s="60">
        <v>60874331</v>
      </c>
      <c r="P6" s="60">
        <v>60874331</v>
      </c>
      <c r="Q6" s="60">
        <v>60874331</v>
      </c>
      <c r="R6" s="60">
        <v>60874331</v>
      </c>
      <c r="S6" s="60"/>
      <c r="T6" s="60"/>
      <c r="U6" s="60"/>
      <c r="V6" s="60"/>
      <c r="W6" s="60">
        <v>60874331</v>
      </c>
      <c r="X6" s="60">
        <v>66218</v>
      </c>
      <c r="Y6" s="60">
        <v>60808113</v>
      </c>
      <c r="Z6" s="140">
        <v>91830.19</v>
      </c>
      <c r="AA6" s="62">
        <v>88290</v>
      </c>
    </row>
    <row r="7" spans="1:27" ht="13.5">
      <c r="A7" s="249" t="s">
        <v>144</v>
      </c>
      <c r="B7" s="182"/>
      <c r="C7" s="155"/>
      <c r="D7" s="155"/>
      <c r="E7" s="59">
        <v>55000000</v>
      </c>
      <c r="F7" s="60">
        <v>55000</v>
      </c>
      <c r="G7" s="60"/>
      <c r="H7" s="60">
        <v>16736697</v>
      </c>
      <c r="I7" s="60">
        <v>16736697</v>
      </c>
      <c r="J7" s="60">
        <v>16736697</v>
      </c>
      <c r="K7" s="60">
        <v>16736697</v>
      </c>
      <c r="L7" s="60">
        <v>16736697</v>
      </c>
      <c r="M7" s="60">
        <v>16736697</v>
      </c>
      <c r="N7" s="60">
        <v>16736697</v>
      </c>
      <c r="O7" s="60">
        <v>16736697</v>
      </c>
      <c r="P7" s="60">
        <v>16736697</v>
      </c>
      <c r="Q7" s="60">
        <v>16736697</v>
      </c>
      <c r="R7" s="60">
        <v>16736697</v>
      </c>
      <c r="S7" s="60"/>
      <c r="T7" s="60"/>
      <c r="U7" s="60"/>
      <c r="V7" s="60"/>
      <c r="W7" s="60">
        <v>16736697</v>
      </c>
      <c r="X7" s="60">
        <v>41250</v>
      </c>
      <c r="Y7" s="60">
        <v>16695447</v>
      </c>
      <c r="Z7" s="140">
        <v>40473.81</v>
      </c>
      <c r="AA7" s="62">
        <v>55000</v>
      </c>
    </row>
    <row r="8" spans="1:27" ht="13.5">
      <c r="A8" s="249" t="s">
        <v>145</v>
      </c>
      <c r="B8" s="182"/>
      <c r="C8" s="155">
        <v>155100</v>
      </c>
      <c r="D8" s="155"/>
      <c r="E8" s="59">
        <v>6627000</v>
      </c>
      <c r="F8" s="60">
        <v>6627</v>
      </c>
      <c r="G8" s="60"/>
      <c r="H8" s="60">
        <v>13081377</v>
      </c>
      <c r="I8" s="60">
        <v>13081377</v>
      </c>
      <c r="J8" s="60">
        <v>13081377</v>
      </c>
      <c r="K8" s="60">
        <v>13081377</v>
      </c>
      <c r="L8" s="60">
        <v>13081377</v>
      </c>
      <c r="M8" s="60">
        <v>13081377</v>
      </c>
      <c r="N8" s="60">
        <v>13081377</v>
      </c>
      <c r="O8" s="60">
        <v>13081377</v>
      </c>
      <c r="P8" s="60">
        <v>13081377</v>
      </c>
      <c r="Q8" s="60">
        <v>13081377</v>
      </c>
      <c r="R8" s="60">
        <v>13081377</v>
      </c>
      <c r="S8" s="60"/>
      <c r="T8" s="60"/>
      <c r="U8" s="60"/>
      <c r="V8" s="60"/>
      <c r="W8" s="60">
        <v>13081377</v>
      </c>
      <c r="X8" s="60">
        <v>4970</v>
      </c>
      <c r="Y8" s="60">
        <v>13076407</v>
      </c>
      <c r="Z8" s="140">
        <v>263106.78</v>
      </c>
      <c r="AA8" s="62">
        <v>6627</v>
      </c>
    </row>
    <row r="9" spans="1:27" ht="13.5">
      <c r="A9" s="249" t="s">
        <v>146</v>
      </c>
      <c r="B9" s="182"/>
      <c r="C9" s="155">
        <v>6542926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>
        <v>1326911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608333</v>
      </c>
      <c r="D11" s="155"/>
      <c r="E11" s="59"/>
      <c r="F11" s="60"/>
      <c r="G11" s="60"/>
      <c r="H11" s="60">
        <v>381986</v>
      </c>
      <c r="I11" s="60">
        <v>381986</v>
      </c>
      <c r="J11" s="60">
        <v>381986</v>
      </c>
      <c r="K11" s="60">
        <v>381986</v>
      </c>
      <c r="L11" s="60">
        <v>381986</v>
      </c>
      <c r="M11" s="60">
        <v>381986</v>
      </c>
      <c r="N11" s="60">
        <v>381986</v>
      </c>
      <c r="O11" s="60">
        <v>381986</v>
      </c>
      <c r="P11" s="60">
        <v>381986</v>
      </c>
      <c r="Q11" s="60">
        <v>381986</v>
      </c>
      <c r="R11" s="60">
        <v>381986</v>
      </c>
      <c r="S11" s="60"/>
      <c r="T11" s="60"/>
      <c r="U11" s="60"/>
      <c r="V11" s="60"/>
      <c r="W11" s="60">
        <v>381986</v>
      </c>
      <c r="X11" s="60"/>
      <c r="Y11" s="60">
        <v>381986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89573455</v>
      </c>
      <c r="D12" s="168">
        <f>SUM(D6:D11)</f>
        <v>0</v>
      </c>
      <c r="E12" s="72">
        <f t="shared" si="0"/>
        <v>149917000</v>
      </c>
      <c r="F12" s="73">
        <f t="shared" si="0"/>
        <v>149917</v>
      </c>
      <c r="G12" s="73">
        <f t="shared" si="0"/>
        <v>0</v>
      </c>
      <c r="H12" s="73">
        <f t="shared" si="0"/>
        <v>91074391</v>
      </c>
      <c r="I12" s="73">
        <f t="shared" si="0"/>
        <v>91074391</v>
      </c>
      <c r="J12" s="73">
        <f t="shared" si="0"/>
        <v>91074391</v>
      </c>
      <c r="K12" s="73">
        <f t="shared" si="0"/>
        <v>91074391</v>
      </c>
      <c r="L12" s="73">
        <f t="shared" si="0"/>
        <v>91074391</v>
      </c>
      <c r="M12" s="73">
        <f t="shared" si="0"/>
        <v>91074391</v>
      </c>
      <c r="N12" s="73">
        <f t="shared" si="0"/>
        <v>91074391</v>
      </c>
      <c r="O12" s="73">
        <f t="shared" si="0"/>
        <v>91074391</v>
      </c>
      <c r="P12" s="73">
        <f t="shared" si="0"/>
        <v>91074391</v>
      </c>
      <c r="Q12" s="73">
        <f t="shared" si="0"/>
        <v>91074391</v>
      </c>
      <c r="R12" s="73">
        <f t="shared" si="0"/>
        <v>91074391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91074391</v>
      </c>
      <c r="X12" s="73">
        <f t="shared" si="0"/>
        <v>112438</v>
      </c>
      <c r="Y12" s="73">
        <f t="shared" si="0"/>
        <v>90961953</v>
      </c>
      <c r="Z12" s="170">
        <f>+IF(X12&lt;&gt;0,+(Y12/X12)*100,0)</f>
        <v>80899.65403155517</v>
      </c>
      <c r="AA12" s="74">
        <f>SUM(AA6:AA11)</f>
        <v>149917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1159078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127715058</v>
      </c>
      <c r="D19" s="155"/>
      <c r="E19" s="59">
        <v>185010000</v>
      </c>
      <c r="F19" s="60">
        <v>18500000</v>
      </c>
      <c r="G19" s="60"/>
      <c r="H19" s="60">
        <v>60772613</v>
      </c>
      <c r="I19" s="60">
        <v>60772613</v>
      </c>
      <c r="J19" s="60">
        <v>60772613</v>
      </c>
      <c r="K19" s="60">
        <v>60772613</v>
      </c>
      <c r="L19" s="60">
        <v>60772613</v>
      </c>
      <c r="M19" s="60">
        <v>60772613</v>
      </c>
      <c r="N19" s="60">
        <v>60772613</v>
      </c>
      <c r="O19" s="60">
        <v>60772613</v>
      </c>
      <c r="P19" s="60">
        <v>60772613</v>
      </c>
      <c r="Q19" s="60">
        <v>60772613</v>
      </c>
      <c r="R19" s="60">
        <v>60772613</v>
      </c>
      <c r="S19" s="60"/>
      <c r="T19" s="60"/>
      <c r="U19" s="60"/>
      <c r="V19" s="60"/>
      <c r="W19" s="60">
        <v>60772613</v>
      </c>
      <c r="X19" s="60">
        <v>13875000</v>
      </c>
      <c r="Y19" s="60">
        <v>46897613</v>
      </c>
      <c r="Z19" s="140">
        <v>338</v>
      </c>
      <c r="AA19" s="62">
        <v>18500000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82392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78888</v>
      </c>
      <c r="D23" s="155"/>
      <c r="E23" s="59"/>
      <c r="F23" s="60"/>
      <c r="G23" s="159"/>
      <c r="H23" s="159">
        <v>26278945</v>
      </c>
      <c r="I23" s="159">
        <v>26278945</v>
      </c>
      <c r="J23" s="60">
        <v>26278945</v>
      </c>
      <c r="K23" s="159">
        <v>26278945</v>
      </c>
      <c r="L23" s="159">
        <v>26278945</v>
      </c>
      <c r="M23" s="60">
        <v>26278945</v>
      </c>
      <c r="N23" s="159">
        <v>26278945</v>
      </c>
      <c r="O23" s="159">
        <v>26278945</v>
      </c>
      <c r="P23" s="159">
        <v>26278945</v>
      </c>
      <c r="Q23" s="60">
        <v>26278945</v>
      </c>
      <c r="R23" s="159">
        <v>26278945</v>
      </c>
      <c r="S23" s="159"/>
      <c r="T23" s="60"/>
      <c r="U23" s="159"/>
      <c r="V23" s="159"/>
      <c r="W23" s="159">
        <v>26278945</v>
      </c>
      <c r="X23" s="60"/>
      <c r="Y23" s="159">
        <v>26278945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129035416</v>
      </c>
      <c r="D24" s="168">
        <f>SUM(D15:D23)</f>
        <v>0</v>
      </c>
      <c r="E24" s="76">
        <f t="shared" si="1"/>
        <v>185010000</v>
      </c>
      <c r="F24" s="77">
        <f t="shared" si="1"/>
        <v>18500000</v>
      </c>
      <c r="G24" s="77">
        <f t="shared" si="1"/>
        <v>0</v>
      </c>
      <c r="H24" s="77">
        <f t="shared" si="1"/>
        <v>87051558</v>
      </c>
      <c r="I24" s="77">
        <f t="shared" si="1"/>
        <v>87051558</v>
      </c>
      <c r="J24" s="77">
        <f t="shared" si="1"/>
        <v>87051558</v>
      </c>
      <c r="K24" s="77">
        <f t="shared" si="1"/>
        <v>87051558</v>
      </c>
      <c r="L24" s="77">
        <f t="shared" si="1"/>
        <v>87051558</v>
      </c>
      <c r="M24" s="77">
        <f t="shared" si="1"/>
        <v>87051558</v>
      </c>
      <c r="N24" s="77">
        <f t="shared" si="1"/>
        <v>87051558</v>
      </c>
      <c r="O24" s="77">
        <f t="shared" si="1"/>
        <v>87051558</v>
      </c>
      <c r="P24" s="77">
        <f t="shared" si="1"/>
        <v>87051558</v>
      </c>
      <c r="Q24" s="77">
        <f t="shared" si="1"/>
        <v>87051558</v>
      </c>
      <c r="R24" s="77">
        <f t="shared" si="1"/>
        <v>87051558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87051558</v>
      </c>
      <c r="X24" s="77">
        <f t="shared" si="1"/>
        <v>13875000</v>
      </c>
      <c r="Y24" s="77">
        <f t="shared" si="1"/>
        <v>73176558</v>
      </c>
      <c r="Z24" s="212">
        <f>+IF(X24&lt;&gt;0,+(Y24/X24)*100,0)</f>
        <v>527.3986162162162</v>
      </c>
      <c r="AA24" s="79">
        <f>SUM(AA15:AA23)</f>
        <v>18500000</v>
      </c>
    </row>
    <row r="25" spans="1:27" ht="13.5">
      <c r="A25" s="250" t="s">
        <v>159</v>
      </c>
      <c r="B25" s="251"/>
      <c r="C25" s="168">
        <f aca="true" t="shared" si="2" ref="C25:Y25">+C12+C24</f>
        <v>218608871</v>
      </c>
      <c r="D25" s="168">
        <f>+D12+D24</f>
        <v>0</v>
      </c>
      <c r="E25" s="72">
        <f t="shared" si="2"/>
        <v>334927000</v>
      </c>
      <c r="F25" s="73">
        <f t="shared" si="2"/>
        <v>18649917</v>
      </c>
      <c r="G25" s="73">
        <f t="shared" si="2"/>
        <v>0</v>
      </c>
      <c r="H25" s="73">
        <f t="shared" si="2"/>
        <v>178125949</v>
      </c>
      <c r="I25" s="73">
        <f t="shared" si="2"/>
        <v>178125949</v>
      </c>
      <c r="J25" s="73">
        <f t="shared" si="2"/>
        <v>178125949</v>
      </c>
      <c r="K25" s="73">
        <f t="shared" si="2"/>
        <v>178125949</v>
      </c>
      <c r="L25" s="73">
        <f t="shared" si="2"/>
        <v>178125949</v>
      </c>
      <c r="M25" s="73">
        <f t="shared" si="2"/>
        <v>178125949</v>
      </c>
      <c r="N25" s="73">
        <f t="shared" si="2"/>
        <v>178125949</v>
      </c>
      <c r="O25" s="73">
        <f t="shared" si="2"/>
        <v>178125949</v>
      </c>
      <c r="P25" s="73">
        <f t="shared" si="2"/>
        <v>178125949</v>
      </c>
      <c r="Q25" s="73">
        <f t="shared" si="2"/>
        <v>178125949</v>
      </c>
      <c r="R25" s="73">
        <f t="shared" si="2"/>
        <v>178125949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178125949</v>
      </c>
      <c r="X25" s="73">
        <f t="shared" si="2"/>
        <v>13987438</v>
      </c>
      <c r="Y25" s="73">
        <f t="shared" si="2"/>
        <v>164138511</v>
      </c>
      <c r="Z25" s="170">
        <f>+IF(X25&lt;&gt;0,+(Y25/X25)*100,0)</f>
        <v>1173.4708743659846</v>
      </c>
      <c r="AA25" s="74">
        <f>+AA12+AA24</f>
        <v>18649917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876925</v>
      </c>
      <c r="D30" s="155"/>
      <c r="E30" s="59">
        <v>882000</v>
      </c>
      <c r="F30" s="60">
        <v>882000</v>
      </c>
      <c r="G30" s="60"/>
      <c r="H30" s="60">
        <v>2966551</v>
      </c>
      <c r="I30" s="60">
        <v>2966551</v>
      </c>
      <c r="J30" s="60">
        <v>2966551</v>
      </c>
      <c r="K30" s="60">
        <v>2966551</v>
      </c>
      <c r="L30" s="60">
        <v>2966551</v>
      </c>
      <c r="M30" s="60">
        <v>2966551</v>
      </c>
      <c r="N30" s="60">
        <v>2966551</v>
      </c>
      <c r="O30" s="60">
        <v>2966551</v>
      </c>
      <c r="P30" s="60">
        <v>2966551</v>
      </c>
      <c r="Q30" s="60">
        <v>2966551</v>
      </c>
      <c r="R30" s="60">
        <v>2966551</v>
      </c>
      <c r="S30" s="60"/>
      <c r="T30" s="60"/>
      <c r="U30" s="60"/>
      <c r="V30" s="60"/>
      <c r="W30" s="60">
        <v>2966551</v>
      </c>
      <c r="X30" s="60">
        <v>661500</v>
      </c>
      <c r="Y30" s="60">
        <v>2305051</v>
      </c>
      <c r="Z30" s="140">
        <v>348.46</v>
      </c>
      <c r="AA30" s="62">
        <v>882000</v>
      </c>
    </row>
    <row r="31" spans="1:27" ht="13.5">
      <c r="A31" s="249" t="s">
        <v>163</v>
      </c>
      <c r="B31" s="182"/>
      <c r="C31" s="155">
        <v>376522</v>
      </c>
      <c r="D31" s="155"/>
      <c r="E31" s="59">
        <v>6627000</v>
      </c>
      <c r="F31" s="60">
        <v>6672</v>
      </c>
      <c r="G31" s="60"/>
      <c r="H31" s="60">
        <v>96187</v>
      </c>
      <c r="I31" s="60">
        <v>96187</v>
      </c>
      <c r="J31" s="60">
        <v>96187</v>
      </c>
      <c r="K31" s="60">
        <v>96187</v>
      </c>
      <c r="L31" s="60">
        <v>96187</v>
      </c>
      <c r="M31" s="60">
        <v>96187</v>
      </c>
      <c r="N31" s="60">
        <v>96187</v>
      </c>
      <c r="O31" s="60">
        <v>96187</v>
      </c>
      <c r="P31" s="60">
        <v>96187</v>
      </c>
      <c r="Q31" s="60">
        <v>96187</v>
      </c>
      <c r="R31" s="60">
        <v>96187</v>
      </c>
      <c r="S31" s="60"/>
      <c r="T31" s="60"/>
      <c r="U31" s="60"/>
      <c r="V31" s="60"/>
      <c r="W31" s="60">
        <v>96187</v>
      </c>
      <c r="X31" s="60">
        <v>5004</v>
      </c>
      <c r="Y31" s="60">
        <v>91183</v>
      </c>
      <c r="Z31" s="140">
        <v>1822.2</v>
      </c>
      <c r="AA31" s="62">
        <v>6672</v>
      </c>
    </row>
    <row r="32" spans="1:27" ht="13.5">
      <c r="A32" s="249" t="s">
        <v>164</v>
      </c>
      <c r="B32" s="182"/>
      <c r="C32" s="155">
        <v>12483938</v>
      </c>
      <c r="D32" s="155"/>
      <c r="E32" s="59">
        <v>5944000</v>
      </c>
      <c r="F32" s="60">
        <v>5944</v>
      </c>
      <c r="G32" s="60"/>
      <c r="H32" s="60">
        <v>17207150</v>
      </c>
      <c r="I32" s="60">
        <v>17207150</v>
      </c>
      <c r="J32" s="60">
        <v>17207150</v>
      </c>
      <c r="K32" s="60">
        <v>17207150</v>
      </c>
      <c r="L32" s="60">
        <v>17207150</v>
      </c>
      <c r="M32" s="60">
        <v>17207150</v>
      </c>
      <c r="N32" s="60">
        <v>17207150</v>
      </c>
      <c r="O32" s="60">
        <v>17207150</v>
      </c>
      <c r="P32" s="60">
        <v>17207150</v>
      </c>
      <c r="Q32" s="60">
        <v>17207150</v>
      </c>
      <c r="R32" s="60">
        <v>17207150</v>
      </c>
      <c r="S32" s="60"/>
      <c r="T32" s="60"/>
      <c r="U32" s="60"/>
      <c r="V32" s="60"/>
      <c r="W32" s="60">
        <v>17207150</v>
      </c>
      <c r="X32" s="60">
        <v>4458</v>
      </c>
      <c r="Y32" s="60">
        <v>17202692</v>
      </c>
      <c r="Z32" s="140">
        <v>385883.62</v>
      </c>
      <c r="AA32" s="62">
        <v>5944</v>
      </c>
    </row>
    <row r="33" spans="1:27" ht="13.5">
      <c r="A33" s="249" t="s">
        <v>165</v>
      </c>
      <c r="B33" s="182"/>
      <c r="C33" s="155">
        <v>2074531</v>
      </c>
      <c r="D33" s="155"/>
      <c r="E33" s="59">
        <v>3043000</v>
      </c>
      <c r="F33" s="60">
        <v>3043</v>
      </c>
      <c r="G33" s="60"/>
      <c r="H33" s="60">
        <v>2207704</v>
      </c>
      <c r="I33" s="60">
        <v>2207704</v>
      </c>
      <c r="J33" s="60">
        <v>2207704</v>
      </c>
      <c r="K33" s="60">
        <v>2207704</v>
      </c>
      <c r="L33" s="60">
        <v>2207704</v>
      </c>
      <c r="M33" s="60">
        <v>2207704</v>
      </c>
      <c r="N33" s="60">
        <v>2207704</v>
      </c>
      <c r="O33" s="60">
        <v>2207704</v>
      </c>
      <c r="P33" s="60">
        <v>2207704</v>
      </c>
      <c r="Q33" s="60">
        <v>2207704</v>
      </c>
      <c r="R33" s="60">
        <v>2207704</v>
      </c>
      <c r="S33" s="60"/>
      <c r="T33" s="60"/>
      <c r="U33" s="60"/>
      <c r="V33" s="60"/>
      <c r="W33" s="60">
        <v>2207704</v>
      </c>
      <c r="X33" s="60">
        <v>2282</v>
      </c>
      <c r="Y33" s="60">
        <v>2205422</v>
      </c>
      <c r="Z33" s="140">
        <v>96644.26</v>
      </c>
      <c r="AA33" s="62">
        <v>3043</v>
      </c>
    </row>
    <row r="34" spans="1:27" ht="13.5">
      <c r="A34" s="250" t="s">
        <v>58</v>
      </c>
      <c r="B34" s="251"/>
      <c r="C34" s="168">
        <f aca="true" t="shared" si="3" ref="C34:Y34">SUM(C29:C33)</f>
        <v>15811916</v>
      </c>
      <c r="D34" s="168">
        <f>SUM(D29:D33)</f>
        <v>0</v>
      </c>
      <c r="E34" s="72">
        <f t="shared" si="3"/>
        <v>16496000</v>
      </c>
      <c r="F34" s="73">
        <f t="shared" si="3"/>
        <v>897659</v>
      </c>
      <c r="G34" s="73">
        <f t="shared" si="3"/>
        <v>0</v>
      </c>
      <c r="H34" s="73">
        <f t="shared" si="3"/>
        <v>22477592</v>
      </c>
      <c r="I34" s="73">
        <f t="shared" si="3"/>
        <v>22477592</v>
      </c>
      <c r="J34" s="73">
        <f t="shared" si="3"/>
        <v>22477592</v>
      </c>
      <c r="K34" s="73">
        <f t="shared" si="3"/>
        <v>22477592</v>
      </c>
      <c r="L34" s="73">
        <f t="shared" si="3"/>
        <v>22477592</v>
      </c>
      <c r="M34" s="73">
        <f t="shared" si="3"/>
        <v>22477592</v>
      </c>
      <c r="N34" s="73">
        <f t="shared" si="3"/>
        <v>22477592</v>
      </c>
      <c r="O34" s="73">
        <f t="shared" si="3"/>
        <v>22477592</v>
      </c>
      <c r="P34" s="73">
        <f t="shared" si="3"/>
        <v>22477592</v>
      </c>
      <c r="Q34" s="73">
        <f t="shared" si="3"/>
        <v>22477592</v>
      </c>
      <c r="R34" s="73">
        <f t="shared" si="3"/>
        <v>22477592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22477592</v>
      </c>
      <c r="X34" s="73">
        <f t="shared" si="3"/>
        <v>673244</v>
      </c>
      <c r="Y34" s="73">
        <f t="shared" si="3"/>
        <v>21804348</v>
      </c>
      <c r="Z34" s="170">
        <f>+IF(X34&lt;&gt;0,+(Y34/X34)*100,0)</f>
        <v>3238.699193754419</v>
      </c>
      <c r="AA34" s="74">
        <f>SUM(AA29:AA33)</f>
        <v>897659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826597</v>
      </c>
      <c r="D37" s="155"/>
      <c r="E37" s="59">
        <v>829000</v>
      </c>
      <c r="F37" s="60">
        <v>829000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621750</v>
      </c>
      <c r="Y37" s="60">
        <v>-621750</v>
      </c>
      <c r="Z37" s="140">
        <v>-100</v>
      </c>
      <c r="AA37" s="62">
        <v>829000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>
        <v>1974907</v>
      </c>
      <c r="I38" s="60">
        <v>1974907</v>
      </c>
      <c r="J38" s="60">
        <v>1974907</v>
      </c>
      <c r="K38" s="60">
        <v>1974907</v>
      </c>
      <c r="L38" s="60">
        <v>1974907</v>
      </c>
      <c r="M38" s="60">
        <v>1974907</v>
      </c>
      <c r="N38" s="60">
        <v>1974907</v>
      </c>
      <c r="O38" s="60">
        <v>1974907</v>
      </c>
      <c r="P38" s="60">
        <v>1974907</v>
      </c>
      <c r="Q38" s="60">
        <v>1974907</v>
      </c>
      <c r="R38" s="60">
        <v>1974907</v>
      </c>
      <c r="S38" s="60"/>
      <c r="T38" s="60"/>
      <c r="U38" s="60"/>
      <c r="V38" s="60"/>
      <c r="W38" s="60">
        <v>1974907</v>
      </c>
      <c r="X38" s="60"/>
      <c r="Y38" s="60">
        <v>1974907</v>
      </c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826597</v>
      </c>
      <c r="D39" s="168">
        <f>SUM(D37:D38)</f>
        <v>0</v>
      </c>
      <c r="E39" s="76">
        <f t="shared" si="4"/>
        <v>829000</v>
      </c>
      <c r="F39" s="77">
        <f t="shared" si="4"/>
        <v>829000</v>
      </c>
      <c r="G39" s="77">
        <f t="shared" si="4"/>
        <v>0</v>
      </c>
      <c r="H39" s="77">
        <f t="shared" si="4"/>
        <v>1974907</v>
      </c>
      <c r="I39" s="77">
        <f t="shared" si="4"/>
        <v>1974907</v>
      </c>
      <c r="J39" s="77">
        <f t="shared" si="4"/>
        <v>1974907</v>
      </c>
      <c r="K39" s="77">
        <f t="shared" si="4"/>
        <v>1974907</v>
      </c>
      <c r="L39" s="77">
        <f t="shared" si="4"/>
        <v>1974907</v>
      </c>
      <c r="M39" s="77">
        <f t="shared" si="4"/>
        <v>1974907</v>
      </c>
      <c r="N39" s="77">
        <f t="shared" si="4"/>
        <v>1974907</v>
      </c>
      <c r="O39" s="77">
        <f t="shared" si="4"/>
        <v>1974907</v>
      </c>
      <c r="P39" s="77">
        <f t="shared" si="4"/>
        <v>1974907</v>
      </c>
      <c r="Q39" s="77">
        <f t="shared" si="4"/>
        <v>1974907</v>
      </c>
      <c r="R39" s="77">
        <f t="shared" si="4"/>
        <v>1974907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1974907</v>
      </c>
      <c r="X39" s="77">
        <f t="shared" si="4"/>
        <v>621750</v>
      </c>
      <c r="Y39" s="77">
        <f t="shared" si="4"/>
        <v>1353157</v>
      </c>
      <c r="Z39" s="212">
        <f>+IF(X39&lt;&gt;0,+(Y39/X39)*100,0)</f>
        <v>217.6368315239244</v>
      </c>
      <c r="AA39" s="79">
        <f>SUM(AA37:AA38)</f>
        <v>829000</v>
      </c>
    </row>
    <row r="40" spans="1:27" ht="13.5">
      <c r="A40" s="250" t="s">
        <v>167</v>
      </c>
      <c r="B40" s="251"/>
      <c r="C40" s="168">
        <f aca="true" t="shared" si="5" ref="C40:Y40">+C34+C39</f>
        <v>16638513</v>
      </c>
      <c r="D40" s="168">
        <f>+D34+D39</f>
        <v>0</v>
      </c>
      <c r="E40" s="72">
        <f t="shared" si="5"/>
        <v>17325000</v>
      </c>
      <c r="F40" s="73">
        <f t="shared" si="5"/>
        <v>1726659</v>
      </c>
      <c r="G40" s="73">
        <f t="shared" si="5"/>
        <v>0</v>
      </c>
      <c r="H40" s="73">
        <f t="shared" si="5"/>
        <v>24452499</v>
      </c>
      <c r="I40" s="73">
        <f t="shared" si="5"/>
        <v>24452499</v>
      </c>
      <c r="J40" s="73">
        <f t="shared" si="5"/>
        <v>24452499</v>
      </c>
      <c r="K40" s="73">
        <f t="shared" si="5"/>
        <v>24452499</v>
      </c>
      <c r="L40" s="73">
        <f t="shared" si="5"/>
        <v>24452499</v>
      </c>
      <c r="M40" s="73">
        <f t="shared" si="5"/>
        <v>24452499</v>
      </c>
      <c r="N40" s="73">
        <f t="shared" si="5"/>
        <v>24452499</v>
      </c>
      <c r="O40" s="73">
        <f t="shared" si="5"/>
        <v>24452499</v>
      </c>
      <c r="P40" s="73">
        <f t="shared" si="5"/>
        <v>24452499</v>
      </c>
      <c r="Q40" s="73">
        <f t="shared" si="5"/>
        <v>24452499</v>
      </c>
      <c r="R40" s="73">
        <f t="shared" si="5"/>
        <v>24452499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24452499</v>
      </c>
      <c r="X40" s="73">
        <f t="shared" si="5"/>
        <v>1294994</v>
      </c>
      <c r="Y40" s="73">
        <f t="shared" si="5"/>
        <v>23157505</v>
      </c>
      <c r="Z40" s="170">
        <f>+IF(X40&lt;&gt;0,+(Y40/X40)*100,0)</f>
        <v>1788.2326095719363</v>
      </c>
      <c r="AA40" s="74">
        <f>+AA34+AA39</f>
        <v>1726659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201970358</v>
      </c>
      <c r="D42" s="257">
        <f>+D25-D40</f>
        <v>0</v>
      </c>
      <c r="E42" s="258">
        <f t="shared" si="6"/>
        <v>317602000</v>
      </c>
      <c r="F42" s="259">
        <f t="shared" si="6"/>
        <v>16923258</v>
      </c>
      <c r="G42" s="259">
        <f t="shared" si="6"/>
        <v>0</v>
      </c>
      <c r="H42" s="259">
        <f t="shared" si="6"/>
        <v>153673450</v>
      </c>
      <c r="I42" s="259">
        <f t="shared" si="6"/>
        <v>153673450</v>
      </c>
      <c r="J42" s="259">
        <f t="shared" si="6"/>
        <v>153673450</v>
      </c>
      <c r="K42" s="259">
        <f t="shared" si="6"/>
        <v>153673450</v>
      </c>
      <c r="L42" s="259">
        <f t="shared" si="6"/>
        <v>153673450</v>
      </c>
      <c r="M42" s="259">
        <f t="shared" si="6"/>
        <v>153673450</v>
      </c>
      <c r="N42" s="259">
        <f t="shared" si="6"/>
        <v>153673450</v>
      </c>
      <c r="O42" s="259">
        <f t="shared" si="6"/>
        <v>153673450</v>
      </c>
      <c r="P42" s="259">
        <f t="shared" si="6"/>
        <v>153673450</v>
      </c>
      <c r="Q42" s="259">
        <f t="shared" si="6"/>
        <v>153673450</v>
      </c>
      <c r="R42" s="259">
        <f t="shared" si="6"/>
        <v>153673450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153673450</v>
      </c>
      <c r="X42" s="259">
        <f t="shared" si="6"/>
        <v>12692444</v>
      </c>
      <c r="Y42" s="259">
        <f t="shared" si="6"/>
        <v>140981006</v>
      </c>
      <c r="Z42" s="260">
        <f>+IF(X42&lt;&gt;0,+(Y42/X42)*100,0)</f>
        <v>1110.7475124570178</v>
      </c>
      <c r="AA42" s="261">
        <f>+AA25-AA40</f>
        <v>16923258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201970358</v>
      </c>
      <c r="D45" s="155"/>
      <c r="E45" s="59">
        <v>317602000</v>
      </c>
      <c r="F45" s="60">
        <v>16923258</v>
      </c>
      <c r="G45" s="60"/>
      <c r="H45" s="60">
        <v>106104401</v>
      </c>
      <c r="I45" s="60">
        <v>106104401</v>
      </c>
      <c r="J45" s="60">
        <v>106104401</v>
      </c>
      <c r="K45" s="60">
        <v>106104401</v>
      </c>
      <c r="L45" s="60">
        <v>106104401</v>
      </c>
      <c r="M45" s="60">
        <v>106104401</v>
      </c>
      <c r="N45" s="60">
        <v>106104401</v>
      </c>
      <c r="O45" s="60">
        <v>106104401</v>
      </c>
      <c r="P45" s="60">
        <v>106104401</v>
      </c>
      <c r="Q45" s="60">
        <v>106104401</v>
      </c>
      <c r="R45" s="60">
        <v>106104401</v>
      </c>
      <c r="S45" s="60"/>
      <c r="T45" s="60"/>
      <c r="U45" s="60"/>
      <c r="V45" s="60"/>
      <c r="W45" s="60">
        <v>106104401</v>
      </c>
      <c r="X45" s="60">
        <v>12692444</v>
      </c>
      <c r="Y45" s="60">
        <v>93411957</v>
      </c>
      <c r="Z45" s="139">
        <v>735.97</v>
      </c>
      <c r="AA45" s="62">
        <v>16923258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>
        <v>47569049</v>
      </c>
      <c r="I46" s="60">
        <v>47569049</v>
      </c>
      <c r="J46" s="60">
        <v>47569049</v>
      </c>
      <c r="K46" s="60">
        <v>47569049</v>
      </c>
      <c r="L46" s="60">
        <v>47569049</v>
      </c>
      <c r="M46" s="60">
        <v>47569049</v>
      </c>
      <c r="N46" s="60">
        <v>47569049</v>
      </c>
      <c r="O46" s="60">
        <v>47569049</v>
      </c>
      <c r="P46" s="60">
        <v>47569049</v>
      </c>
      <c r="Q46" s="60">
        <v>47569049</v>
      </c>
      <c r="R46" s="60">
        <v>47569049</v>
      </c>
      <c r="S46" s="60"/>
      <c r="T46" s="60"/>
      <c r="U46" s="60"/>
      <c r="V46" s="60"/>
      <c r="W46" s="60">
        <v>47569049</v>
      </c>
      <c r="X46" s="60"/>
      <c r="Y46" s="60">
        <v>47569049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201970358</v>
      </c>
      <c r="D48" s="217">
        <f>SUM(D45:D47)</f>
        <v>0</v>
      </c>
      <c r="E48" s="264">
        <f t="shared" si="7"/>
        <v>317602000</v>
      </c>
      <c r="F48" s="219">
        <f t="shared" si="7"/>
        <v>16923258</v>
      </c>
      <c r="G48" s="219">
        <f t="shared" si="7"/>
        <v>0</v>
      </c>
      <c r="H48" s="219">
        <f t="shared" si="7"/>
        <v>153673450</v>
      </c>
      <c r="I48" s="219">
        <f t="shared" si="7"/>
        <v>153673450</v>
      </c>
      <c r="J48" s="219">
        <f t="shared" si="7"/>
        <v>153673450</v>
      </c>
      <c r="K48" s="219">
        <f t="shared" si="7"/>
        <v>153673450</v>
      </c>
      <c r="L48" s="219">
        <f t="shared" si="7"/>
        <v>153673450</v>
      </c>
      <c r="M48" s="219">
        <f t="shared" si="7"/>
        <v>153673450</v>
      </c>
      <c r="N48" s="219">
        <f t="shared" si="7"/>
        <v>153673450</v>
      </c>
      <c r="O48" s="219">
        <f t="shared" si="7"/>
        <v>153673450</v>
      </c>
      <c r="P48" s="219">
        <f t="shared" si="7"/>
        <v>153673450</v>
      </c>
      <c r="Q48" s="219">
        <f t="shared" si="7"/>
        <v>153673450</v>
      </c>
      <c r="R48" s="219">
        <f t="shared" si="7"/>
        <v>153673450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153673450</v>
      </c>
      <c r="X48" s="219">
        <f t="shared" si="7"/>
        <v>12692444</v>
      </c>
      <c r="Y48" s="219">
        <f t="shared" si="7"/>
        <v>140981006</v>
      </c>
      <c r="Z48" s="265">
        <f>+IF(X48&lt;&gt;0,+(Y48/X48)*100,0)</f>
        <v>1110.7475124570178</v>
      </c>
      <c r="AA48" s="232">
        <f>SUM(AA45:AA47)</f>
        <v>16923258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22922247</v>
      </c>
      <c r="D6" s="155"/>
      <c r="E6" s="59">
        <v>26034173</v>
      </c>
      <c r="F6" s="60">
        <v>43818057</v>
      </c>
      <c r="G6" s="60">
        <v>1135859</v>
      </c>
      <c r="H6" s="60">
        <v>953891</v>
      </c>
      <c r="I6" s="60">
        <v>8638617</v>
      </c>
      <c r="J6" s="60">
        <v>10728367</v>
      </c>
      <c r="K6" s="60">
        <v>1182405</v>
      </c>
      <c r="L6" s="60">
        <v>1329897</v>
      </c>
      <c r="M6" s="60">
        <v>975299</v>
      </c>
      <c r="N6" s="60">
        <v>3487601</v>
      </c>
      <c r="O6" s="60">
        <v>1582089</v>
      </c>
      <c r="P6" s="60">
        <v>2269252</v>
      </c>
      <c r="Q6" s="60">
        <v>1262932</v>
      </c>
      <c r="R6" s="60">
        <v>5114273</v>
      </c>
      <c r="S6" s="60"/>
      <c r="T6" s="60"/>
      <c r="U6" s="60"/>
      <c r="V6" s="60"/>
      <c r="W6" s="60">
        <v>19330241</v>
      </c>
      <c r="X6" s="60">
        <v>27512057</v>
      </c>
      <c r="Y6" s="60">
        <v>-8181816</v>
      </c>
      <c r="Z6" s="140">
        <v>-29.74</v>
      </c>
      <c r="AA6" s="62">
        <v>43818057</v>
      </c>
    </row>
    <row r="7" spans="1:27" ht="13.5">
      <c r="A7" s="249" t="s">
        <v>178</v>
      </c>
      <c r="B7" s="182"/>
      <c r="C7" s="155">
        <v>85635980</v>
      </c>
      <c r="D7" s="155"/>
      <c r="E7" s="59">
        <v>88775024</v>
      </c>
      <c r="F7" s="60">
        <v>107830931</v>
      </c>
      <c r="G7" s="60">
        <v>57132000</v>
      </c>
      <c r="H7" s="60">
        <v>2356000</v>
      </c>
      <c r="I7" s="60">
        <v>707711</v>
      </c>
      <c r="J7" s="60">
        <v>60195711</v>
      </c>
      <c r="K7" s="60"/>
      <c r="L7" s="60">
        <v>26199000</v>
      </c>
      <c r="M7" s="60">
        <v>4181055</v>
      </c>
      <c r="N7" s="60">
        <v>30380055</v>
      </c>
      <c r="O7" s="60"/>
      <c r="P7" s="60">
        <v>5500000</v>
      </c>
      <c r="Q7" s="60">
        <v>25374560</v>
      </c>
      <c r="R7" s="60">
        <v>30874560</v>
      </c>
      <c r="S7" s="60"/>
      <c r="T7" s="60"/>
      <c r="U7" s="60"/>
      <c r="V7" s="60"/>
      <c r="W7" s="60">
        <v>121450326</v>
      </c>
      <c r="X7" s="60">
        <v>97112821</v>
      </c>
      <c r="Y7" s="60">
        <v>24337505</v>
      </c>
      <c r="Z7" s="140">
        <v>25.06</v>
      </c>
      <c r="AA7" s="62">
        <v>107830931</v>
      </c>
    </row>
    <row r="8" spans="1:27" ht="13.5">
      <c r="A8" s="249" t="s">
        <v>179</v>
      </c>
      <c r="B8" s="182"/>
      <c r="C8" s="155">
        <v>33811066</v>
      </c>
      <c r="D8" s="155"/>
      <c r="E8" s="59">
        <v>31882000</v>
      </c>
      <c r="F8" s="60">
        <v>34128691</v>
      </c>
      <c r="G8" s="60">
        <v>1335660</v>
      </c>
      <c r="H8" s="60">
        <v>3449881</v>
      </c>
      <c r="I8" s="60">
        <v>3597882</v>
      </c>
      <c r="J8" s="60">
        <v>8383423</v>
      </c>
      <c r="K8" s="60">
        <v>3289275</v>
      </c>
      <c r="L8" s="60">
        <v>1727474</v>
      </c>
      <c r="M8" s="60">
        <v>2839364</v>
      </c>
      <c r="N8" s="60">
        <v>7856113</v>
      </c>
      <c r="O8" s="60">
        <v>960962</v>
      </c>
      <c r="P8" s="60">
        <v>953150</v>
      </c>
      <c r="Q8" s="60">
        <v>3029560</v>
      </c>
      <c r="R8" s="60">
        <v>4943672</v>
      </c>
      <c r="S8" s="60"/>
      <c r="T8" s="60"/>
      <c r="U8" s="60"/>
      <c r="V8" s="60"/>
      <c r="W8" s="60">
        <v>21183208</v>
      </c>
      <c r="X8" s="60">
        <v>23939654</v>
      </c>
      <c r="Y8" s="60">
        <v>-2756446</v>
      </c>
      <c r="Z8" s="140">
        <v>-11.51</v>
      </c>
      <c r="AA8" s="62">
        <v>34128691</v>
      </c>
    </row>
    <row r="9" spans="1:27" ht="13.5">
      <c r="A9" s="249" t="s">
        <v>180</v>
      </c>
      <c r="B9" s="182"/>
      <c r="C9" s="155">
        <v>3716099</v>
      </c>
      <c r="D9" s="155"/>
      <c r="E9" s="59">
        <v>1385996</v>
      </c>
      <c r="F9" s="60">
        <v>3436266</v>
      </c>
      <c r="G9" s="60">
        <v>106260</v>
      </c>
      <c r="H9" s="60">
        <v>449467</v>
      </c>
      <c r="I9" s="60">
        <v>508900</v>
      </c>
      <c r="J9" s="60">
        <v>1064627</v>
      </c>
      <c r="K9" s="60">
        <v>578294</v>
      </c>
      <c r="L9" s="60">
        <v>662589</v>
      </c>
      <c r="M9" s="60">
        <v>576744</v>
      </c>
      <c r="N9" s="60">
        <v>1817627</v>
      </c>
      <c r="O9" s="60">
        <v>554012</v>
      </c>
      <c r="P9" s="60">
        <v>206962</v>
      </c>
      <c r="Q9" s="60">
        <v>654174</v>
      </c>
      <c r="R9" s="60">
        <v>1415148</v>
      </c>
      <c r="S9" s="60"/>
      <c r="T9" s="60"/>
      <c r="U9" s="60"/>
      <c r="V9" s="60"/>
      <c r="W9" s="60">
        <v>4297402</v>
      </c>
      <c r="X9" s="60">
        <v>3436266</v>
      </c>
      <c r="Y9" s="60">
        <v>861136</v>
      </c>
      <c r="Z9" s="140">
        <v>25.06</v>
      </c>
      <c r="AA9" s="62">
        <v>3436266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-89346778</v>
      </c>
      <c r="D12" s="155"/>
      <c r="E12" s="59">
        <v>-96810731</v>
      </c>
      <c r="F12" s="60">
        <v>-112732669</v>
      </c>
      <c r="G12" s="60">
        <v>-5373555</v>
      </c>
      <c r="H12" s="60">
        <v>-6560254</v>
      </c>
      <c r="I12" s="60">
        <v>-7643414</v>
      </c>
      <c r="J12" s="60">
        <v>-19577223</v>
      </c>
      <c r="K12" s="60">
        <v>-6667512</v>
      </c>
      <c r="L12" s="60">
        <v>-6208743</v>
      </c>
      <c r="M12" s="60">
        <v>-6735329</v>
      </c>
      <c r="N12" s="60">
        <v>-19611584</v>
      </c>
      <c r="O12" s="60">
        <v>-4199862</v>
      </c>
      <c r="P12" s="60">
        <v>-7759870</v>
      </c>
      <c r="Q12" s="60">
        <v>-7427159</v>
      </c>
      <c r="R12" s="60">
        <v>-19386891</v>
      </c>
      <c r="S12" s="60"/>
      <c r="T12" s="60"/>
      <c r="U12" s="60"/>
      <c r="V12" s="60"/>
      <c r="W12" s="60">
        <v>-58575698</v>
      </c>
      <c r="X12" s="60">
        <v>-76327669</v>
      </c>
      <c r="Y12" s="60">
        <v>17751971</v>
      </c>
      <c r="Z12" s="140">
        <v>-23.26</v>
      </c>
      <c r="AA12" s="62">
        <v>-112732669</v>
      </c>
    </row>
    <row r="13" spans="1:27" ht="13.5">
      <c r="A13" s="249" t="s">
        <v>40</v>
      </c>
      <c r="B13" s="182"/>
      <c r="C13" s="155">
        <v>-61774</v>
      </c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>
        <v>-5046000</v>
      </c>
      <c r="F14" s="60">
        <v>-15749130</v>
      </c>
      <c r="G14" s="60">
        <v>-1287747</v>
      </c>
      <c r="H14" s="60">
        <v>-942375</v>
      </c>
      <c r="I14" s="60">
        <v>-2779901</v>
      </c>
      <c r="J14" s="60">
        <v>-5010023</v>
      </c>
      <c r="K14" s="60">
        <v>-461270</v>
      </c>
      <c r="L14" s="60">
        <v>-1770801</v>
      </c>
      <c r="M14" s="60">
        <v>-388485</v>
      </c>
      <c r="N14" s="60">
        <v>-2620556</v>
      </c>
      <c r="O14" s="60">
        <v>-2714329</v>
      </c>
      <c r="P14" s="60">
        <v>-3333567</v>
      </c>
      <c r="Q14" s="60">
        <v>-252692</v>
      </c>
      <c r="R14" s="60">
        <v>-6300588</v>
      </c>
      <c r="S14" s="60"/>
      <c r="T14" s="60"/>
      <c r="U14" s="60"/>
      <c r="V14" s="60"/>
      <c r="W14" s="60">
        <v>-13931167</v>
      </c>
      <c r="X14" s="60">
        <v>-12322718</v>
      </c>
      <c r="Y14" s="60">
        <v>-1608449</v>
      </c>
      <c r="Z14" s="140">
        <v>13.05</v>
      </c>
      <c r="AA14" s="62">
        <v>-15749130</v>
      </c>
    </row>
    <row r="15" spans="1:27" ht="13.5">
      <c r="A15" s="250" t="s">
        <v>184</v>
      </c>
      <c r="B15" s="251"/>
      <c r="C15" s="168">
        <f aca="true" t="shared" si="0" ref="C15:Y15">SUM(C6:C14)</f>
        <v>56676840</v>
      </c>
      <c r="D15" s="168">
        <f>SUM(D6:D14)</f>
        <v>0</v>
      </c>
      <c r="E15" s="72">
        <f t="shared" si="0"/>
        <v>46220462</v>
      </c>
      <c r="F15" s="73">
        <f t="shared" si="0"/>
        <v>60732146</v>
      </c>
      <c r="G15" s="73">
        <f t="shared" si="0"/>
        <v>53048477</v>
      </c>
      <c r="H15" s="73">
        <f t="shared" si="0"/>
        <v>-293390</v>
      </c>
      <c r="I15" s="73">
        <f t="shared" si="0"/>
        <v>3029795</v>
      </c>
      <c r="J15" s="73">
        <f t="shared" si="0"/>
        <v>55784882</v>
      </c>
      <c r="K15" s="73">
        <f t="shared" si="0"/>
        <v>-2078808</v>
      </c>
      <c r="L15" s="73">
        <f t="shared" si="0"/>
        <v>21939416</v>
      </c>
      <c r="M15" s="73">
        <f t="shared" si="0"/>
        <v>1448648</v>
      </c>
      <c r="N15" s="73">
        <f t="shared" si="0"/>
        <v>21309256</v>
      </c>
      <c r="O15" s="73">
        <f t="shared" si="0"/>
        <v>-3817128</v>
      </c>
      <c r="P15" s="73">
        <f t="shared" si="0"/>
        <v>-2164073</v>
      </c>
      <c r="Q15" s="73">
        <f t="shared" si="0"/>
        <v>22641375</v>
      </c>
      <c r="R15" s="73">
        <f t="shared" si="0"/>
        <v>16660174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93754312</v>
      </c>
      <c r="X15" s="73">
        <f t="shared" si="0"/>
        <v>63350411</v>
      </c>
      <c r="Y15" s="73">
        <f t="shared" si="0"/>
        <v>30403901</v>
      </c>
      <c r="Z15" s="170">
        <f>+IF(X15&lt;&gt;0,+(Y15/X15)*100,0)</f>
        <v>47.99321822868679</v>
      </c>
      <c r="AA15" s="74">
        <f>SUM(AA6:AA14)</f>
        <v>60732146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40675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-36362440</v>
      </c>
      <c r="D24" s="155"/>
      <c r="E24" s="59">
        <v>-45175688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-36321765</v>
      </c>
      <c r="D25" s="168">
        <f>SUM(D19:D24)</f>
        <v>0</v>
      </c>
      <c r="E25" s="72">
        <f t="shared" si="1"/>
        <v>-45175688</v>
      </c>
      <c r="F25" s="73">
        <f t="shared" si="1"/>
        <v>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0</v>
      </c>
      <c r="Y25" s="73">
        <f t="shared" si="1"/>
        <v>0</v>
      </c>
      <c r="Z25" s="170">
        <f>+IF(X25&lt;&gt;0,+(Y25/X25)*100,0)</f>
        <v>0</v>
      </c>
      <c r="AA25" s="74">
        <f>SUM(AA19:AA24)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-778964</v>
      </c>
      <c r="D33" s="155"/>
      <c r="E33" s="59">
        <v>-879312</v>
      </c>
      <c r="F33" s="60">
        <v>-852884</v>
      </c>
      <c r="G33" s="60"/>
      <c r="H33" s="60"/>
      <c r="I33" s="60">
        <v>-108259</v>
      </c>
      <c r="J33" s="60">
        <v>-108259</v>
      </c>
      <c r="K33" s="60"/>
      <c r="L33" s="60"/>
      <c r="M33" s="60">
        <v>-291576</v>
      </c>
      <c r="N33" s="60">
        <v>-291576</v>
      </c>
      <c r="O33" s="60"/>
      <c r="P33" s="60"/>
      <c r="Q33" s="60">
        <v>-128792</v>
      </c>
      <c r="R33" s="60">
        <v>-128792</v>
      </c>
      <c r="S33" s="60"/>
      <c r="T33" s="60"/>
      <c r="U33" s="60"/>
      <c r="V33" s="60"/>
      <c r="W33" s="60">
        <v>-528627</v>
      </c>
      <c r="X33" s="60">
        <v>-561308</v>
      </c>
      <c r="Y33" s="60">
        <v>32681</v>
      </c>
      <c r="Z33" s="140">
        <v>-5.82</v>
      </c>
      <c r="AA33" s="62">
        <v>-852884</v>
      </c>
    </row>
    <row r="34" spans="1:27" ht="13.5">
      <c r="A34" s="250" t="s">
        <v>197</v>
      </c>
      <c r="B34" s="251"/>
      <c r="C34" s="168">
        <f aca="true" t="shared" si="2" ref="C34:Y34">SUM(C29:C33)</f>
        <v>-778964</v>
      </c>
      <c r="D34" s="168">
        <f>SUM(D29:D33)</f>
        <v>0</v>
      </c>
      <c r="E34" s="72">
        <f t="shared" si="2"/>
        <v>-879312</v>
      </c>
      <c r="F34" s="73">
        <f t="shared" si="2"/>
        <v>-852884</v>
      </c>
      <c r="G34" s="73">
        <f t="shared" si="2"/>
        <v>0</v>
      </c>
      <c r="H34" s="73">
        <f t="shared" si="2"/>
        <v>0</v>
      </c>
      <c r="I34" s="73">
        <f t="shared" si="2"/>
        <v>-108259</v>
      </c>
      <c r="J34" s="73">
        <f t="shared" si="2"/>
        <v>-108259</v>
      </c>
      <c r="K34" s="73">
        <f t="shared" si="2"/>
        <v>0</v>
      </c>
      <c r="L34" s="73">
        <f t="shared" si="2"/>
        <v>0</v>
      </c>
      <c r="M34" s="73">
        <f t="shared" si="2"/>
        <v>-291576</v>
      </c>
      <c r="N34" s="73">
        <f t="shared" si="2"/>
        <v>-291576</v>
      </c>
      <c r="O34" s="73">
        <f t="shared" si="2"/>
        <v>0</v>
      </c>
      <c r="P34" s="73">
        <f t="shared" si="2"/>
        <v>0</v>
      </c>
      <c r="Q34" s="73">
        <f t="shared" si="2"/>
        <v>-128792</v>
      </c>
      <c r="R34" s="73">
        <f t="shared" si="2"/>
        <v>-128792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-528627</v>
      </c>
      <c r="X34" s="73">
        <f t="shared" si="2"/>
        <v>-561308</v>
      </c>
      <c r="Y34" s="73">
        <f t="shared" si="2"/>
        <v>32681</v>
      </c>
      <c r="Z34" s="170">
        <f>+IF(X34&lt;&gt;0,+(Y34/X34)*100,0)</f>
        <v>-5.822293642705965</v>
      </c>
      <c r="AA34" s="74">
        <f>SUM(AA29:AA33)</f>
        <v>-852884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19576111</v>
      </c>
      <c r="D36" s="153">
        <f>+D15+D25+D34</f>
        <v>0</v>
      </c>
      <c r="E36" s="99">
        <f t="shared" si="3"/>
        <v>165462</v>
      </c>
      <c r="F36" s="100">
        <f t="shared" si="3"/>
        <v>59879262</v>
      </c>
      <c r="G36" s="100">
        <f t="shared" si="3"/>
        <v>53048477</v>
      </c>
      <c r="H36" s="100">
        <f t="shared" si="3"/>
        <v>-293390</v>
      </c>
      <c r="I36" s="100">
        <f t="shared" si="3"/>
        <v>2921536</v>
      </c>
      <c r="J36" s="100">
        <f t="shared" si="3"/>
        <v>55676623</v>
      </c>
      <c r="K36" s="100">
        <f t="shared" si="3"/>
        <v>-2078808</v>
      </c>
      <c r="L36" s="100">
        <f t="shared" si="3"/>
        <v>21939416</v>
      </c>
      <c r="M36" s="100">
        <f t="shared" si="3"/>
        <v>1157072</v>
      </c>
      <c r="N36" s="100">
        <f t="shared" si="3"/>
        <v>21017680</v>
      </c>
      <c r="O36" s="100">
        <f t="shared" si="3"/>
        <v>-3817128</v>
      </c>
      <c r="P36" s="100">
        <f t="shared" si="3"/>
        <v>-2164073</v>
      </c>
      <c r="Q36" s="100">
        <f t="shared" si="3"/>
        <v>22512583</v>
      </c>
      <c r="R36" s="100">
        <f t="shared" si="3"/>
        <v>16531382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93225685</v>
      </c>
      <c r="X36" s="100">
        <f t="shared" si="3"/>
        <v>62789103</v>
      </c>
      <c r="Y36" s="100">
        <f t="shared" si="3"/>
        <v>30436582</v>
      </c>
      <c r="Z36" s="137">
        <f>+IF(X36&lt;&gt;0,+(Y36/X36)*100,0)</f>
        <v>48.474306122831536</v>
      </c>
      <c r="AA36" s="102">
        <f>+AA15+AA25+AA34</f>
        <v>59879262</v>
      </c>
    </row>
    <row r="37" spans="1:27" ht="13.5">
      <c r="A37" s="249" t="s">
        <v>199</v>
      </c>
      <c r="B37" s="182"/>
      <c r="C37" s="153">
        <v>61039468</v>
      </c>
      <c r="D37" s="153"/>
      <c r="E37" s="99">
        <v>70380000</v>
      </c>
      <c r="F37" s="100"/>
      <c r="G37" s="100">
        <v>85392514</v>
      </c>
      <c r="H37" s="100">
        <v>138440991</v>
      </c>
      <c r="I37" s="100">
        <v>138147601</v>
      </c>
      <c r="J37" s="100">
        <v>85392514</v>
      </c>
      <c r="K37" s="100">
        <v>141069137</v>
      </c>
      <c r="L37" s="100">
        <v>138990329</v>
      </c>
      <c r="M37" s="100">
        <v>160929745</v>
      </c>
      <c r="N37" s="100">
        <v>141069137</v>
      </c>
      <c r="O37" s="100">
        <v>162086817</v>
      </c>
      <c r="P37" s="100">
        <v>158269689</v>
      </c>
      <c r="Q37" s="100">
        <v>156105616</v>
      </c>
      <c r="R37" s="100">
        <v>162086817</v>
      </c>
      <c r="S37" s="100"/>
      <c r="T37" s="100"/>
      <c r="U37" s="100"/>
      <c r="V37" s="100"/>
      <c r="W37" s="100">
        <v>85392514</v>
      </c>
      <c r="X37" s="100"/>
      <c r="Y37" s="100">
        <v>85392514</v>
      </c>
      <c r="Z37" s="137"/>
      <c r="AA37" s="102"/>
    </row>
    <row r="38" spans="1:27" ht="13.5">
      <c r="A38" s="269" t="s">
        <v>200</v>
      </c>
      <c r="B38" s="256"/>
      <c r="C38" s="257">
        <v>80615579</v>
      </c>
      <c r="D38" s="257"/>
      <c r="E38" s="258">
        <v>70545462</v>
      </c>
      <c r="F38" s="259">
        <v>59879262</v>
      </c>
      <c r="G38" s="259">
        <v>138440991</v>
      </c>
      <c r="H38" s="259">
        <v>138147601</v>
      </c>
      <c r="I38" s="259">
        <v>141069137</v>
      </c>
      <c r="J38" s="259">
        <v>141069137</v>
      </c>
      <c r="K38" s="259">
        <v>138990329</v>
      </c>
      <c r="L38" s="259">
        <v>160929745</v>
      </c>
      <c r="M38" s="259">
        <v>162086817</v>
      </c>
      <c r="N38" s="259">
        <v>162086817</v>
      </c>
      <c r="O38" s="259">
        <v>158269689</v>
      </c>
      <c r="P38" s="259">
        <v>156105616</v>
      </c>
      <c r="Q38" s="259">
        <v>178618199</v>
      </c>
      <c r="R38" s="259">
        <v>178618199</v>
      </c>
      <c r="S38" s="259"/>
      <c r="T38" s="259"/>
      <c r="U38" s="259"/>
      <c r="V38" s="259"/>
      <c r="W38" s="259">
        <v>178618199</v>
      </c>
      <c r="X38" s="259">
        <v>62789103</v>
      </c>
      <c r="Y38" s="259">
        <v>115829096</v>
      </c>
      <c r="Z38" s="260">
        <v>184.47</v>
      </c>
      <c r="AA38" s="261">
        <v>59879262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73269379</v>
      </c>
      <c r="F5" s="106">
        <f t="shared" si="0"/>
        <v>73269379</v>
      </c>
      <c r="G5" s="106">
        <f t="shared" si="0"/>
        <v>1335660</v>
      </c>
      <c r="H5" s="106">
        <f t="shared" si="0"/>
        <v>2864969</v>
      </c>
      <c r="I5" s="106">
        <f t="shared" si="0"/>
        <v>3597880</v>
      </c>
      <c r="J5" s="106">
        <f t="shared" si="0"/>
        <v>7798509</v>
      </c>
      <c r="K5" s="106">
        <f t="shared" si="0"/>
        <v>3214865</v>
      </c>
      <c r="L5" s="106">
        <f t="shared" si="0"/>
        <v>3638890</v>
      </c>
      <c r="M5" s="106">
        <f t="shared" si="0"/>
        <v>4549364</v>
      </c>
      <c r="N5" s="106">
        <f t="shared" si="0"/>
        <v>11403119</v>
      </c>
      <c r="O5" s="106">
        <f t="shared" si="0"/>
        <v>3142488</v>
      </c>
      <c r="P5" s="106">
        <f t="shared" si="0"/>
        <v>2663150</v>
      </c>
      <c r="Q5" s="106">
        <f t="shared" si="0"/>
        <v>4744764</v>
      </c>
      <c r="R5" s="106">
        <f t="shared" si="0"/>
        <v>10550402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29752030</v>
      </c>
      <c r="X5" s="106">
        <f t="shared" si="0"/>
        <v>54952035</v>
      </c>
      <c r="Y5" s="106">
        <f t="shared" si="0"/>
        <v>-25200005</v>
      </c>
      <c r="Z5" s="201">
        <f>+IF(X5&lt;&gt;0,+(Y5/X5)*100,0)</f>
        <v>-45.85818341395364</v>
      </c>
      <c r="AA5" s="199">
        <f>SUM(AA11:AA18)</f>
        <v>73269379</v>
      </c>
    </row>
    <row r="6" spans="1:27" ht="13.5">
      <c r="A6" s="291" t="s">
        <v>204</v>
      </c>
      <c r="B6" s="142"/>
      <c r="C6" s="62"/>
      <c r="D6" s="156"/>
      <c r="E6" s="60">
        <v>21944214</v>
      </c>
      <c r="F6" s="60">
        <v>21944214</v>
      </c>
      <c r="G6" s="60">
        <v>1213408</v>
      </c>
      <c r="H6" s="60">
        <v>2604762</v>
      </c>
      <c r="I6" s="60">
        <v>2012799</v>
      </c>
      <c r="J6" s="60">
        <v>5830969</v>
      </c>
      <c r="K6" s="60">
        <v>1504865</v>
      </c>
      <c r="L6" s="60">
        <v>1309129</v>
      </c>
      <c r="M6" s="60">
        <v>2228232</v>
      </c>
      <c r="N6" s="60">
        <v>5042226</v>
      </c>
      <c r="O6" s="60">
        <v>829009</v>
      </c>
      <c r="P6" s="60">
        <v>306431</v>
      </c>
      <c r="Q6" s="60">
        <v>464999</v>
      </c>
      <c r="R6" s="60">
        <v>1600439</v>
      </c>
      <c r="S6" s="60"/>
      <c r="T6" s="60"/>
      <c r="U6" s="60"/>
      <c r="V6" s="60"/>
      <c r="W6" s="60">
        <v>12473634</v>
      </c>
      <c r="X6" s="60">
        <v>16458161</v>
      </c>
      <c r="Y6" s="60">
        <v>-3984527</v>
      </c>
      <c r="Z6" s="140">
        <v>-24.21</v>
      </c>
      <c r="AA6" s="155">
        <v>21944214</v>
      </c>
    </row>
    <row r="7" spans="1:27" ht="13.5">
      <c r="A7" s="291" t="s">
        <v>205</v>
      </c>
      <c r="B7" s="142"/>
      <c r="C7" s="62"/>
      <c r="D7" s="156"/>
      <c r="E7" s="60">
        <v>4822000</v>
      </c>
      <c r="F7" s="60">
        <v>4822000</v>
      </c>
      <c r="G7" s="60"/>
      <c r="H7" s="60"/>
      <c r="I7" s="60"/>
      <c r="J7" s="60"/>
      <c r="K7" s="60">
        <v>1710000</v>
      </c>
      <c r="L7" s="60">
        <v>1710000</v>
      </c>
      <c r="M7" s="60">
        <v>1710000</v>
      </c>
      <c r="N7" s="60">
        <v>5130000</v>
      </c>
      <c r="O7" s="60">
        <v>1710000</v>
      </c>
      <c r="P7" s="60">
        <v>2105773</v>
      </c>
      <c r="Q7" s="60">
        <v>3583866</v>
      </c>
      <c r="R7" s="60">
        <v>7399639</v>
      </c>
      <c r="S7" s="60"/>
      <c r="T7" s="60"/>
      <c r="U7" s="60"/>
      <c r="V7" s="60"/>
      <c r="W7" s="60">
        <v>12529639</v>
      </c>
      <c r="X7" s="60">
        <v>3616500</v>
      </c>
      <c r="Y7" s="60">
        <v>8913139</v>
      </c>
      <c r="Z7" s="140">
        <v>246.46</v>
      </c>
      <c r="AA7" s="155">
        <v>4822000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>
        <v>373912</v>
      </c>
      <c r="P10" s="60"/>
      <c r="Q10" s="60"/>
      <c r="R10" s="60">
        <v>373912</v>
      </c>
      <c r="S10" s="60"/>
      <c r="T10" s="60"/>
      <c r="U10" s="60"/>
      <c r="V10" s="60"/>
      <c r="W10" s="60">
        <v>373912</v>
      </c>
      <c r="X10" s="60"/>
      <c r="Y10" s="60">
        <v>373912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26766214</v>
      </c>
      <c r="F11" s="295">
        <f t="shared" si="1"/>
        <v>26766214</v>
      </c>
      <c r="G11" s="295">
        <f t="shared" si="1"/>
        <v>1213408</v>
      </c>
      <c r="H11" s="295">
        <f t="shared" si="1"/>
        <v>2604762</v>
      </c>
      <c r="I11" s="295">
        <f t="shared" si="1"/>
        <v>2012799</v>
      </c>
      <c r="J11" s="295">
        <f t="shared" si="1"/>
        <v>5830969</v>
      </c>
      <c r="K11" s="295">
        <f t="shared" si="1"/>
        <v>3214865</v>
      </c>
      <c r="L11" s="295">
        <f t="shared" si="1"/>
        <v>3019129</v>
      </c>
      <c r="M11" s="295">
        <f t="shared" si="1"/>
        <v>3938232</v>
      </c>
      <c r="N11" s="295">
        <f t="shared" si="1"/>
        <v>10172226</v>
      </c>
      <c r="O11" s="295">
        <f t="shared" si="1"/>
        <v>2912921</v>
      </c>
      <c r="P11" s="295">
        <f t="shared" si="1"/>
        <v>2412204</v>
      </c>
      <c r="Q11" s="295">
        <f t="shared" si="1"/>
        <v>4048865</v>
      </c>
      <c r="R11" s="295">
        <f t="shared" si="1"/>
        <v>9373990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25377185</v>
      </c>
      <c r="X11" s="295">
        <f t="shared" si="1"/>
        <v>20074661</v>
      </c>
      <c r="Y11" s="295">
        <f t="shared" si="1"/>
        <v>5302524</v>
      </c>
      <c r="Z11" s="296">
        <f>+IF(X11&lt;&gt;0,+(Y11/X11)*100,0)</f>
        <v>26.414015160704334</v>
      </c>
      <c r="AA11" s="297">
        <f>SUM(AA6:AA10)</f>
        <v>26766214</v>
      </c>
    </row>
    <row r="12" spans="1:27" ht="13.5">
      <c r="A12" s="298" t="s">
        <v>210</v>
      </c>
      <c r="B12" s="136"/>
      <c r="C12" s="62"/>
      <c r="D12" s="156"/>
      <c r="E12" s="60">
        <v>36680765</v>
      </c>
      <c r="F12" s="60">
        <v>36680765</v>
      </c>
      <c r="G12" s="60">
        <v>122252</v>
      </c>
      <c r="H12" s="60">
        <v>238277</v>
      </c>
      <c r="I12" s="60">
        <v>583483</v>
      </c>
      <c r="J12" s="60">
        <v>944012</v>
      </c>
      <c r="K12" s="60"/>
      <c r="L12" s="60">
        <v>439458</v>
      </c>
      <c r="M12" s="60">
        <v>473755</v>
      </c>
      <c r="N12" s="60">
        <v>913213</v>
      </c>
      <c r="O12" s="60">
        <v>229567</v>
      </c>
      <c r="P12" s="60">
        <v>226592</v>
      </c>
      <c r="Q12" s="60">
        <v>641295</v>
      </c>
      <c r="R12" s="60">
        <v>1097454</v>
      </c>
      <c r="S12" s="60"/>
      <c r="T12" s="60"/>
      <c r="U12" s="60"/>
      <c r="V12" s="60"/>
      <c r="W12" s="60">
        <v>2954679</v>
      </c>
      <c r="X12" s="60">
        <v>27510574</v>
      </c>
      <c r="Y12" s="60">
        <v>-24555895</v>
      </c>
      <c r="Z12" s="140">
        <v>-89.26</v>
      </c>
      <c r="AA12" s="155">
        <v>36680765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9822400</v>
      </c>
      <c r="F15" s="60">
        <v>9822400</v>
      </c>
      <c r="G15" s="60"/>
      <c r="H15" s="60">
        <v>21930</v>
      </c>
      <c r="I15" s="60">
        <v>1001598</v>
      </c>
      <c r="J15" s="60">
        <v>1023528</v>
      </c>
      <c r="K15" s="60"/>
      <c r="L15" s="60">
        <v>180303</v>
      </c>
      <c r="M15" s="60">
        <v>137377</v>
      </c>
      <c r="N15" s="60">
        <v>317680</v>
      </c>
      <c r="O15" s="60"/>
      <c r="P15" s="60">
        <v>24354</v>
      </c>
      <c r="Q15" s="60">
        <v>54604</v>
      </c>
      <c r="R15" s="60">
        <v>78958</v>
      </c>
      <c r="S15" s="60"/>
      <c r="T15" s="60"/>
      <c r="U15" s="60"/>
      <c r="V15" s="60"/>
      <c r="W15" s="60">
        <v>1420166</v>
      </c>
      <c r="X15" s="60">
        <v>7366800</v>
      </c>
      <c r="Y15" s="60">
        <v>-5946634</v>
      </c>
      <c r="Z15" s="140">
        <v>-80.72</v>
      </c>
      <c r="AA15" s="155">
        <v>9822400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21944214</v>
      </c>
      <c r="F36" s="60">
        <f t="shared" si="4"/>
        <v>21944214</v>
      </c>
      <c r="G36" s="60">
        <f t="shared" si="4"/>
        <v>1213408</v>
      </c>
      <c r="H36" s="60">
        <f t="shared" si="4"/>
        <v>2604762</v>
      </c>
      <c r="I36" s="60">
        <f t="shared" si="4"/>
        <v>2012799</v>
      </c>
      <c r="J36" s="60">
        <f t="shared" si="4"/>
        <v>5830969</v>
      </c>
      <c r="K36" s="60">
        <f t="shared" si="4"/>
        <v>1504865</v>
      </c>
      <c r="L36" s="60">
        <f t="shared" si="4"/>
        <v>1309129</v>
      </c>
      <c r="M36" s="60">
        <f t="shared" si="4"/>
        <v>2228232</v>
      </c>
      <c r="N36" s="60">
        <f t="shared" si="4"/>
        <v>5042226</v>
      </c>
      <c r="O36" s="60">
        <f t="shared" si="4"/>
        <v>829009</v>
      </c>
      <c r="P36" s="60">
        <f t="shared" si="4"/>
        <v>306431</v>
      </c>
      <c r="Q36" s="60">
        <f t="shared" si="4"/>
        <v>464999</v>
      </c>
      <c r="R36" s="60">
        <f t="shared" si="4"/>
        <v>1600439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12473634</v>
      </c>
      <c r="X36" s="60">
        <f t="shared" si="4"/>
        <v>16458161</v>
      </c>
      <c r="Y36" s="60">
        <f t="shared" si="4"/>
        <v>-3984527</v>
      </c>
      <c r="Z36" s="140">
        <f aca="true" t="shared" si="5" ref="Z36:Z49">+IF(X36&lt;&gt;0,+(Y36/X36)*100,0)</f>
        <v>-24.210037804345212</v>
      </c>
      <c r="AA36" s="155">
        <f>AA6+AA21</f>
        <v>21944214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4822000</v>
      </c>
      <c r="F37" s="60">
        <f t="shared" si="4"/>
        <v>4822000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1710000</v>
      </c>
      <c r="L37" s="60">
        <f t="shared" si="4"/>
        <v>1710000</v>
      </c>
      <c r="M37" s="60">
        <f t="shared" si="4"/>
        <v>1710000</v>
      </c>
      <c r="N37" s="60">
        <f t="shared" si="4"/>
        <v>5130000</v>
      </c>
      <c r="O37" s="60">
        <f t="shared" si="4"/>
        <v>1710000</v>
      </c>
      <c r="P37" s="60">
        <f t="shared" si="4"/>
        <v>2105773</v>
      </c>
      <c r="Q37" s="60">
        <f t="shared" si="4"/>
        <v>3583866</v>
      </c>
      <c r="R37" s="60">
        <f t="shared" si="4"/>
        <v>7399639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12529639</v>
      </c>
      <c r="X37" s="60">
        <f t="shared" si="4"/>
        <v>3616500</v>
      </c>
      <c r="Y37" s="60">
        <f t="shared" si="4"/>
        <v>8913139</v>
      </c>
      <c r="Z37" s="140">
        <f t="shared" si="5"/>
        <v>246.45759712429145</v>
      </c>
      <c r="AA37" s="155">
        <f>AA7+AA22</f>
        <v>4822000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373912</v>
      </c>
      <c r="P40" s="60">
        <f t="shared" si="4"/>
        <v>0</v>
      </c>
      <c r="Q40" s="60">
        <f t="shared" si="4"/>
        <v>0</v>
      </c>
      <c r="R40" s="60">
        <f t="shared" si="4"/>
        <v>373912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373912</v>
      </c>
      <c r="X40" s="60">
        <f t="shared" si="4"/>
        <v>0</v>
      </c>
      <c r="Y40" s="60">
        <f t="shared" si="4"/>
        <v>373912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26766214</v>
      </c>
      <c r="F41" s="295">
        <f t="shared" si="6"/>
        <v>26766214</v>
      </c>
      <c r="G41" s="295">
        <f t="shared" si="6"/>
        <v>1213408</v>
      </c>
      <c r="H41" s="295">
        <f t="shared" si="6"/>
        <v>2604762</v>
      </c>
      <c r="I41" s="295">
        <f t="shared" si="6"/>
        <v>2012799</v>
      </c>
      <c r="J41" s="295">
        <f t="shared" si="6"/>
        <v>5830969</v>
      </c>
      <c r="K41" s="295">
        <f t="shared" si="6"/>
        <v>3214865</v>
      </c>
      <c r="L41" s="295">
        <f t="shared" si="6"/>
        <v>3019129</v>
      </c>
      <c r="M41" s="295">
        <f t="shared" si="6"/>
        <v>3938232</v>
      </c>
      <c r="N41" s="295">
        <f t="shared" si="6"/>
        <v>10172226</v>
      </c>
      <c r="O41" s="295">
        <f t="shared" si="6"/>
        <v>2912921</v>
      </c>
      <c r="P41" s="295">
        <f t="shared" si="6"/>
        <v>2412204</v>
      </c>
      <c r="Q41" s="295">
        <f t="shared" si="6"/>
        <v>4048865</v>
      </c>
      <c r="R41" s="295">
        <f t="shared" si="6"/>
        <v>9373990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25377185</v>
      </c>
      <c r="X41" s="295">
        <f t="shared" si="6"/>
        <v>20074661</v>
      </c>
      <c r="Y41" s="295">
        <f t="shared" si="6"/>
        <v>5302524</v>
      </c>
      <c r="Z41" s="296">
        <f t="shared" si="5"/>
        <v>26.414015160704334</v>
      </c>
      <c r="AA41" s="297">
        <f>SUM(AA36:AA40)</f>
        <v>26766214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36680765</v>
      </c>
      <c r="F42" s="54">
        <f t="shared" si="7"/>
        <v>36680765</v>
      </c>
      <c r="G42" s="54">
        <f t="shared" si="7"/>
        <v>122252</v>
      </c>
      <c r="H42" s="54">
        <f t="shared" si="7"/>
        <v>238277</v>
      </c>
      <c r="I42" s="54">
        <f t="shared" si="7"/>
        <v>583483</v>
      </c>
      <c r="J42" s="54">
        <f t="shared" si="7"/>
        <v>944012</v>
      </c>
      <c r="K42" s="54">
        <f t="shared" si="7"/>
        <v>0</v>
      </c>
      <c r="L42" s="54">
        <f t="shared" si="7"/>
        <v>439458</v>
      </c>
      <c r="M42" s="54">
        <f t="shared" si="7"/>
        <v>473755</v>
      </c>
      <c r="N42" s="54">
        <f t="shared" si="7"/>
        <v>913213</v>
      </c>
      <c r="O42" s="54">
        <f t="shared" si="7"/>
        <v>229567</v>
      </c>
      <c r="P42" s="54">
        <f t="shared" si="7"/>
        <v>226592</v>
      </c>
      <c r="Q42" s="54">
        <f t="shared" si="7"/>
        <v>641295</v>
      </c>
      <c r="R42" s="54">
        <f t="shared" si="7"/>
        <v>1097454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2954679</v>
      </c>
      <c r="X42" s="54">
        <f t="shared" si="7"/>
        <v>27510574</v>
      </c>
      <c r="Y42" s="54">
        <f t="shared" si="7"/>
        <v>-24555895</v>
      </c>
      <c r="Z42" s="184">
        <f t="shared" si="5"/>
        <v>-89.25984241550177</v>
      </c>
      <c r="AA42" s="130">
        <f aca="true" t="shared" si="8" ref="AA42:AA48">AA12+AA27</f>
        <v>36680765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9822400</v>
      </c>
      <c r="F45" s="54">
        <f t="shared" si="7"/>
        <v>9822400</v>
      </c>
      <c r="G45" s="54">
        <f t="shared" si="7"/>
        <v>0</v>
      </c>
      <c r="H45" s="54">
        <f t="shared" si="7"/>
        <v>21930</v>
      </c>
      <c r="I45" s="54">
        <f t="shared" si="7"/>
        <v>1001598</v>
      </c>
      <c r="J45" s="54">
        <f t="shared" si="7"/>
        <v>1023528</v>
      </c>
      <c r="K45" s="54">
        <f t="shared" si="7"/>
        <v>0</v>
      </c>
      <c r="L45" s="54">
        <f t="shared" si="7"/>
        <v>180303</v>
      </c>
      <c r="M45" s="54">
        <f t="shared" si="7"/>
        <v>137377</v>
      </c>
      <c r="N45" s="54">
        <f t="shared" si="7"/>
        <v>317680</v>
      </c>
      <c r="O45" s="54">
        <f t="shared" si="7"/>
        <v>0</v>
      </c>
      <c r="P45" s="54">
        <f t="shared" si="7"/>
        <v>24354</v>
      </c>
      <c r="Q45" s="54">
        <f t="shared" si="7"/>
        <v>54604</v>
      </c>
      <c r="R45" s="54">
        <f t="shared" si="7"/>
        <v>78958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1420166</v>
      </c>
      <c r="X45" s="54">
        <f t="shared" si="7"/>
        <v>7366800</v>
      </c>
      <c r="Y45" s="54">
        <f t="shared" si="7"/>
        <v>-5946634</v>
      </c>
      <c r="Z45" s="184">
        <f t="shared" si="5"/>
        <v>-80.72207742846284</v>
      </c>
      <c r="AA45" s="130">
        <f t="shared" si="8"/>
        <v>9822400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73269379</v>
      </c>
      <c r="F49" s="220">
        <f t="shared" si="9"/>
        <v>73269379</v>
      </c>
      <c r="G49" s="220">
        <f t="shared" si="9"/>
        <v>1335660</v>
      </c>
      <c r="H49" s="220">
        <f t="shared" si="9"/>
        <v>2864969</v>
      </c>
      <c r="I49" s="220">
        <f t="shared" si="9"/>
        <v>3597880</v>
      </c>
      <c r="J49" s="220">
        <f t="shared" si="9"/>
        <v>7798509</v>
      </c>
      <c r="K49" s="220">
        <f t="shared" si="9"/>
        <v>3214865</v>
      </c>
      <c r="L49" s="220">
        <f t="shared" si="9"/>
        <v>3638890</v>
      </c>
      <c r="M49" s="220">
        <f t="shared" si="9"/>
        <v>4549364</v>
      </c>
      <c r="N49" s="220">
        <f t="shared" si="9"/>
        <v>11403119</v>
      </c>
      <c r="O49" s="220">
        <f t="shared" si="9"/>
        <v>3142488</v>
      </c>
      <c r="P49" s="220">
        <f t="shared" si="9"/>
        <v>2663150</v>
      </c>
      <c r="Q49" s="220">
        <f t="shared" si="9"/>
        <v>4744764</v>
      </c>
      <c r="R49" s="220">
        <f t="shared" si="9"/>
        <v>10550402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29752030</v>
      </c>
      <c r="X49" s="220">
        <f t="shared" si="9"/>
        <v>54952035</v>
      </c>
      <c r="Y49" s="220">
        <f t="shared" si="9"/>
        <v>-25200005</v>
      </c>
      <c r="Z49" s="221">
        <f t="shared" si="5"/>
        <v>-45.85818341395364</v>
      </c>
      <c r="AA49" s="222">
        <f>SUM(AA41:AA48)</f>
        <v>73269379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5365000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>
        <v>5365000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5365000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74199</v>
      </c>
      <c r="H65" s="60">
        <v>155939</v>
      </c>
      <c r="I65" s="60">
        <v>309787</v>
      </c>
      <c r="J65" s="60">
        <v>539925</v>
      </c>
      <c r="K65" s="60">
        <v>153388</v>
      </c>
      <c r="L65" s="60">
        <v>168989</v>
      </c>
      <c r="M65" s="60">
        <v>175019</v>
      </c>
      <c r="N65" s="60">
        <v>497396</v>
      </c>
      <c r="O65" s="60">
        <v>161574</v>
      </c>
      <c r="P65" s="60">
        <v>161197</v>
      </c>
      <c r="Q65" s="60">
        <v>164621</v>
      </c>
      <c r="R65" s="60">
        <v>487392</v>
      </c>
      <c r="S65" s="60"/>
      <c r="T65" s="60"/>
      <c r="U65" s="60"/>
      <c r="V65" s="60"/>
      <c r="W65" s="60">
        <v>1524713</v>
      </c>
      <c r="X65" s="60"/>
      <c r="Y65" s="60">
        <v>1524713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66798</v>
      </c>
      <c r="H68" s="60">
        <v>286626</v>
      </c>
      <c r="I68" s="60">
        <v>238321</v>
      </c>
      <c r="J68" s="60">
        <v>591745</v>
      </c>
      <c r="K68" s="60">
        <v>325503</v>
      </c>
      <c r="L68" s="60">
        <v>103317</v>
      </c>
      <c r="M68" s="60">
        <v>388499</v>
      </c>
      <c r="N68" s="60">
        <v>817319</v>
      </c>
      <c r="O68" s="60">
        <v>507664</v>
      </c>
      <c r="P68" s="60">
        <v>463778</v>
      </c>
      <c r="Q68" s="60">
        <v>52779</v>
      </c>
      <c r="R68" s="60">
        <v>1024221</v>
      </c>
      <c r="S68" s="60"/>
      <c r="T68" s="60"/>
      <c r="U68" s="60"/>
      <c r="V68" s="60"/>
      <c r="W68" s="60">
        <v>2433285</v>
      </c>
      <c r="X68" s="60"/>
      <c r="Y68" s="60">
        <v>2433285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140997</v>
      </c>
      <c r="H69" s="220">
        <f t="shared" si="12"/>
        <v>442565</v>
      </c>
      <c r="I69" s="220">
        <f t="shared" si="12"/>
        <v>548108</v>
      </c>
      <c r="J69" s="220">
        <f t="shared" si="12"/>
        <v>1131670</v>
      </c>
      <c r="K69" s="220">
        <f t="shared" si="12"/>
        <v>478891</v>
      </c>
      <c r="L69" s="220">
        <f t="shared" si="12"/>
        <v>272306</v>
      </c>
      <c r="M69" s="220">
        <f t="shared" si="12"/>
        <v>563518</v>
      </c>
      <c r="N69" s="220">
        <f t="shared" si="12"/>
        <v>1314715</v>
      </c>
      <c r="O69" s="220">
        <f t="shared" si="12"/>
        <v>669238</v>
      </c>
      <c r="P69" s="220">
        <f t="shared" si="12"/>
        <v>624975</v>
      </c>
      <c r="Q69" s="220">
        <f t="shared" si="12"/>
        <v>217400</v>
      </c>
      <c r="R69" s="220">
        <f t="shared" si="12"/>
        <v>1511613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3957998</v>
      </c>
      <c r="X69" s="220">
        <f t="shared" si="12"/>
        <v>0</v>
      </c>
      <c r="Y69" s="220">
        <f t="shared" si="12"/>
        <v>3957998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26766214</v>
      </c>
      <c r="F5" s="358">
        <f t="shared" si="0"/>
        <v>26766214</v>
      </c>
      <c r="G5" s="358">
        <f t="shared" si="0"/>
        <v>1213408</v>
      </c>
      <c r="H5" s="356">
        <f t="shared" si="0"/>
        <v>2604762</v>
      </c>
      <c r="I5" s="356">
        <f t="shared" si="0"/>
        <v>2012799</v>
      </c>
      <c r="J5" s="358">
        <f t="shared" si="0"/>
        <v>5830969</v>
      </c>
      <c r="K5" s="358">
        <f t="shared" si="0"/>
        <v>3214865</v>
      </c>
      <c r="L5" s="356">
        <f t="shared" si="0"/>
        <v>3019129</v>
      </c>
      <c r="M5" s="356">
        <f t="shared" si="0"/>
        <v>3938232</v>
      </c>
      <c r="N5" s="358">
        <f t="shared" si="0"/>
        <v>10172226</v>
      </c>
      <c r="O5" s="358">
        <f t="shared" si="0"/>
        <v>2912921</v>
      </c>
      <c r="P5" s="356">
        <f t="shared" si="0"/>
        <v>2412204</v>
      </c>
      <c r="Q5" s="356">
        <f t="shared" si="0"/>
        <v>4048865</v>
      </c>
      <c r="R5" s="358">
        <f t="shared" si="0"/>
        <v>9373990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25377185</v>
      </c>
      <c r="X5" s="356">
        <f t="shared" si="0"/>
        <v>20074661</v>
      </c>
      <c r="Y5" s="358">
        <f t="shared" si="0"/>
        <v>5302524</v>
      </c>
      <c r="Z5" s="359">
        <f>+IF(X5&lt;&gt;0,+(Y5/X5)*100,0)</f>
        <v>26.414015160704334</v>
      </c>
      <c r="AA5" s="360">
        <f>+AA6+AA8+AA11+AA13+AA15</f>
        <v>26766214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21944214</v>
      </c>
      <c r="F6" s="59">
        <f t="shared" si="1"/>
        <v>21944214</v>
      </c>
      <c r="G6" s="59">
        <f t="shared" si="1"/>
        <v>1213408</v>
      </c>
      <c r="H6" s="60">
        <f t="shared" si="1"/>
        <v>2604762</v>
      </c>
      <c r="I6" s="60">
        <f t="shared" si="1"/>
        <v>2012799</v>
      </c>
      <c r="J6" s="59">
        <f t="shared" si="1"/>
        <v>5830969</v>
      </c>
      <c r="K6" s="59">
        <f t="shared" si="1"/>
        <v>1504865</v>
      </c>
      <c r="L6" s="60">
        <f t="shared" si="1"/>
        <v>1309129</v>
      </c>
      <c r="M6" s="60">
        <f t="shared" si="1"/>
        <v>2228232</v>
      </c>
      <c r="N6" s="59">
        <f t="shared" si="1"/>
        <v>5042226</v>
      </c>
      <c r="O6" s="59">
        <f t="shared" si="1"/>
        <v>829009</v>
      </c>
      <c r="P6" s="60">
        <f t="shared" si="1"/>
        <v>306431</v>
      </c>
      <c r="Q6" s="60">
        <f t="shared" si="1"/>
        <v>464999</v>
      </c>
      <c r="R6" s="59">
        <f t="shared" si="1"/>
        <v>1600439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12473634</v>
      </c>
      <c r="X6" s="60">
        <f t="shared" si="1"/>
        <v>16458161</v>
      </c>
      <c r="Y6" s="59">
        <f t="shared" si="1"/>
        <v>-3984527</v>
      </c>
      <c r="Z6" s="61">
        <f>+IF(X6&lt;&gt;0,+(Y6/X6)*100,0)</f>
        <v>-24.210037804345212</v>
      </c>
      <c r="AA6" s="62">
        <f t="shared" si="1"/>
        <v>21944214</v>
      </c>
    </row>
    <row r="7" spans="1:27" ht="13.5">
      <c r="A7" s="291" t="s">
        <v>228</v>
      </c>
      <c r="B7" s="142"/>
      <c r="C7" s="60"/>
      <c r="D7" s="340"/>
      <c r="E7" s="60">
        <v>21944214</v>
      </c>
      <c r="F7" s="59">
        <v>21944214</v>
      </c>
      <c r="G7" s="59">
        <v>1213408</v>
      </c>
      <c r="H7" s="60">
        <v>2604762</v>
      </c>
      <c r="I7" s="60">
        <v>2012799</v>
      </c>
      <c r="J7" s="59">
        <v>5830969</v>
      </c>
      <c r="K7" s="59">
        <v>1504865</v>
      </c>
      <c r="L7" s="60">
        <v>1309129</v>
      </c>
      <c r="M7" s="60">
        <v>2228232</v>
      </c>
      <c r="N7" s="59">
        <v>5042226</v>
      </c>
      <c r="O7" s="59">
        <v>829009</v>
      </c>
      <c r="P7" s="60">
        <v>306431</v>
      </c>
      <c r="Q7" s="60">
        <v>464999</v>
      </c>
      <c r="R7" s="59">
        <v>1600439</v>
      </c>
      <c r="S7" s="59"/>
      <c r="T7" s="60"/>
      <c r="U7" s="60"/>
      <c r="V7" s="59"/>
      <c r="W7" s="59">
        <v>12473634</v>
      </c>
      <c r="X7" s="60">
        <v>16458161</v>
      </c>
      <c r="Y7" s="59">
        <v>-3984527</v>
      </c>
      <c r="Z7" s="61">
        <v>-24.21</v>
      </c>
      <c r="AA7" s="62">
        <v>21944214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4822000</v>
      </c>
      <c r="F8" s="59">
        <f t="shared" si="2"/>
        <v>4822000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1710000</v>
      </c>
      <c r="L8" s="60">
        <f t="shared" si="2"/>
        <v>1710000</v>
      </c>
      <c r="M8" s="60">
        <f t="shared" si="2"/>
        <v>1710000</v>
      </c>
      <c r="N8" s="59">
        <f t="shared" si="2"/>
        <v>5130000</v>
      </c>
      <c r="O8" s="59">
        <f t="shared" si="2"/>
        <v>1710000</v>
      </c>
      <c r="P8" s="60">
        <f t="shared" si="2"/>
        <v>2105773</v>
      </c>
      <c r="Q8" s="60">
        <f t="shared" si="2"/>
        <v>3583866</v>
      </c>
      <c r="R8" s="59">
        <f t="shared" si="2"/>
        <v>7399639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12529639</v>
      </c>
      <c r="X8" s="60">
        <f t="shared" si="2"/>
        <v>3616500</v>
      </c>
      <c r="Y8" s="59">
        <f t="shared" si="2"/>
        <v>8913139</v>
      </c>
      <c r="Z8" s="61">
        <f>+IF(X8&lt;&gt;0,+(Y8/X8)*100,0)</f>
        <v>246.45759712429145</v>
      </c>
      <c r="AA8" s="62">
        <f>SUM(AA9:AA10)</f>
        <v>4822000</v>
      </c>
    </row>
    <row r="9" spans="1:27" ht="13.5">
      <c r="A9" s="291" t="s">
        <v>229</v>
      </c>
      <c r="B9" s="142"/>
      <c r="C9" s="60"/>
      <c r="D9" s="340"/>
      <c r="E9" s="60">
        <v>4822000</v>
      </c>
      <c r="F9" s="59">
        <v>4822000</v>
      </c>
      <c r="G9" s="59"/>
      <c r="H9" s="60"/>
      <c r="I9" s="60"/>
      <c r="J9" s="59"/>
      <c r="K9" s="59">
        <v>1710000</v>
      </c>
      <c r="L9" s="60">
        <v>1710000</v>
      </c>
      <c r="M9" s="60">
        <v>1710000</v>
      </c>
      <c r="N9" s="59">
        <v>5130000</v>
      </c>
      <c r="O9" s="59">
        <v>1710000</v>
      </c>
      <c r="P9" s="60">
        <v>2105773</v>
      </c>
      <c r="Q9" s="60">
        <v>3583866</v>
      </c>
      <c r="R9" s="59">
        <v>7399639</v>
      </c>
      <c r="S9" s="59"/>
      <c r="T9" s="60"/>
      <c r="U9" s="60"/>
      <c r="V9" s="59"/>
      <c r="W9" s="59">
        <v>12529639</v>
      </c>
      <c r="X9" s="60">
        <v>3616500</v>
      </c>
      <c r="Y9" s="59">
        <v>8913139</v>
      </c>
      <c r="Z9" s="61">
        <v>246.46</v>
      </c>
      <c r="AA9" s="62">
        <v>4822000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373912</v>
      </c>
      <c r="P15" s="60">
        <f t="shared" si="5"/>
        <v>0</v>
      </c>
      <c r="Q15" s="60">
        <f t="shared" si="5"/>
        <v>0</v>
      </c>
      <c r="R15" s="59">
        <f t="shared" si="5"/>
        <v>373912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373912</v>
      </c>
      <c r="X15" s="60">
        <f t="shared" si="5"/>
        <v>0</v>
      </c>
      <c r="Y15" s="59">
        <f t="shared" si="5"/>
        <v>373912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>
        <v>373912</v>
      </c>
      <c r="P20" s="60"/>
      <c r="Q20" s="60"/>
      <c r="R20" s="59">
        <v>373912</v>
      </c>
      <c r="S20" s="59"/>
      <c r="T20" s="60"/>
      <c r="U20" s="60"/>
      <c r="V20" s="59"/>
      <c r="W20" s="59">
        <v>373912</v>
      </c>
      <c r="X20" s="60"/>
      <c r="Y20" s="59">
        <v>373912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36680765</v>
      </c>
      <c r="F22" s="345">
        <f t="shared" si="6"/>
        <v>36680765</v>
      </c>
      <c r="G22" s="345">
        <f t="shared" si="6"/>
        <v>122252</v>
      </c>
      <c r="H22" s="343">
        <f t="shared" si="6"/>
        <v>238277</v>
      </c>
      <c r="I22" s="343">
        <f t="shared" si="6"/>
        <v>583483</v>
      </c>
      <c r="J22" s="345">
        <f t="shared" si="6"/>
        <v>944012</v>
      </c>
      <c r="K22" s="345">
        <f t="shared" si="6"/>
        <v>0</v>
      </c>
      <c r="L22" s="343">
        <f t="shared" si="6"/>
        <v>439458</v>
      </c>
      <c r="M22" s="343">
        <f t="shared" si="6"/>
        <v>473755</v>
      </c>
      <c r="N22" s="345">
        <f t="shared" si="6"/>
        <v>913213</v>
      </c>
      <c r="O22" s="345">
        <f t="shared" si="6"/>
        <v>229567</v>
      </c>
      <c r="P22" s="343">
        <f t="shared" si="6"/>
        <v>226592</v>
      </c>
      <c r="Q22" s="343">
        <f t="shared" si="6"/>
        <v>641295</v>
      </c>
      <c r="R22" s="345">
        <f t="shared" si="6"/>
        <v>1097454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2954679</v>
      </c>
      <c r="X22" s="343">
        <f t="shared" si="6"/>
        <v>27510574</v>
      </c>
      <c r="Y22" s="345">
        <f t="shared" si="6"/>
        <v>-24555895</v>
      </c>
      <c r="Z22" s="336">
        <f>+IF(X22&lt;&gt;0,+(Y22/X22)*100,0)</f>
        <v>-89.25984241550177</v>
      </c>
      <c r="AA22" s="350">
        <f>SUM(AA23:AA32)</f>
        <v>36680765</v>
      </c>
    </row>
    <row r="23" spans="1:27" ht="13.5">
      <c r="A23" s="361" t="s">
        <v>236</v>
      </c>
      <c r="B23" s="142"/>
      <c r="C23" s="60"/>
      <c r="D23" s="340"/>
      <c r="E23" s="60"/>
      <c r="F23" s="59">
        <v>4672069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3504052</v>
      </c>
      <c r="Y23" s="59">
        <v>-3504052</v>
      </c>
      <c r="Z23" s="61">
        <v>-100</v>
      </c>
      <c r="AA23" s="62">
        <v>4672069</v>
      </c>
    </row>
    <row r="24" spans="1:27" ht="13.5">
      <c r="A24" s="361" t="s">
        <v>237</v>
      </c>
      <c r="B24" s="142"/>
      <c r="C24" s="60"/>
      <c r="D24" s="340"/>
      <c r="E24" s="60">
        <v>4672069</v>
      </c>
      <c r="F24" s="59">
        <v>32008696</v>
      </c>
      <c r="G24" s="59"/>
      <c r="H24" s="60"/>
      <c r="I24" s="60"/>
      <c r="J24" s="59"/>
      <c r="K24" s="59"/>
      <c r="L24" s="60">
        <v>439458</v>
      </c>
      <c r="M24" s="60">
        <v>473755</v>
      </c>
      <c r="N24" s="59">
        <v>913213</v>
      </c>
      <c r="O24" s="59">
        <v>97614</v>
      </c>
      <c r="P24" s="60"/>
      <c r="Q24" s="60">
        <v>457837</v>
      </c>
      <c r="R24" s="59">
        <v>555451</v>
      </c>
      <c r="S24" s="59"/>
      <c r="T24" s="60"/>
      <c r="U24" s="60"/>
      <c r="V24" s="59"/>
      <c r="W24" s="59">
        <v>1468664</v>
      </c>
      <c r="X24" s="60">
        <v>24006522</v>
      </c>
      <c r="Y24" s="59">
        <v>-22537858</v>
      </c>
      <c r="Z24" s="61">
        <v>-93.88</v>
      </c>
      <c r="AA24" s="62">
        <v>32008696</v>
      </c>
    </row>
    <row r="25" spans="1:27" ht="13.5">
      <c r="A25" s="361" t="s">
        <v>238</v>
      </c>
      <c r="B25" s="142"/>
      <c r="C25" s="60"/>
      <c r="D25" s="340"/>
      <c r="E25" s="60">
        <v>32008696</v>
      </c>
      <c r="F25" s="59"/>
      <c r="G25" s="59">
        <v>122252</v>
      </c>
      <c r="H25" s="60">
        <v>238277</v>
      </c>
      <c r="I25" s="60">
        <v>583483</v>
      </c>
      <c r="J25" s="59">
        <v>944012</v>
      </c>
      <c r="K25" s="59"/>
      <c r="L25" s="60"/>
      <c r="M25" s="60"/>
      <c r="N25" s="59"/>
      <c r="O25" s="59"/>
      <c r="P25" s="60">
        <v>226592</v>
      </c>
      <c r="Q25" s="60">
        <v>183458</v>
      </c>
      <c r="R25" s="59">
        <v>410050</v>
      </c>
      <c r="S25" s="59"/>
      <c r="T25" s="60"/>
      <c r="U25" s="60"/>
      <c r="V25" s="59"/>
      <c r="W25" s="59">
        <v>1354062</v>
      </c>
      <c r="X25" s="60"/>
      <c r="Y25" s="59">
        <v>1354062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>
        <v>131953</v>
      </c>
      <c r="P32" s="60"/>
      <c r="Q32" s="60"/>
      <c r="R32" s="59">
        <v>131953</v>
      </c>
      <c r="S32" s="59"/>
      <c r="T32" s="60"/>
      <c r="U32" s="60"/>
      <c r="V32" s="59"/>
      <c r="W32" s="59">
        <v>131953</v>
      </c>
      <c r="X32" s="60"/>
      <c r="Y32" s="59">
        <v>131953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9822400</v>
      </c>
      <c r="F40" s="345">
        <f t="shared" si="9"/>
        <v>9822400</v>
      </c>
      <c r="G40" s="345">
        <f t="shared" si="9"/>
        <v>0</v>
      </c>
      <c r="H40" s="343">
        <f t="shared" si="9"/>
        <v>21930</v>
      </c>
      <c r="I40" s="343">
        <f t="shared" si="9"/>
        <v>1001598</v>
      </c>
      <c r="J40" s="345">
        <f t="shared" si="9"/>
        <v>1023528</v>
      </c>
      <c r="K40" s="345">
        <f t="shared" si="9"/>
        <v>0</v>
      </c>
      <c r="L40" s="343">
        <f t="shared" si="9"/>
        <v>180303</v>
      </c>
      <c r="M40" s="343">
        <f t="shared" si="9"/>
        <v>137377</v>
      </c>
      <c r="N40" s="345">
        <f t="shared" si="9"/>
        <v>317680</v>
      </c>
      <c r="O40" s="345">
        <f t="shared" si="9"/>
        <v>0</v>
      </c>
      <c r="P40" s="343">
        <f t="shared" si="9"/>
        <v>24354</v>
      </c>
      <c r="Q40" s="343">
        <f t="shared" si="9"/>
        <v>54604</v>
      </c>
      <c r="R40" s="345">
        <f t="shared" si="9"/>
        <v>78958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1420166</v>
      </c>
      <c r="X40" s="343">
        <f t="shared" si="9"/>
        <v>7366800</v>
      </c>
      <c r="Y40" s="345">
        <f t="shared" si="9"/>
        <v>-5946634</v>
      </c>
      <c r="Z40" s="336">
        <f>+IF(X40&lt;&gt;0,+(Y40/X40)*100,0)</f>
        <v>-80.72207742846284</v>
      </c>
      <c r="AA40" s="350">
        <f>SUM(AA41:AA49)</f>
        <v>9822400</v>
      </c>
    </row>
    <row r="41" spans="1:27" ht="13.5">
      <c r="A41" s="361" t="s">
        <v>247</v>
      </c>
      <c r="B41" s="142"/>
      <c r="C41" s="362"/>
      <c r="D41" s="363"/>
      <c r="E41" s="362">
        <v>5070000</v>
      </c>
      <c r="F41" s="364">
        <v>5070000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3802500</v>
      </c>
      <c r="Y41" s="364">
        <v>-3802500</v>
      </c>
      <c r="Z41" s="365">
        <v>-100</v>
      </c>
      <c r="AA41" s="366">
        <v>5070000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800000</v>
      </c>
      <c r="F43" s="370">
        <v>800000</v>
      </c>
      <c r="G43" s="370"/>
      <c r="H43" s="305"/>
      <c r="I43" s="305">
        <v>78847</v>
      </c>
      <c r="J43" s="370">
        <v>78847</v>
      </c>
      <c r="K43" s="370"/>
      <c r="L43" s="305">
        <v>112397</v>
      </c>
      <c r="M43" s="305"/>
      <c r="N43" s="370">
        <v>112397</v>
      </c>
      <c r="O43" s="370"/>
      <c r="P43" s="305"/>
      <c r="Q43" s="305"/>
      <c r="R43" s="370"/>
      <c r="S43" s="370"/>
      <c r="T43" s="305"/>
      <c r="U43" s="305"/>
      <c r="V43" s="370"/>
      <c r="W43" s="370">
        <v>191244</v>
      </c>
      <c r="X43" s="305">
        <v>600000</v>
      </c>
      <c r="Y43" s="370">
        <v>-408756</v>
      </c>
      <c r="Z43" s="371">
        <v>-68.13</v>
      </c>
      <c r="AA43" s="303">
        <v>800000</v>
      </c>
    </row>
    <row r="44" spans="1:27" ht="13.5">
      <c r="A44" s="361" t="s">
        <v>250</v>
      </c>
      <c r="B44" s="136"/>
      <c r="C44" s="60"/>
      <c r="D44" s="368"/>
      <c r="E44" s="54">
        <v>2302400</v>
      </c>
      <c r="F44" s="53">
        <v>2302400</v>
      </c>
      <c r="G44" s="53"/>
      <c r="H44" s="54">
        <v>21930</v>
      </c>
      <c r="I44" s="54">
        <v>-15348</v>
      </c>
      <c r="J44" s="53">
        <v>6582</v>
      </c>
      <c r="K44" s="53"/>
      <c r="L44" s="54">
        <v>24106</v>
      </c>
      <c r="M44" s="54"/>
      <c r="N44" s="53">
        <v>24106</v>
      </c>
      <c r="O44" s="53"/>
      <c r="P44" s="54">
        <v>24354</v>
      </c>
      <c r="Q44" s="54">
        <v>54604</v>
      </c>
      <c r="R44" s="53">
        <v>78958</v>
      </c>
      <c r="S44" s="53"/>
      <c r="T44" s="54"/>
      <c r="U44" s="54"/>
      <c r="V44" s="53"/>
      <c r="W44" s="53">
        <v>109646</v>
      </c>
      <c r="X44" s="54">
        <v>1726800</v>
      </c>
      <c r="Y44" s="53">
        <v>-1617154</v>
      </c>
      <c r="Z44" s="94">
        <v>-93.65</v>
      </c>
      <c r="AA44" s="95">
        <v>2302400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1650000</v>
      </c>
      <c r="F48" s="53">
        <v>1650000</v>
      </c>
      <c r="G48" s="53"/>
      <c r="H48" s="54"/>
      <c r="I48" s="54">
        <v>864919</v>
      </c>
      <c r="J48" s="53">
        <v>864919</v>
      </c>
      <c r="K48" s="53"/>
      <c r="L48" s="54">
        <v>43800</v>
      </c>
      <c r="M48" s="54">
        <v>137377</v>
      </c>
      <c r="N48" s="53">
        <v>181177</v>
      </c>
      <c r="O48" s="53"/>
      <c r="P48" s="54"/>
      <c r="Q48" s="54"/>
      <c r="R48" s="53"/>
      <c r="S48" s="53"/>
      <c r="T48" s="54"/>
      <c r="U48" s="54"/>
      <c r="V48" s="53"/>
      <c r="W48" s="53">
        <v>1046096</v>
      </c>
      <c r="X48" s="54">
        <v>1237500</v>
      </c>
      <c r="Y48" s="53">
        <v>-191404</v>
      </c>
      <c r="Z48" s="94">
        <v>-15.47</v>
      </c>
      <c r="AA48" s="95">
        <v>1650000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>
        <v>73180</v>
      </c>
      <c r="J49" s="53">
        <v>73180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73180</v>
      </c>
      <c r="X49" s="54"/>
      <c r="Y49" s="53">
        <v>73180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73269379</v>
      </c>
      <c r="F60" s="264">
        <f t="shared" si="14"/>
        <v>73269379</v>
      </c>
      <c r="G60" s="264">
        <f t="shared" si="14"/>
        <v>1335660</v>
      </c>
      <c r="H60" s="219">
        <f t="shared" si="14"/>
        <v>2864969</v>
      </c>
      <c r="I60" s="219">
        <f t="shared" si="14"/>
        <v>3597880</v>
      </c>
      <c r="J60" s="264">
        <f t="shared" si="14"/>
        <v>7798509</v>
      </c>
      <c r="K60" s="264">
        <f t="shared" si="14"/>
        <v>3214865</v>
      </c>
      <c r="L60" s="219">
        <f t="shared" si="14"/>
        <v>3638890</v>
      </c>
      <c r="M60" s="219">
        <f t="shared" si="14"/>
        <v>4549364</v>
      </c>
      <c r="N60" s="264">
        <f t="shared" si="14"/>
        <v>11403119</v>
      </c>
      <c r="O60" s="264">
        <f t="shared" si="14"/>
        <v>3142488</v>
      </c>
      <c r="P60" s="219">
        <f t="shared" si="14"/>
        <v>2663150</v>
      </c>
      <c r="Q60" s="219">
        <f t="shared" si="14"/>
        <v>4744764</v>
      </c>
      <c r="R60" s="264">
        <f t="shared" si="14"/>
        <v>10550402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29752030</v>
      </c>
      <c r="X60" s="219">
        <f t="shared" si="14"/>
        <v>54952035</v>
      </c>
      <c r="Y60" s="264">
        <f t="shared" si="14"/>
        <v>-25200005</v>
      </c>
      <c r="Z60" s="337">
        <f>+IF(X60&lt;&gt;0,+(Y60/X60)*100,0)</f>
        <v>-45.85818341395364</v>
      </c>
      <c r="AA60" s="232">
        <f>+AA57+AA54+AA51+AA40+AA37+AA34+AA22+AA5</f>
        <v>73269379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2014-05-13T07:45:45Z</dcterms:created>
  <dcterms:modified xsi:type="dcterms:W3CDTF">2014-05-13T07:45:48Z</dcterms:modified>
  <cp:category/>
  <cp:version/>
  <cp:contentType/>
  <cp:contentStatus/>
</cp:coreProperties>
</file>