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<sst xmlns="http://schemas.openxmlformats.org/spreadsheetml/2006/main" count="855" uniqueCount="302">
  <si>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Msinga(KZN244)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</si>
  <si>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</si>
  <si>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</si>
  <si>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</si>
  <si>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</si>
  <si>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</si>
  <si>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</si>
  <si>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</si>
  <si>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</si>
  <si>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</si>
  <si>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</si>
  <si>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</si>
  <si>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</si>
  <si>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</si>
  <si>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</si>
  <si>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</si>
  <si>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</si>
  <si>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</si>
  <si>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</si>
  <si>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</si>
  <si>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</si>
  <si>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</si>
  <si>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</si>
  <si>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</si>
  <si>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</si>
  <si>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</si>
  <si>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</si>
  <si>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</si>
  <si>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</si>
  <si>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</si>
  <si>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</si>
  <si>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</si>
  <si>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</si>
  <si>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</si>
  <si>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</si>
  <si>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</si>
  <si>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</si>
  <si>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</si>
  <si>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</si>
  <si>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</si>
  <si>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</si>
  <si>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</si>
  <si>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</si>
  <si>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</si>
  <si>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</si>
  <si>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</si>
  <si>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</si>
  <si>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</si>
  <si>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</si>
  <si>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</si>
  <si>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</si>
  <si>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</si>
  <si>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</si>
  <si>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</si>
  <si>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</si>
  <si>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</si>
  <si>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</si>
  <si>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</si>
  <si>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</si>
  <si>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</si>
  <si>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</si>
  <si>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</si>
  <si>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</si>
  <si>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</si>
  <si>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</si>
  <si>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</si>
  <si>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</si>
  <si>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</si>
  <si>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</si>
  <si>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</si>
  <si>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Msinga(KZN244)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</si>
  <si>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</si>
  <si>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</si>
  <si>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</si>
  <si>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</si>
  <si>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</si>
  <si>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</si>
  <si>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</si>
  <si>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</si>
  <si>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</si>
  <si>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</si>
  <si>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</si>
  <si>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</si>
  <si>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</si>
  <si>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</si>
  <si>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</si>
  <si>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</si>
  <si>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</si>
  <si>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</si>
  <si>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</si>
  <si>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</si>
  <si>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</si>
  <si>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</si>
  <si>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</si>
  <si>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</si>
  <si>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</si>
  <si>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</si>
  <si>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</si>
  <si>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</si>
  <si>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</si>
  <si>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Msinga(KZN244)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</si>
  <si>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</si>
  <si>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</si>
  <si>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</si>
  <si>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</si>
  <si>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</si>
  <si>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</si>
  <si>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</si>
  <si>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</si>
  <si>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</si>
  <si>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</si>
  <si>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</si>
  <si>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</si>
  <si>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</si>
  <si>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</si>
  <si>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</si>
  <si>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</si>
  <si>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</si>
  <si>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</si>
  <si>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</si>
  <si>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</si>
  <si>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</si>
  <si>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</si>
  <si>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</si>
  <si>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</si>
  <si>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</si>
  <si>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</si>
  <si>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</si>
  <si>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</si>
  <si>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Msinga(KZN244)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</si>
  <si>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</si>
  <si>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</si>
  <si>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</si>
  <si>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</si>
  <si>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</si>
  <si>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</si>
  <si>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</si>
  <si>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</si>
  <si>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</si>
  <si>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</si>
  <si>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Msinga(KZN244)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</si>
  <si>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</si>
  <si>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</si>
  <si>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</si>
  <si>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</si>
  <si>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</si>
  <si>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</si>
  <si>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</si>
  <si>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</si>
  <si>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</si>
  <si>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</si>
  <si>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</si>
  <si>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</si>
  <si>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</si>
  <si>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</si>
  <si>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</si>
  <si>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</si>
  <si>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</si>
  <si>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</si>
  <si>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</si>
  <si>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</si>
  <si>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</si>
  <si>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</si>
  <si>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</si>
  <si>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</si>
  <si>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</si>
  <si>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</si>
  <si>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</si>
  <si>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</si>
  <si>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</si>
  <si>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</si>
  <si>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</si>
  <si>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</si>
  <si>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</si>
  <si>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Msinga(KZN244)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</si>
  <si>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</si>
  <si>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</si>
  <si>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</si>
  <si>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</si>
  <si>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</si>
  <si>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</si>
  <si>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</si>
  <si>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</si>
  <si>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</si>
  <si>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</si>
  <si>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</si>
  <si>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</si>
  <si>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</si>
  <si>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</si>
  <si>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</si>
  <si>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</si>
  <si>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</si>
  <si>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</si>
  <si>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</si>
  <si>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</si>
  <si>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</si>
  <si>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</si>
  <si>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</si>
  <si>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</si>
  <si>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</si>
  <si>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</si>
  <si>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Msinga(KZN244)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</si>
  <si>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</si>
  <si>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</si>
  <si>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</si>
  <si>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</si>
  <si>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</si>
  <si>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</si>
  <si>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</si>
  <si>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</si>
  <si>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</si>
  <si>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</si>
  <si>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</si>
  <si>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</si>
  <si>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</si>
  <si>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</si>
  <si>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</si>
  <si>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</si>
  <si>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</si>
  <si>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</si>
  <si>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</si>
  <si>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</si>
  <si>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</si>
  <si>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</si>
  <si>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</si>
  <si>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</si>
  <si>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Msinga(KZN244)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</si>
  <si>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</si>
  <si>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</si>
  <si>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</si>
  <si>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</si>
  <si>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</si>
  <si>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</si>
  <si>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</si>
  <si>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</si>
  <si>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</si>
  <si>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</si>
  <si>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</si>
  <si>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</si>
  <si>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</si>
  <si>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</si>
  <si>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</si>
  <si>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</si>
  <si>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</si>
  <si>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</si>
  <si>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</si>
  <si>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</si>
  <si>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</si>
  <si>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</si>
  <si>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</si>
  <si>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</si>
  <si>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</si>
  <si>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</si>
  <si>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</si>
  <si>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</si>
  <si>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</si>
  <si>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</si>
  <si>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</si>
  <si>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</si>
  <si>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</si>
  <si>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</si>
  <si>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</si>
  <si>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Msinga(KZN244)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</si>
  <si>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</si>
  <si>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</si>
  <si>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Kwazulu-Natal: Msinga(KZN244)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</si>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</sst>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2471507</v>
      </c>
      <c r="C5" s="19">
        <v>0</v>
      </c>
      <c r="D5" s="59">
        <v>500000</v>
      </c>
      <c r="E5" s="60">
        <v>500000</v>
      </c>
      <c r="F5" s="60">
        <v>36754</v>
      </c>
      <c r="G5" s="60">
        <v>36754</v>
      </c>
      <c r="H5" s="60">
        <v>36754</v>
      </c>
      <c r="I5" s="60">
        <v>110262</v>
      </c>
      <c r="J5" s="60">
        <v>36754</v>
      </c>
      <c r="K5" s="60">
        <v>706797</v>
      </c>
      <c r="L5" s="60">
        <v>706797</v>
      </c>
      <c r="M5" s="60">
        <v>1450348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1560610</v>
      </c>
      <c r="W5" s="60">
        <v>375000</v>
      </c>
      <c r="X5" s="60">
        <v>1185610</v>
      </c>
      <c r="Y5" s="61">
        <v>316.16</v>
      </c>
      <c r="Z5" s="62">
        <v>500000</v>
      </c>
    </row>
    <row r="6" spans="1:26" ht="13.5">
      <c r="A6" s="58" t="s">
        <v>32</v>
      </c>
      <c r="B6" s="19">
        <v>20940</v>
      </c>
      <c r="C6" s="19">
        <v>0</v>
      </c>
      <c r="D6" s="59">
        <v>23000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4042757</v>
      </c>
      <c r="C7" s="19">
        <v>0</v>
      </c>
      <c r="D7" s="59">
        <v>3000000</v>
      </c>
      <c r="E7" s="60">
        <v>3650000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2737500</v>
      </c>
      <c r="X7" s="60">
        <v>-2737500</v>
      </c>
      <c r="Y7" s="61">
        <v>-100</v>
      </c>
      <c r="Z7" s="62">
        <v>3650000</v>
      </c>
    </row>
    <row r="8" spans="1:26" ht="13.5">
      <c r="A8" s="58" t="s">
        <v>34</v>
      </c>
      <c r="B8" s="19">
        <v>71494868</v>
      </c>
      <c r="C8" s="19">
        <v>0</v>
      </c>
      <c r="D8" s="59">
        <v>97566000</v>
      </c>
      <c r="E8" s="60">
        <v>85611000</v>
      </c>
      <c r="F8" s="60">
        <v>158988</v>
      </c>
      <c r="G8" s="60">
        <v>33697627</v>
      </c>
      <c r="H8" s="60">
        <v>667570</v>
      </c>
      <c r="I8" s="60">
        <v>34524185</v>
      </c>
      <c r="J8" s="60">
        <v>210917</v>
      </c>
      <c r="K8" s="60">
        <v>210917</v>
      </c>
      <c r="L8" s="60">
        <v>584450</v>
      </c>
      <c r="M8" s="60">
        <v>1006284</v>
      </c>
      <c r="N8" s="60">
        <v>154400</v>
      </c>
      <c r="O8" s="60">
        <v>56256</v>
      </c>
      <c r="P8" s="60">
        <v>71022</v>
      </c>
      <c r="Q8" s="60">
        <v>281678</v>
      </c>
      <c r="R8" s="60">
        <v>0</v>
      </c>
      <c r="S8" s="60">
        <v>0</v>
      </c>
      <c r="T8" s="60">
        <v>0</v>
      </c>
      <c r="U8" s="60">
        <v>0</v>
      </c>
      <c r="V8" s="60">
        <v>35812147</v>
      </c>
      <c r="W8" s="60">
        <v>64208250</v>
      </c>
      <c r="X8" s="60">
        <v>-28396103</v>
      </c>
      <c r="Y8" s="61">
        <v>-44.23</v>
      </c>
      <c r="Z8" s="62">
        <v>85611000</v>
      </c>
    </row>
    <row r="9" spans="1:26" ht="13.5">
      <c r="A9" s="58" t="s">
        <v>35</v>
      </c>
      <c r="B9" s="19">
        <v>2013834</v>
      </c>
      <c r="C9" s="19">
        <v>0</v>
      </c>
      <c r="D9" s="59">
        <v>437000</v>
      </c>
      <c r="E9" s="60">
        <v>2496000</v>
      </c>
      <c r="F9" s="60">
        <v>61090</v>
      </c>
      <c r="G9" s="60">
        <v>67506</v>
      </c>
      <c r="H9" s="60">
        <v>64737</v>
      </c>
      <c r="I9" s="60">
        <v>193333</v>
      </c>
      <c r="J9" s="60">
        <v>61037</v>
      </c>
      <c r="K9" s="60">
        <v>69087</v>
      </c>
      <c r="L9" s="60">
        <v>63474</v>
      </c>
      <c r="M9" s="60">
        <v>193598</v>
      </c>
      <c r="N9" s="60">
        <v>13088</v>
      </c>
      <c r="O9" s="60">
        <v>26432</v>
      </c>
      <c r="P9" s="60">
        <v>15418</v>
      </c>
      <c r="Q9" s="60">
        <v>54938</v>
      </c>
      <c r="R9" s="60">
        <v>0</v>
      </c>
      <c r="S9" s="60">
        <v>0</v>
      </c>
      <c r="T9" s="60">
        <v>0</v>
      </c>
      <c r="U9" s="60">
        <v>0</v>
      </c>
      <c r="V9" s="60">
        <v>441869</v>
      </c>
      <c r="W9" s="60">
        <v>1872000</v>
      </c>
      <c r="X9" s="60">
        <v>-1430131</v>
      </c>
      <c r="Y9" s="61">
        <v>-76.4</v>
      </c>
      <c r="Z9" s="62">
        <v>2496000</v>
      </c>
    </row>
    <row r="10" spans="1:26" ht="25.5">
      <c r="A10" s="63" t="s">
        <v>277</v>
      </c>
      <c r="B10" s="64">
        <f>SUM(B5:B9)</f>
        <v>80043906</v>
      </c>
      <c r="C10" s="64">
        <f>SUM(C5:C9)</f>
        <v>0</v>
      </c>
      <c r="D10" s="65">
        <f aca="true" t="shared" si="0" ref="D10:Z10">SUM(D5:D9)</f>
        <v>101526000</v>
      </c>
      <c r="E10" s="66">
        <f t="shared" si="0"/>
        <v>92257000</v>
      </c>
      <c r="F10" s="66">
        <f t="shared" si="0"/>
        <v>256832</v>
      </c>
      <c r="G10" s="66">
        <f t="shared" si="0"/>
        <v>33801887</v>
      </c>
      <c r="H10" s="66">
        <f t="shared" si="0"/>
        <v>769061</v>
      </c>
      <c r="I10" s="66">
        <f t="shared" si="0"/>
        <v>34827780</v>
      </c>
      <c r="J10" s="66">
        <f t="shared" si="0"/>
        <v>308708</v>
      </c>
      <c r="K10" s="66">
        <f t="shared" si="0"/>
        <v>986801</v>
      </c>
      <c r="L10" s="66">
        <f t="shared" si="0"/>
        <v>1354721</v>
      </c>
      <c r="M10" s="66">
        <f t="shared" si="0"/>
        <v>2650230</v>
      </c>
      <c r="N10" s="66">
        <f t="shared" si="0"/>
        <v>167488</v>
      </c>
      <c r="O10" s="66">
        <f t="shared" si="0"/>
        <v>82688</v>
      </c>
      <c r="P10" s="66">
        <f t="shared" si="0"/>
        <v>86440</v>
      </c>
      <c r="Q10" s="66">
        <f t="shared" si="0"/>
        <v>336616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37814626</v>
      </c>
      <c r="W10" s="66">
        <f t="shared" si="0"/>
        <v>69192750</v>
      </c>
      <c r="X10" s="66">
        <f t="shared" si="0"/>
        <v>-31378124</v>
      </c>
      <c r="Y10" s="67">
        <f>+IF(W10&lt;&gt;0,(X10/W10)*100,0)</f>
        <v>-45.348860971705854</v>
      </c>
      <c r="Z10" s="68">
        <f t="shared" si="0"/>
        <v>92257000</v>
      </c>
    </row>
    <row r="11" spans="1:26" ht="13.5">
      <c r="A11" s="58" t="s">
        <v>37</v>
      </c>
      <c r="B11" s="19">
        <v>15545402</v>
      </c>
      <c r="C11" s="19">
        <v>0</v>
      </c>
      <c r="D11" s="59">
        <v>17468161</v>
      </c>
      <c r="E11" s="60">
        <v>32370000</v>
      </c>
      <c r="F11" s="60">
        <v>1621396</v>
      </c>
      <c r="G11" s="60">
        <v>1690900</v>
      </c>
      <c r="H11" s="60">
        <v>1594244</v>
      </c>
      <c r="I11" s="60">
        <v>4906540</v>
      </c>
      <c r="J11" s="60">
        <v>1611985</v>
      </c>
      <c r="K11" s="60">
        <v>1549688</v>
      </c>
      <c r="L11" s="60">
        <v>2386605</v>
      </c>
      <c r="M11" s="60">
        <v>5548278</v>
      </c>
      <c r="N11" s="60">
        <v>1661505</v>
      </c>
      <c r="O11" s="60">
        <v>1638628</v>
      </c>
      <c r="P11" s="60">
        <v>1637217</v>
      </c>
      <c r="Q11" s="60">
        <v>4937350</v>
      </c>
      <c r="R11" s="60">
        <v>0</v>
      </c>
      <c r="S11" s="60">
        <v>0</v>
      </c>
      <c r="T11" s="60">
        <v>0</v>
      </c>
      <c r="U11" s="60">
        <v>0</v>
      </c>
      <c r="V11" s="60">
        <v>15392168</v>
      </c>
      <c r="W11" s="60">
        <v>24277500</v>
      </c>
      <c r="X11" s="60">
        <v>-8885332</v>
      </c>
      <c r="Y11" s="61">
        <v>-36.6</v>
      </c>
      <c r="Z11" s="62">
        <v>32370000</v>
      </c>
    </row>
    <row r="12" spans="1:26" ht="13.5">
      <c r="A12" s="58" t="s">
        <v>38</v>
      </c>
      <c r="B12" s="19">
        <v>8084267</v>
      </c>
      <c r="C12" s="19">
        <v>0</v>
      </c>
      <c r="D12" s="59">
        <v>8666738</v>
      </c>
      <c r="E12" s="60">
        <v>0</v>
      </c>
      <c r="F12" s="60">
        <v>502365</v>
      </c>
      <c r="G12" s="60">
        <v>463831</v>
      </c>
      <c r="H12" s="60">
        <v>463831</v>
      </c>
      <c r="I12" s="60">
        <v>1430027</v>
      </c>
      <c r="J12" s="60">
        <v>463831</v>
      </c>
      <c r="K12" s="60">
        <v>463831</v>
      </c>
      <c r="L12" s="60">
        <v>463831</v>
      </c>
      <c r="M12" s="60">
        <v>1391493</v>
      </c>
      <c r="N12" s="60">
        <v>463831</v>
      </c>
      <c r="O12" s="60">
        <v>463831</v>
      </c>
      <c r="P12" s="60">
        <v>463831</v>
      </c>
      <c r="Q12" s="60">
        <v>1391493</v>
      </c>
      <c r="R12" s="60">
        <v>0</v>
      </c>
      <c r="S12" s="60">
        <v>0</v>
      </c>
      <c r="T12" s="60">
        <v>0</v>
      </c>
      <c r="U12" s="60">
        <v>0</v>
      </c>
      <c r="V12" s="60">
        <v>4213013</v>
      </c>
      <c r="W12" s="60">
        <v>0</v>
      </c>
      <c r="X12" s="60">
        <v>4213013</v>
      </c>
      <c r="Y12" s="61">
        <v>0</v>
      </c>
      <c r="Z12" s="62">
        <v>0</v>
      </c>
    </row>
    <row r="13" spans="1:26" ht="13.5">
      <c r="A13" s="58" t="s">
        <v>278</v>
      </c>
      <c r="B13" s="19">
        <v>10868079</v>
      </c>
      <c r="C13" s="19">
        <v>0</v>
      </c>
      <c r="D13" s="59">
        <v>9815500</v>
      </c>
      <c r="E13" s="60">
        <v>7570000</v>
      </c>
      <c r="F13" s="60">
        <v>0</v>
      </c>
      <c r="G13" s="60">
        <v>1097809</v>
      </c>
      <c r="H13" s="60">
        <v>1147224</v>
      </c>
      <c r="I13" s="60">
        <v>2245033</v>
      </c>
      <c r="J13" s="60">
        <v>129559</v>
      </c>
      <c r="K13" s="60">
        <v>129559</v>
      </c>
      <c r="L13" s="60">
        <v>129559</v>
      </c>
      <c r="M13" s="60">
        <v>388677</v>
      </c>
      <c r="N13" s="60">
        <v>129559</v>
      </c>
      <c r="O13" s="60">
        <v>129559</v>
      </c>
      <c r="P13" s="60">
        <v>129559</v>
      </c>
      <c r="Q13" s="60">
        <v>388677</v>
      </c>
      <c r="R13" s="60">
        <v>0</v>
      </c>
      <c r="S13" s="60">
        <v>0</v>
      </c>
      <c r="T13" s="60">
        <v>0</v>
      </c>
      <c r="U13" s="60">
        <v>0</v>
      </c>
      <c r="V13" s="60">
        <v>3022387</v>
      </c>
      <c r="W13" s="60">
        <v>5677500</v>
      </c>
      <c r="X13" s="60">
        <v>-2655113</v>
      </c>
      <c r="Y13" s="61">
        <v>-46.77</v>
      </c>
      <c r="Z13" s="62">
        <v>7570000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48818000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36613500</v>
      </c>
      <c r="X14" s="60">
        <v>-36613500</v>
      </c>
      <c r="Y14" s="61">
        <v>-100</v>
      </c>
      <c r="Z14" s="62">
        <v>48818000</v>
      </c>
    </row>
    <row r="15" spans="1:26" ht="13.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986959</v>
      </c>
      <c r="H15" s="60">
        <v>709866</v>
      </c>
      <c r="I15" s="60">
        <v>1696825</v>
      </c>
      <c r="J15" s="60">
        <v>700200</v>
      </c>
      <c r="K15" s="60">
        <v>700200</v>
      </c>
      <c r="L15" s="60">
        <v>700200</v>
      </c>
      <c r="M15" s="60">
        <v>2100600</v>
      </c>
      <c r="N15" s="60">
        <v>700200</v>
      </c>
      <c r="O15" s="60">
        <v>700200</v>
      </c>
      <c r="P15" s="60">
        <v>700200</v>
      </c>
      <c r="Q15" s="60">
        <v>2100600</v>
      </c>
      <c r="R15" s="60">
        <v>0</v>
      </c>
      <c r="S15" s="60">
        <v>0</v>
      </c>
      <c r="T15" s="60">
        <v>0</v>
      </c>
      <c r="U15" s="60">
        <v>0</v>
      </c>
      <c r="V15" s="60">
        <v>5898025</v>
      </c>
      <c r="W15" s="60">
        <v>0</v>
      </c>
      <c r="X15" s="60">
        <v>5898025</v>
      </c>
      <c r="Y15" s="61">
        <v>0</v>
      </c>
      <c r="Z15" s="62">
        <v>0</v>
      </c>
    </row>
    <row r="16" spans="1:26" ht="13.5">
      <c r="A16" s="69" t="s">
        <v>42</v>
      </c>
      <c r="B16" s="19">
        <v>6835635</v>
      </c>
      <c r="C16" s="19">
        <v>0</v>
      </c>
      <c r="D16" s="59">
        <v>8400000</v>
      </c>
      <c r="E16" s="60">
        <v>0</v>
      </c>
      <c r="F16" s="60">
        <v>254350</v>
      </c>
      <c r="G16" s="60">
        <v>745439</v>
      </c>
      <c r="H16" s="60">
        <v>115522</v>
      </c>
      <c r="I16" s="60">
        <v>1115311</v>
      </c>
      <c r="J16" s="60">
        <v>542650</v>
      </c>
      <c r="K16" s="60">
        <v>4452</v>
      </c>
      <c r="L16" s="60">
        <v>1437565</v>
      </c>
      <c r="M16" s="60">
        <v>1984667</v>
      </c>
      <c r="N16" s="60">
        <v>583875</v>
      </c>
      <c r="O16" s="60">
        <v>1650914</v>
      </c>
      <c r="P16" s="60">
        <v>528867</v>
      </c>
      <c r="Q16" s="60">
        <v>2763656</v>
      </c>
      <c r="R16" s="60">
        <v>0</v>
      </c>
      <c r="S16" s="60">
        <v>0</v>
      </c>
      <c r="T16" s="60">
        <v>0</v>
      </c>
      <c r="U16" s="60">
        <v>0</v>
      </c>
      <c r="V16" s="60">
        <v>5863634</v>
      </c>
      <c r="W16" s="60">
        <v>0</v>
      </c>
      <c r="X16" s="60">
        <v>5863634</v>
      </c>
      <c r="Y16" s="61">
        <v>0</v>
      </c>
      <c r="Z16" s="62">
        <v>0</v>
      </c>
    </row>
    <row r="17" spans="1:26" ht="13.5">
      <c r="A17" s="58" t="s">
        <v>43</v>
      </c>
      <c r="B17" s="19">
        <v>38592048</v>
      </c>
      <c r="C17" s="19">
        <v>0</v>
      </c>
      <c r="D17" s="59">
        <v>50951549</v>
      </c>
      <c r="E17" s="60">
        <v>0</v>
      </c>
      <c r="F17" s="60">
        <v>1052275</v>
      </c>
      <c r="G17" s="60">
        <v>2170014</v>
      </c>
      <c r="H17" s="60">
        <v>1645415</v>
      </c>
      <c r="I17" s="60">
        <v>4867704</v>
      </c>
      <c r="J17" s="60">
        <v>1905655</v>
      </c>
      <c r="K17" s="60">
        <v>1824085</v>
      </c>
      <c r="L17" s="60">
        <v>2145672</v>
      </c>
      <c r="M17" s="60">
        <v>5875412</v>
      </c>
      <c r="N17" s="60">
        <v>797697</v>
      </c>
      <c r="O17" s="60">
        <v>2153914</v>
      </c>
      <c r="P17" s="60">
        <v>1201203</v>
      </c>
      <c r="Q17" s="60">
        <v>4152814</v>
      </c>
      <c r="R17" s="60">
        <v>0</v>
      </c>
      <c r="S17" s="60">
        <v>0</v>
      </c>
      <c r="T17" s="60">
        <v>0</v>
      </c>
      <c r="U17" s="60">
        <v>0</v>
      </c>
      <c r="V17" s="60">
        <v>14895930</v>
      </c>
      <c r="W17" s="60">
        <v>0</v>
      </c>
      <c r="X17" s="60">
        <v>14895930</v>
      </c>
      <c r="Y17" s="61">
        <v>0</v>
      </c>
      <c r="Z17" s="62">
        <v>0</v>
      </c>
    </row>
    <row r="18" spans="1:26" ht="13.5">
      <c r="A18" s="70" t="s">
        <v>44</v>
      </c>
      <c r="B18" s="71">
        <f>SUM(B11:B17)</f>
        <v>79925431</v>
      </c>
      <c r="C18" s="71">
        <f>SUM(C11:C17)</f>
        <v>0</v>
      </c>
      <c r="D18" s="72">
        <f aca="true" t="shared" si="1" ref="D18:Z18">SUM(D11:D17)</f>
        <v>95301948</v>
      </c>
      <c r="E18" s="73">
        <f t="shared" si="1"/>
        <v>88758000</v>
      </c>
      <c r="F18" s="73">
        <f t="shared" si="1"/>
        <v>3430386</v>
      </c>
      <c r="G18" s="73">
        <f t="shared" si="1"/>
        <v>7154952</v>
      </c>
      <c r="H18" s="73">
        <f t="shared" si="1"/>
        <v>5676102</v>
      </c>
      <c r="I18" s="73">
        <f t="shared" si="1"/>
        <v>16261440</v>
      </c>
      <c r="J18" s="73">
        <f t="shared" si="1"/>
        <v>5353880</v>
      </c>
      <c r="K18" s="73">
        <f t="shared" si="1"/>
        <v>4671815</v>
      </c>
      <c r="L18" s="73">
        <f t="shared" si="1"/>
        <v>7263432</v>
      </c>
      <c r="M18" s="73">
        <f t="shared" si="1"/>
        <v>17289127</v>
      </c>
      <c r="N18" s="73">
        <f t="shared" si="1"/>
        <v>4336667</v>
      </c>
      <c r="O18" s="73">
        <f t="shared" si="1"/>
        <v>6737046</v>
      </c>
      <c r="P18" s="73">
        <f t="shared" si="1"/>
        <v>4660877</v>
      </c>
      <c r="Q18" s="73">
        <f t="shared" si="1"/>
        <v>15734590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49285157</v>
      </c>
      <c r="W18" s="73">
        <f t="shared" si="1"/>
        <v>66568500</v>
      </c>
      <c r="X18" s="73">
        <f t="shared" si="1"/>
        <v>-17283343</v>
      </c>
      <c r="Y18" s="67">
        <f>+IF(W18&lt;&gt;0,(X18/W18)*100,0)</f>
        <v>-25.963245378820314</v>
      </c>
      <c r="Z18" s="74">
        <f t="shared" si="1"/>
        <v>88758000</v>
      </c>
    </row>
    <row r="19" spans="1:26" ht="13.5">
      <c r="A19" s="70" t="s">
        <v>45</v>
      </c>
      <c r="B19" s="75">
        <f>+B10-B18</f>
        <v>118475</v>
      </c>
      <c r="C19" s="75">
        <f>+C10-C18</f>
        <v>0</v>
      </c>
      <c r="D19" s="76">
        <f aca="true" t="shared" si="2" ref="D19:Z19">+D10-D18</f>
        <v>6224052</v>
      </c>
      <c r="E19" s="77">
        <f t="shared" si="2"/>
        <v>3499000</v>
      </c>
      <c r="F19" s="77">
        <f t="shared" si="2"/>
        <v>-3173554</v>
      </c>
      <c r="G19" s="77">
        <f t="shared" si="2"/>
        <v>26646935</v>
      </c>
      <c r="H19" s="77">
        <f t="shared" si="2"/>
        <v>-4907041</v>
      </c>
      <c r="I19" s="77">
        <f t="shared" si="2"/>
        <v>18566340</v>
      </c>
      <c r="J19" s="77">
        <f t="shared" si="2"/>
        <v>-5045172</v>
      </c>
      <c r="K19" s="77">
        <f t="shared" si="2"/>
        <v>-3685014</v>
      </c>
      <c r="L19" s="77">
        <f t="shared" si="2"/>
        <v>-5908711</v>
      </c>
      <c r="M19" s="77">
        <f t="shared" si="2"/>
        <v>-14638897</v>
      </c>
      <c r="N19" s="77">
        <f t="shared" si="2"/>
        <v>-4169179</v>
      </c>
      <c r="O19" s="77">
        <f t="shared" si="2"/>
        <v>-6654358</v>
      </c>
      <c r="P19" s="77">
        <f t="shared" si="2"/>
        <v>-4574437</v>
      </c>
      <c r="Q19" s="77">
        <f t="shared" si="2"/>
        <v>-15397974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-11470531</v>
      </c>
      <c r="W19" s="77">
        <f>IF(E10=E18,0,W10-W18)</f>
        <v>2624250</v>
      </c>
      <c r="X19" s="77">
        <f t="shared" si="2"/>
        <v>-14094781</v>
      </c>
      <c r="Y19" s="78">
        <f>+IF(W19&lt;&gt;0,(X19/W19)*100,0)</f>
        <v>-537.0974945222445</v>
      </c>
      <c r="Z19" s="79">
        <f t="shared" si="2"/>
        <v>3499000</v>
      </c>
    </row>
    <row r="20" spans="1:26" ht="13.5">
      <c r="A20" s="58" t="s">
        <v>46</v>
      </c>
      <c r="B20" s="19">
        <v>31047517</v>
      </c>
      <c r="C20" s="19">
        <v>0</v>
      </c>
      <c r="D20" s="59">
        <v>0</v>
      </c>
      <c r="E20" s="60">
        <v>31844000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23883000</v>
      </c>
      <c r="X20" s="60">
        <v>-23883000</v>
      </c>
      <c r="Y20" s="61">
        <v>-100</v>
      </c>
      <c r="Z20" s="62">
        <v>31844000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31165992</v>
      </c>
      <c r="C22" s="86">
        <f>SUM(C19:C21)</f>
        <v>0</v>
      </c>
      <c r="D22" s="87">
        <f aca="true" t="shared" si="3" ref="D22:Z22">SUM(D19:D21)</f>
        <v>6224052</v>
      </c>
      <c r="E22" s="88">
        <f t="shared" si="3"/>
        <v>35343000</v>
      </c>
      <c r="F22" s="88">
        <f t="shared" si="3"/>
        <v>-3173554</v>
      </c>
      <c r="G22" s="88">
        <f t="shared" si="3"/>
        <v>26646935</v>
      </c>
      <c r="H22" s="88">
        <f t="shared" si="3"/>
        <v>-4907041</v>
      </c>
      <c r="I22" s="88">
        <f t="shared" si="3"/>
        <v>18566340</v>
      </c>
      <c r="J22" s="88">
        <f t="shared" si="3"/>
        <v>-5045172</v>
      </c>
      <c r="K22" s="88">
        <f t="shared" si="3"/>
        <v>-3685014</v>
      </c>
      <c r="L22" s="88">
        <f t="shared" si="3"/>
        <v>-5908711</v>
      </c>
      <c r="M22" s="88">
        <f t="shared" si="3"/>
        <v>-14638897</v>
      </c>
      <c r="N22" s="88">
        <f t="shared" si="3"/>
        <v>-4169179</v>
      </c>
      <c r="O22" s="88">
        <f t="shared" si="3"/>
        <v>-6654358</v>
      </c>
      <c r="P22" s="88">
        <f t="shared" si="3"/>
        <v>-4574437</v>
      </c>
      <c r="Q22" s="88">
        <f t="shared" si="3"/>
        <v>-15397974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-11470531</v>
      </c>
      <c r="W22" s="88">
        <f t="shared" si="3"/>
        <v>26507250</v>
      </c>
      <c r="X22" s="88">
        <f t="shared" si="3"/>
        <v>-37977781</v>
      </c>
      <c r="Y22" s="89">
        <f>+IF(W22&lt;&gt;0,(X22/W22)*100,0)</f>
        <v>-143.27318375161514</v>
      </c>
      <c r="Z22" s="90">
        <f t="shared" si="3"/>
        <v>35343000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31165992</v>
      </c>
      <c r="C24" s="75">
        <f>SUM(C22:C23)</f>
        <v>0</v>
      </c>
      <c r="D24" s="76">
        <f aca="true" t="shared" si="4" ref="D24:Z24">SUM(D22:D23)</f>
        <v>6224052</v>
      </c>
      <c r="E24" s="77">
        <f t="shared" si="4"/>
        <v>35343000</v>
      </c>
      <c r="F24" s="77">
        <f t="shared" si="4"/>
        <v>-3173554</v>
      </c>
      <c r="G24" s="77">
        <f t="shared" si="4"/>
        <v>26646935</v>
      </c>
      <c r="H24" s="77">
        <f t="shared" si="4"/>
        <v>-4907041</v>
      </c>
      <c r="I24" s="77">
        <f t="shared" si="4"/>
        <v>18566340</v>
      </c>
      <c r="J24" s="77">
        <f t="shared" si="4"/>
        <v>-5045172</v>
      </c>
      <c r="K24" s="77">
        <f t="shared" si="4"/>
        <v>-3685014</v>
      </c>
      <c r="L24" s="77">
        <f t="shared" si="4"/>
        <v>-5908711</v>
      </c>
      <c r="M24" s="77">
        <f t="shared" si="4"/>
        <v>-14638897</v>
      </c>
      <c r="N24" s="77">
        <f t="shared" si="4"/>
        <v>-4169179</v>
      </c>
      <c r="O24" s="77">
        <f t="shared" si="4"/>
        <v>-6654358</v>
      </c>
      <c r="P24" s="77">
        <f t="shared" si="4"/>
        <v>-4574437</v>
      </c>
      <c r="Q24" s="77">
        <f t="shared" si="4"/>
        <v>-15397974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-11470531</v>
      </c>
      <c r="W24" s="77">
        <f t="shared" si="4"/>
        <v>26507250</v>
      </c>
      <c r="X24" s="77">
        <f t="shared" si="4"/>
        <v>-37977781</v>
      </c>
      <c r="Y24" s="78">
        <f>+IF(W24&lt;&gt;0,(X24/W24)*100,0)</f>
        <v>-143.27318375161514</v>
      </c>
      <c r="Z24" s="79">
        <f t="shared" si="4"/>
        <v>35343000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31047517</v>
      </c>
      <c r="C27" s="22">
        <v>0</v>
      </c>
      <c r="D27" s="99">
        <v>37994000</v>
      </c>
      <c r="E27" s="100">
        <v>150000</v>
      </c>
      <c r="F27" s="100">
        <v>183848</v>
      </c>
      <c r="G27" s="100">
        <v>5475099</v>
      </c>
      <c r="H27" s="100">
        <v>4702552</v>
      </c>
      <c r="I27" s="100">
        <v>10361499</v>
      </c>
      <c r="J27" s="100">
        <v>1318983</v>
      </c>
      <c r="K27" s="100">
        <v>2178196</v>
      </c>
      <c r="L27" s="100">
        <v>6599909</v>
      </c>
      <c r="M27" s="100">
        <v>10097088</v>
      </c>
      <c r="N27" s="100">
        <v>0</v>
      </c>
      <c r="O27" s="100">
        <v>5555084</v>
      </c>
      <c r="P27" s="100">
        <v>1422822</v>
      </c>
      <c r="Q27" s="100">
        <v>6977906</v>
      </c>
      <c r="R27" s="100">
        <v>0</v>
      </c>
      <c r="S27" s="100">
        <v>0</v>
      </c>
      <c r="T27" s="100">
        <v>0</v>
      </c>
      <c r="U27" s="100">
        <v>0</v>
      </c>
      <c r="V27" s="100">
        <v>27436493</v>
      </c>
      <c r="W27" s="100">
        <v>112500</v>
      </c>
      <c r="X27" s="100">
        <v>27323993</v>
      </c>
      <c r="Y27" s="101">
        <v>24287.99</v>
      </c>
      <c r="Z27" s="102">
        <v>150000</v>
      </c>
    </row>
    <row r="28" spans="1:26" ht="13.5">
      <c r="A28" s="103" t="s">
        <v>46</v>
      </c>
      <c r="B28" s="19">
        <v>31047517</v>
      </c>
      <c r="C28" s="19">
        <v>0</v>
      </c>
      <c r="D28" s="59">
        <v>31844000</v>
      </c>
      <c r="E28" s="60">
        <v>0</v>
      </c>
      <c r="F28" s="60">
        <v>183848</v>
      </c>
      <c r="G28" s="60">
        <v>5475099</v>
      </c>
      <c r="H28" s="60">
        <v>4702552</v>
      </c>
      <c r="I28" s="60">
        <v>10361499</v>
      </c>
      <c r="J28" s="60">
        <v>1318983</v>
      </c>
      <c r="K28" s="60">
        <v>2178196</v>
      </c>
      <c r="L28" s="60">
        <v>6599909</v>
      </c>
      <c r="M28" s="60">
        <v>10097088</v>
      </c>
      <c r="N28" s="60">
        <v>0</v>
      </c>
      <c r="O28" s="60">
        <v>5555084</v>
      </c>
      <c r="P28" s="60">
        <v>1422822</v>
      </c>
      <c r="Q28" s="60">
        <v>6977906</v>
      </c>
      <c r="R28" s="60">
        <v>0</v>
      </c>
      <c r="S28" s="60">
        <v>0</v>
      </c>
      <c r="T28" s="60">
        <v>0</v>
      </c>
      <c r="U28" s="60">
        <v>0</v>
      </c>
      <c r="V28" s="60">
        <v>27436493</v>
      </c>
      <c r="W28" s="60">
        <v>0</v>
      </c>
      <c r="X28" s="60">
        <v>27436493</v>
      </c>
      <c r="Y28" s="61">
        <v>0</v>
      </c>
      <c r="Z28" s="62">
        <v>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150000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112500</v>
      </c>
      <c r="X29" s="60">
        <v>-112500</v>
      </c>
      <c r="Y29" s="61">
        <v>-100</v>
      </c>
      <c r="Z29" s="62">
        <v>150000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6150000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31047517</v>
      </c>
      <c r="C32" s="22">
        <f>SUM(C28:C31)</f>
        <v>0</v>
      </c>
      <c r="D32" s="99">
        <f aca="true" t="shared" si="5" ref="D32:Z32">SUM(D28:D31)</f>
        <v>37994000</v>
      </c>
      <c r="E32" s="100">
        <f t="shared" si="5"/>
        <v>150000</v>
      </c>
      <c r="F32" s="100">
        <f t="shared" si="5"/>
        <v>183848</v>
      </c>
      <c r="G32" s="100">
        <f t="shared" si="5"/>
        <v>5475099</v>
      </c>
      <c r="H32" s="100">
        <f t="shared" si="5"/>
        <v>4702552</v>
      </c>
      <c r="I32" s="100">
        <f t="shared" si="5"/>
        <v>10361499</v>
      </c>
      <c r="J32" s="100">
        <f t="shared" si="5"/>
        <v>1318983</v>
      </c>
      <c r="K32" s="100">
        <f t="shared" si="5"/>
        <v>2178196</v>
      </c>
      <c r="L32" s="100">
        <f t="shared" si="5"/>
        <v>6599909</v>
      </c>
      <c r="M32" s="100">
        <f t="shared" si="5"/>
        <v>10097088</v>
      </c>
      <c r="N32" s="100">
        <f t="shared" si="5"/>
        <v>0</v>
      </c>
      <c r="O32" s="100">
        <f t="shared" si="5"/>
        <v>5555084</v>
      </c>
      <c r="P32" s="100">
        <f t="shared" si="5"/>
        <v>1422822</v>
      </c>
      <c r="Q32" s="100">
        <f t="shared" si="5"/>
        <v>6977906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27436493</v>
      </c>
      <c r="W32" s="100">
        <f t="shared" si="5"/>
        <v>112500</v>
      </c>
      <c r="X32" s="100">
        <f t="shared" si="5"/>
        <v>27323993</v>
      </c>
      <c r="Y32" s="101">
        <f>+IF(W32&lt;&gt;0,(X32/W32)*100,0)</f>
        <v>24287.993777777778</v>
      </c>
      <c r="Z32" s="102">
        <f t="shared" si="5"/>
        <v>150000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79300060</v>
      </c>
      <c r="C35" s="19">
        <v>0</v>
      </c>
      <c r="D35" s="59">
        <v>92477000</v>
      </c>
      <c r="E35" s="60">
        <v>92447052</v>
      </c>
      <c r="F35" s="60">
        <v>78452091</v>
      </c>
      <c r="G35" s="60">
        <v>130383137</v>
      </c>
      <c r="H35" s="60">
        <v>129997439</v>
      </c>
      <c r="I35" s="60">
        <v>129997439</v>
      </c>
      <c r="J35" s="60">
        <v>128566556</v>
      </c>
      <c r="K35" s="60">
        <v>127282159</v>
      </c>
      <c r="L35" s="60">
        <v>149772935</v>
      </c>
      <c r="M35" s="60">
        <v>149772935</v>
      </c>
      <c r="N35" s="60">
        <v>148105117</v>
      </c>
      <c r="O35" s="60">
        <v>146025765</v>
      </c>
      <c r="P35" s="60">
        <v>143791124</v>
      </c>
      <c r="Q35" s="60">
        <v>143791124</v>
      </c>
      <c r="R35" s="60">
        <v>0</v>
      </c>
      <c r="S35" s="60">
        <v>0</v>
      </c>
      <c r="T35" s="60">
        <v>0</v>
      </c>
      <c r="U35" s="60">
        <v>0</v>
      </c>
      <c r="V35" s="60">
        <v>143791124</v>
      </c>
      <c r="W35" s="60">
        <v>69335289</v>
      </c>
      <c r="X35" s="60">
        <v>74455835</v>
      </c>
      <c r="Y35" s="61">
        <v>107.39</v>
      </c>
      <c r="Z35" s="62">
        <v>92447052</v>
      </c>
    </row>
    <row r="36" spans="1:26" ht="13.5">
      <c r="A36" s="58" t="s">
        <v>57</v>
      </c>
      <c r="B36" s="19">
        <v>106427148</v>
      </c>
      <c r="C36" s="19">
        <v>0</v>
      </c>
      <c r="D36" s="59">
        <v>137421000</v>
      </c>
      <c r="E36" s="60">
        <v>137451000</v>
      </c>
      <c r="F36" s="60">
        <v>183848</v>
      </c>
      <c r="G36" s="60">
        <v>5658947</v>
      </c>
      <c r="H36" s="60">
        <v>10361499</v>
      </c>
      <c r="I36" s="60">
        <v>10361499</v>
      </c>
      <c r="J36" s="60">
        <v>10361499</v>
      </c>
      <c r="K36" s="60">
        <v>12539695</v>
      </c>
      <c r="L36" s="60">
        <v>12539695</v>
      </c>
      <c r="M36" s="60">
        <v>12539695</v>
      </c>
      <c r="N36" s="60">
        <v>12539695</v>
      </c>
      <c r="O36" s="60">
        <v>18094779</v>
      </c>
      <c r="P36" s="60">
        <v>19517601</v>
      </c>
      <c r="Q36" s="60">
        <v>19517601</v>
      </c>
      <c r="R36" s="60">
        <v>0</v>
      </c>
      <c r="S36" s="60">
        <v>0</v>
      </c>
      <c r="T36" s="60">
        <v>0</v>
      </c>
      <c r="U36" s="60">
        <v>0</v>
      </c>
      <c r="V36" s="60">
        <v>19517601</v>
      </c>
      <c r="W36" s="60">
        <v>103088250</v>
      </c>
      <c r="X36" s="60">
        <v>-83570649</v>
      </c>
      <c r="Y36" s="61">
        <v>-81.07</v>
      </c>
      <c r="Z36" s="62">
        <v>137451000</v>
      </c>
    </row>
    <row r="37" spans="1:26" ht="13.5">
      <c r="A37" s="58" t="s">
        <v>58</v>
      </c>
      <c r="B37" s="19">
        <v>21896063</v>
      </c>
      <c r="C37" s="19">
        <v>0</v>
      </c>
      <c r="D37" s="59">
        <v>29000000</v>
      </c>
      <c r="E37" s="60">
        <v>29000000</v>
      </c>
      <c r="F37" s="60">
        <v>53832573</v>
      </c>
      <c r="G37" s="60">
        <v>84591783</v>
      </c>
      <c r="H37" s="60">
        <v>93815678</v>
      </c>
      <c r="I37" s="60">
        <v>93815678</v>
      </c>
      <c r="J37" s="60">
        <v>97429967</v>
      </c>
      <c r="K37" s="60">
        <v>94638752</v>
      </c>
      <c r="L37" s="60">
        <v>111220817</v>
      </c>
      <c r="M37" s="60">
        <v>111220817</v>
      </c>
      <c r="N37" s="60">
        <v>113722178</v>
      </c>
      <c r="O37" s="60">
        <v>110543552</v>
      </c>
      <c r="P37" s="60">
        <v>114306170</v>
      </c>
      <c r="Q37" s="60">
        <v>114306170</v>
      </c>
      <c r="R37" s="60">
        <v>0</v>
      </c>
      <c r="S37" s="60">
        <v>0</v>
      </c>
      <c r="T37" s="60">
        <v>0</v>
      </c>
      <c r="U37" s="60">
        <v>0</v>
      </c>
      <c r="V37" s="60">
        <v>114306170</v>
      </c>
      <c r="W37" s="60">
        <v>21750000</v>
      </c>
      <c r="X37" s="60">
        <v>92556170</v>
      </c>
      <c r="Y37" s="61">
        <v>425.55</v>
      </c>
      <c r="Z37" s="62">
        <v>29000000</v>
      </c>
    </row>
    <row r="38" spans="1:26" ht="13.5">
      <c r="A38" s="58" t="s">
        <v>59</v>
      </c>
      <c r="B38" s="19">
        <v>0</v>
      </c>
      <c r="C38" s="19">
        <v>0</v>
      </c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163831145</v>
      </c>
      <c r="C39" s="19">
        <v>0</v>
      </c>
      <c r="D39" s="59">
        <v>200898000</v>
      </c>
      <c r="E39" s="60">
        <v>200898052</v>
      </c>
      <c r="F39" s="60">
        <v>24803366</v>
      </c>
      <c r="G39" s="60">
        <v>51450301</v>
      </c>
      <c r="H39" s="60">
        <v>46543260</v>
      </c>
      <c r="I39" s="60">
        <v>46543260</v>
      </c>
      <c r="J39" s="60">
        <v>41498088</v>
      </c>
      <c r="K39" s="60">
        <v>45183102</v>
      </c>
      <c r="L39" s="60">
        <v>51091813</v>
      </c>
      <c r="M39" s="60">
        <v>51091813</v>
      </c>
      <c r="N39" s="60">
        <v>46922634</v>
      </c>
      <c r="O39" s="60">
        <v>53576992</v>
      </c>
      <c r="P39" s="60">
        <v>49002555</v>
      </c>
      <c r="Q39" s="60">
        <v>49002555</v>
      </c>
      <c r="R39" s="60">
        <v>0</v>
      </c>
      <c r="S39" s="60">
        <v>0</v>
      </c>
      <c r="T39" s="60">
        <v>0</v>
      </c>
      <c r="U39" s="60">
        <v>0</v>
      </c>
      <c r="V39" s="60">
        <v>49002555</v>
      </c>
      <c r="W39" s="60">
        <v>150673539</v>
      </c>
      <c r="X39" s="60">
        <v>-101670984</v>
      </c>
      <c r="Y39" s="61">
        <v>-67.48</v>
      </c>
      <c r="Z39" s="62">
        <v>200898052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28468526</v>
      </c>
      <c r="C42" s="19">
        <v>0</v>
      </c>
      <c r="D42" s="59">
        <v>51310175</v>
      </c>
      <c r="E42" s="60">
        <v>51310175</v>
      </c>
      <c r="F42" s="60">
        <v>51931046</v>
      </c>
      <c r="G42" s="60">
        <v>-385698</v>
      </c>
      <c r="H42" s="60">
        <v>-1517395</v>
      </c>
      <c r="I42" s="60">
        <v>50027953</v>
      </c>
      <c r="J42" s="60">
        <v>-1284397</v>
      </c>
      <c r="K42" s="60">
        <v>22490776</v>
      </c>
      <c r="L42" s="60">
        <v>-1748296</v>
      </c>
      <c r="M42" s="60">
        <v>19458083</v>
      </c>
      <c r="N42" s="60">
        <v>-2079352</v>
      </c>
      <c r="O42" s="60">
        <v>-2234641</v>
      </c>
      <c r="P42" s="60">
        <v>7674715</v>
      </c>
      <c r="Q42" s="60">
        <v>3360722</v>
      </c>
      <c r="R42" s="60">
        <v>0</v>
      </c>
      <c r="S42" s="60">
        <v>0</v>
      </c>
      <c r="T42" s="60">
        <v>0</v>
      </c>
      <c r="U42" s="60">
        <v>0</v>
      </c>
      <c r="V42" s="60">
        <v>72846758</v>
      </c>
      <c r="W42" s="60">
        <v>46443630</v>
      </c>
      <c r="X42" s="60">
        <v>26403128</v>
      </c>
      <c r="Y42" s="61">
        <v>56.85</v>
      </c>
      <c r="Z42" s="62">
        <v>51310175</v>
      </c>
    </row>
    <row r="43" spans="1:26" ht="13.5">
      <c r="A43" s="58" t="s">
        <v>63</v>
      </c>
      <c r="B43" s="19">
        <v>-31045377</v>
      </c>
      <c r="C43" s="19">
        <v>0</v>
      </c>
      <c r="D43" s="59">
        <v>-37994000</v>
      </c>
      <c r="E43" s="60">
        <v>-37994000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-28495502</v>
      </c>
      <c r="X43" s="60">
        <v>28495502</v>
      </c>
      <c r="Y43" s="61">
        <v>-100</v>
      </c>
      <c r="Z43" s="62">
        <v>-37994000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73455310</v>
      </c>
      <c r="C45" s="22">
        <v>0</v>
      </c>
      <c r="D45" s="99">
        <v>89349346</v>
      </c>
      <c r="E45" s="100">
        <v>89349346</v>
      </c>
      <c r="F45" s="100">
        <v>127963207</v>
      </c>
      <c r="G45" s="100">
        <v>127577509</v>
      </c>
      <c r="H45" s="100">
        <v>126060114</v>
      </c>
      <c r="I45" s="100">
        <v>126060114</v>
      </c>
      <c r="J45" s="100">
        <v>124775717</v>
      </c>
      <c r="K45" s="100">
        <v>147266493</v>
      </c>
      <c r="L45" s="100">
        <v>145518197</v>
      </c>
      <c r="M45" s="100">
        <v>145518197</v>
      </c>
      <c r="N45" s="100">
        <v>143438845</v>
      </c>
      <c r="O45" s="100">
        <v>141204204</v>
      </c>
      <c r="P45" s="100">
        <v>148878919</v>
      </c>
      <c r="Q45" s="100">
        <v>148878919</v>
      </c>
      <c r="R45" s="100">
        <v>0</v>
      </c>
      <c r="S45" s="100">
        <v>0</v>
      </c>
      <c r="T45" s="100">
        <v>0</v>
      </c>
      <c r="U45" s="100">
        <v>0</v>
      </c>
      <c r="V45" s="100">
        <v>148878919</v>
      </c>
      <c r="W45" s="100">
        <v>93981299</v>
      </c>
      <c r="X45" s="100">
        <v>54897620</v>
      </c>
      <c r="Y45" s="101">
        <v>58.41</v>
      </c>
      <c r="Z45" s="102">
        <v>89349346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689086</v>
      </c>
      <c r="C49" s="52">
        <v>0</v>
      </c>
      <c r="D49" s="129">
        <v>604202</v>
      </c>
      <c r="E49" s="54">
        <v>599367</v>
      </c>
      <c r="F49" s="54">
        <v>0</v>
      </c>
      <c r="G49" s="54">
        <v>0</v>
      </c>
      <c r="H49" s="54">
        <v>0</v>
      </c>
      <c r="I49" s="54">
        <v>577410</v>
      </c>
      <c r="J49" s="54">
        <v>0</v>
      </c>
      <c r="K49" s="54">
        <v>0</v>
      </c>
      <c r="L49" s="54">
        <v>0</v>
      </c>
      <c r="M49" s="54">
        <v>7783240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10253305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454852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454852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89.89196940726578</v>
      </c>
      <c r="E58" s="7">
        <f t="shared" si="6"/>
        <v>94.027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0</v>
      </c>
      <c r="L58" s="7">
        <f t="shared" si="6"/>
        <v>0</v>
      </c>
      <c r="M58" s="7">
        <f t="shared" si="6"/>
        <v>2.534150424587754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9.420418938748309</v>
      </c>
      <c r="W58" s="7">
        <f t="shared" si="6"/>
        <v>94.0272</v>
      </c>
      <c r="X58" s="7">
        <f t="shared" si="6"/>
        <v>0</v>
      </c>
      <c r="Y58" s="7">
        <f t="shared" si="6"/>
        <v>0</v>
      </c>
      <c r="Z58" s="8">
        <f t="shared" si="6"/>
        <v>94.027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91.152</v>
      </c>
      <c r="E59" s="10">
        <f t="shared" si="7"/>
        <v>91.152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0</v>
      </c>
      <c r="L59" s="10">
        <f t="shared" si="7"/>
        <v>0</v>
      </c>
      <c r="M59" s="10">
        <f t="shared" si="7"/>
        <v>2.534150424587754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9.420418938748309</v>
      </c>
      <c r="W59" s="10">
        <f t="shared" si="7"/>
        <v>91.152</v>
      </c>
      <c r="X59" s="10">
        <f t="shared" si="7"/>
        <v>0</v>
      </c>
      <c r="Y59" s="10">
        <f t="shared" si="7"/>
        <v>0</v>
      </c>
      <c r="Z59" s="11">
        <f t="shared" si="7"/>
        <v>91.152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62.5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2492447</v>
      </c>
      <c r="C67" s="24"/>
      <c r="D67" s="25">
        <v>523000</v>
      </c>
      <c r="E67" s="26">
        <v>500000</v>
      </c>
      <c r="F67" s="26">
        <v>36754</v>
      </c>
      <c r="G67" s="26">
        <v>36754</v>
      </c>
      <c r="H67" s="26">
        <v>36754</v>
      </c>
      <c r="I67" s="26">
        <v>110262</v>
      </c>
      <c r="J67" s="26">
        <v>36754</v>
      </c>
      <c r="K67" s="26">
        <v>706797</v>
      </c>
      <c r="L67" s="26">
        <v>706797</v>
      </c>
      <c r="M67" s="26">
        <v>1450348</v>
      </c>
      <c r="N67" s="26"/>
      <c r="O67" s="26"/>
      <c r="P67" s="26"/>
      <c r="Q67" s="26"/>
      <c r="R67" s="26"/>
      <c r="S67" s="26"/>
      <c r="T67" s="26"/>
      <c r="U67" s="26"/>
      <c r="V67" s="26">
        <v>1560610</v>
      </c>
      <c r="W67" s="26">
        <v>375000</v>
      </c>
      <c r="X67" s="26"/>
      <c r="Y67" s="25"/>
      <c r="Z67" s="27">
        <v>500000</v>
      </c>
    </row>
    <row r="68" spans="1:26" ht="13.5" hidden="1">
      <c r="A68" s="37" t="s">
        <v>31</v>
      </c>
      <c r="B68" s="19">
        <v>2471507</v>
      </c>
      <c r="C68" s="19"/>
      <c r="D68" s="20">
        <v>500000</v>
      </c>
      <c r="E68" s="21">
        <v>500000</v>
      </c>
      <c r="F68" s="21">
        <v>36754</v>
      </c>
      <c r="G68" s="21">
        <v>36754</v>
      </c>
      <c r="H68" s="21">
        <v>36754</v>
      </c>
      <c r="I68" s="21">
        <v>110262</v>
      </c>
      <c r="J68" s="21">
        <v>36754</v>
      </c>
      <c r="K68" s="21">
        <v>706797</v>
      </c>
      <c r="L68" s="21">
        <v>706797</v>
      </c>
      <c r="M68" s="21">
        <v>1450348</v>
      </c>
      <c r="N68" s="21"/>
      <c r="O68" s="21"/>
      <c r="P68" s="21"/>
      <c r="Q68" s="21"/>
      <c r="R68" s="21"/>
      <c r="S68" s="21"/>
      <c r="T68" s="21"/>
      <c r="U68" s="21"/>
      <c r="V68" s="21">
        <v>1560610</v>
      </c>
      <c r="W68" s="21">
        <v>375000</v>
      </c>
      <c r="X68" s="21"/>
      <c r="Y68" s="20"/>
      <c r="Z68" s="23">
        <v>500000</v>
      </c>
    </row>
    <row r="69" spans="1:26" ht="13.5" hidden="1">
      <c r="A69" s="38" t="s">
        <v>32</v>
      </c>
      <c r="B69" s="19">
        <v>20940</v>
      </c>
      <c r="C69" s="19"/>
      <c r="D69" s="20">
        <v>23000</v>
      </c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20940</v>
      </c>
      <c r="C74" s="19"/>
      <c r="D74" s="20">
        <v>23000</v>
      </c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2492447</v>
      </c>
      <c r="C76" s="32"/>
      <c r="D76" s="33">
        <v>470135</v>
      </c>
      <c r="E76" s="34">
        <v>470135</v>
      </c>
      <c r="F76" s="34">
        <v>36754</v>
      </c>
      <c r="G76" s="34">
        <v>36754</v>
      </c>
      <c r="H76" s="34">
        <v>36754</v>
      </c>
      <c r="I76" s="34">
        <v>110262</v>
      </c>
      <c r="J76" s="34">
        <v>36754</v>
      </c>
      <c r="K76" s="34"/>
      <c r="L76" s="34"/>
      <c r="M76" s="34">
        <v>36754</v>
      </c>
      <c r="N76" s="34"/>
      <c r="O76" s="34"/>
      <c r="P76" s="34"/>
      <c r="Q76" s="34"/>
      <c r="R76" s="34"/>
      <c r="S76" s="34"/>
      <c r="T76" s="34"/>
      <c r="U76" s="34"/>
      <c r="V76" s="34">
        <v>147016</v>
      </c>
      <c r="W76" s="34">
        <v>352602</v>
      </c>
      <c r="X76" s="34"/>
      <c r="Y76" s="33"/>
      <c r="Z76" s="35">
        <v>470135</v>
      </c>
    </row>
    <row r="77" spans="1:26" ht="13.5" hidden="1">
      <c r="A77" s="37" t="s">
        <v>31</v>
      </c>
      <c r="B77" s="19">
        <v>2471507</v>
      </c>
      <c r="C77" s="19"/>
      <c r="D77" s="20">
        <v>455760</v>
      </c>
      <c r="E77" s="21">
        <v>455760</v>
      </c>
      <c r="F77" s="21">
        <v>36754</v>
      </c>
      <c r="G77" s="21">
        <v>36754</v>
      </c>
      <c r="H77" s="21">
        <v>36754</v>
      </c>
      <c r="I77" s="21">
        <v>110262</v>
      </c>
      <c r="J77" s="21">
        <v>36754</v>
      </c>
      <c r="K77" s="21"/>
      <c r="L77" s="21"/>
      <c r="M77" s="21">
        <v>36754</v>
      </c>
      <c r="N77" s="21"/>
      <c r="O77" s="21"/>
      <c r="P77" s="21"/>
      <c r="Q77" s="21"/>
      <c r="R77" s="21"/>
      <c r="S77" s="21"/>
      <c r="T77" s="21"/>
      <c r="U77" s="21"/>
      <c r="V77" s="21">
        <v>147016</v>
      </c>
      <c r="W77" s="21">
        <v>341820</v>
      </c>
      <c r="X77" s="21"/>
      <c r="Y77" s="20"/>
      <c r="Z77" s="23">
        <v>455760</v>
      </c>
    </row>
    <row r="78" spans="1:26" ht="13.5" hidden="1">
      <c r="A78" s="38" t="s">
        <v>32</v>
      </c>
      <c r="B78" s="19">
        <v>20940</v>
      </c>
      <c r="C78" s="19"/>
      <c r="D78" s="20">
        <v>14375</v>
      </c>
      <c r="E78" s="21">
        <v>14375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>
        <v>10782</v>
      </c>
      <c r="X78" s="21"/>
      <c r="Y78" s="20"/>
      <c r="Z78" s="23">
        <v>14375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20940</v>
      </c>
      <c r="C82" s="19"/>
      <c r="D82" s="20">
        <v>14375</v>
      </c>
      <c r="E82" s="21">
        <v>14375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>
        <v>10782</v>
      </c>
      <c r="X82" s="21"/>
      <c r="Y82" s="20"/>
      <c r="Z82" s="23">
        <v>14375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111091423</v>
      </c>
      <c r="D5" s="153">
        <f>SUM(D6:D8)</f>
        <v>0</v>
      </c>
      <c r="E5" s="154">
        <f t="shared" si="0"/>
        <v>101526000</v>
      </c>
      <c r="F5" s="100">
        <f t="shared" si="0"/>
        <v>124101000</v>
      </c>
      <c r="G5" s="100">
        <f t="shared" si="0"/>
        <v>255087</v>
      </c>
      <c r="H5" s="100">
        <f t="shared" si="0"/>
        <v>33800142</v>
      </c>
      <c r="I5" s="100">
        <f t="shared" si="0"/>
        <v>767316</v>
      </c>
      <c r="J5" s="100">
        <f t="shared" si="0"/>
        <v>34822545</v>
      </c>
      <c r="K5" s="100">
        <f t="shared" si="0"/>
        <v>306963</v>
      </c>
      <c r="L5" s="100">
        <f t="shared" si="0"/>
        <v>985056</v>
      </c>
      <c r="M5" s="100">
        <f t="shared" si="0"/>
        <v>1352976</v>
      </c>
      <c r="N5" s="100">
        <f t="shared" si="0"/>
        <v>2644995</v>
      </c>
      <c r="O5" s="100">
        <f t="shared" si="0"/>
        <v>165743</v>
      </c>
      <c r="P5" s="100">
        <f t="shared" si="0"/>
        <v>80943</v>
      </c>
      <c r="Q5" s="100">
        <f t="shared" si="0"/>
        <v>84695</v>
      </c>
      <c r="R5" s="100">
        <f t="shared" si="0"/>
        <v>331381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37798921</v>
      </c>
      <c r="X5" s="100">
        <f t="shared" si="0"/>
        <v>93075750</v>
      </c>
      <c r="Y5" s="100">
        <f t="shared" si="0"/>
        <v>-55276829</v>
      </c>
      <c r="Z5" s="137">
        <f>+IF(X5&lt;&gt;0,+(Y5/X5)*100,0)</f>
        <v>-59.3890771763859</v>
      </c>
      <c r="AA5" s="153">
        <f>SUM(AA6:AA8)</f>
        <v>124101000</v>
      </c>
    </row>
    <row r="6" spans="1:27" ht="13.5">
      <c r="A6" s="138" t="s">
        <v>75</v>
      </c>
      <c r="B6" s="136"/>
      <c r="C6" s="155">
        <v>108598976</v>
      </c>
      <c r="D6" s="155"/>
      <c r="E6" s="156"/>
      <c r="F6" s="60">
        <v>123601000</v>
      </c>
      <c r="G6" s="60">
        <v>210338</v>
      </c>
      <c r="H6" s="60">
        <v>33751502</v>
      </c>
      <c r="I6" s="60">
        <v>722795</v>
      </c>
      <c r="J6" s="60">
        <v>34684635</v>
      </c>
      <c r="K6" s="60">
        <v>262442</v>
      </c>
      <c r="L6" s="60">
        <v>270492</v>
      </c>
      <c r="M6" s="60">
        <v>635625</v>
      </c>
      <c r="N6" s="60">
        <v>1168559</v>
      </c>
      <c r="O6" s="60">
        <v>155189</v>
      </c>
      <c r="P6" s="60">
        <v>62734</v>
      </c>
      <c r="Q6" s="60">
        <v>82414</v>
      </c>
      <c r="R6" s="60">
        <v>300337</v>
      </c>
      <c r="S6" s="60"/>
      <c r="T6" s="60"/>
      <c r="U6" s="60"/>
      <c r="V6" s="60"/>
      <c r="W6" s="60">
        <v>36153531</v>
      </c>
      <c r="X6" s="60">
        <v>92700750</v>
      </c>
      <c r="Y6" s="60">
        <v>-56547219</v>
      </c>
      <c r="Z6" s="140">
        <v>-61</v>
      </c>
      <c r="AA6" s="155">
        <v>123601000</v>
      </c>
    </row>
    <row r="7" spans="1:27" ht="13.5">
      <c r="A7" s="138" t="s">
        <v>76</v>
      </c>
      <c r="B7" s="136"/>
      <c r="C7" s="157">
        <v>2492447</v>
      </c>
      <c r="D7" s="157"/>
      <c r="E7" s="158">
        <v>101526000</v>
      </c>
      <c r="F7" s="159">
        <v>500000</v>
      </c>
      <c r="G7" s="159">
        <v>36754</v>
      </c>
      <c r="H7" s="159">
        <v>36754</v>
      </c>
      <c r="I7" s="159">
        <v>36754</v>
      </c>
      <c r="J7" s="159">
        <v>110262</v>
      </c>
      <c r="K7" s="159">
        <v>36754</v>
      </c>
      <c r="L7" s="159">
        <v>706797</v>
      </c>
      <c r="M7" s="159">
        <v>706797</v>
      </c>
      <c r="N7" s="159">
        <v>1450348</v>
      </c>
      <c r="O7" s="159"/>
      <c r="P7" s="159"/>
      <c r="Q7" s="159"/>
      <c r="R7" s="159"/>
      <c r="S7" s="159"/>
      <c r="T7" s="159"/>
      <c r="U7" s="159"/>
      <c r="V7" s="159"/>
      <c r="W7" s="159">
        <v>1560610</v>
      </c>
      <c r="X7" s="159">
        <v>375000</v>
      </c>
      <c r="Y7" s="159">
        <v>1185610</v>
      </c>
      <c r="Z7" s="141">
        <v>316.16</v>
      </c>
      <c r="AA7" s="157">
        <v>500000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>
        <v>7995</v>
      </c>
      <c r="H8" s="60">
        <v>11886</v>
      </c>
      <c r="I8" s="60">
        <v>7767</v>
      </c>
      <c r="J8" s="60">
        <v>27648</v>
      </c>
      <c r="K8" s="60">
        <v>7767</v>
      </c>
      <c r="L8" s="60">
        <v>7767</v>
      </c>
      <c r="M8" s="60">
        <v>10554</v>
      </c>
      <c r="N8" s="60">
        <v>26088</v>
      </c>
      <c r="O8" s="60">
        <v>10554</v>
      </c>
      <c r="P8" s="60">
        <v>18209</v>
      </c>
      <c r="Q8" s="60">
        <v>2281</v>
      </c>
      <c r="R8" s="60">
        <v>31044</v>
      </c>
      <c r="S8" s="60"/>
      <c r="T8" s="60"/>
      <c r="U8" s="60"/>
      <c r="V8" s="60"/>
      <c r="W8" s="60">
        <v>84780</v>
      </c>
      <c r="X8" s="60"/>
      <c r="Y8" s="60">
        <v>84780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1745</v>
      </c>
      <c r="H19" s="100">
        <f t="shared" si="3"/>
        <v>1745</v>
      </c>
      <c r="I19" s="100">
        <f t="shared" si="3"/>
        <v>1745</v>
      </c>
      <c r="J19" s="100">
        <f t="shared" si="3"/>
        <v>5235</v>
      </c>
      <c r="K19" s="100">
        <f t="shared" si="3"/>
        <v>1745</v>
      </c>
      <c r="L19" s="100">
        <f t="shared" si="3"/>
        <v>1745</v>
      </c>
      <c r="M19" s="100">
        <f t="shared" si="3"/>
        <v>1745</v>
      </c>
      <c r="N19" s="100">
        <f t="shared" si="3"/>
        <v>5235</v>
      </c>
      <c r="O19" s="100">
        <f t="shared" si="3"/>
        <v>1745</v>
      </c>
      <c r="P19" s="100">
        <f t="shared" si="3"/>
        <v>1745</v>
      </c>
      <c r="Q19" s="100">
        <f t="shared" si="3"/>
        <v>1745</v>
      </c>
      <c r="R19" s="100">
        <f t="shared" si="3"/>
        <v>5235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15705</v>
      </c>
      <c r="X19" s="100">
        <f t="shared" si="3"/>
        <v>0</v>
      </c>
      <c r="Y19" s="100">
        <f t="shared" si="3"/>
        <v>15705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>
        <v>1745</v>
      </c>
      <c r="H23" s="60">
        <v>1745</v>
      </c>
      <c r="I23" s="60">
        <v>1745</v>
      </c>
      <c r="J23" s="60">
        <v>5235</v>
      </c>
      <c r="K23" s="60">
        <v>1745</v>
      </c>
      <c r="L23" s="60">
        <v>1745</v>
      </c>
      <c r="M23" s="60">
        <v>1745</v>
      </c>
      <c r="N23" s="60">
        <v>5235</v>
      </c>
      <c r="O23" s="60">
        <v>1745</v>
      </c>
      <c r="P23" s="60">
        <v>1745</v>
      </c>
      <c r="Q23" s="60">
        <v>1745</v>
      </c>
      <c r="R23" s="60">
        <v>5235</v>
      </c>
      <c r="S23" s="60"/>
      <c r="T23" s="60"/>
      <c r="U23" s="60"/>
      <c r="V23" s="60"/>
      <c r="W23" s="60">
        <v>15705</v>
      </c>
      <c r="X23" s="60"/>
      <c r="Y23" s="60">
        <v>15705</v>
      </c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111091423</v>
      </c>
      <c r="D25" s="168">
        <f>+D5+D9+D15+D19+D24</f>
        <v>0</v>
      </c>
      <c r="E25" s="169">
        <f t="shared" si="4"/>
        <v>101526000</v>
      </c>
      <c r="F25" s="73">
        <f t="shared" si="4"/>
        <v>124101000</v>
      </c>
      <c r="G25" s="73">
        <f t="shared" si="4"/>
        <v>256832</v>
      </c>
      <c r="H25" s="73">
        <f t="shared" si="4"/>
        <v>33801887</v>
      </c>
      <c r="I25" s="73">
        <f t="shared" si="4"/>
        <v>769061</v>
      </c>
      <c r="J25" s="73">
        <f t="shared" si="4"/>
        <v>34827780</v>
      </c>
      <c r="K25" s="73">
        <f t="shared" si="4"/>
        <v>308708</v>
      </c>
      <c r="L25" s="73">
        <f t="shared" si="4"/>
        <v>986801</v>
      </c>
      <c r="M25" s="73">
        <f t="shared" si="4"/>
        <v>1354721</v>
      </c>
      <c r="N25" s="73">
        <f t="shared" si="4"/>
        <v>2650230</v>
      </c>
      <c r="O25" s="73">
        <f t="shared" si="4"/>
        <v>167488</v>
      </c>
      <c r="P25" s="73">
        <f t="shared" si="4"/>
        <v>82688</v>
      </c>
      <c r="Q25" s="73">
        <f t="shared" si="4"/>
        <v>86440</v>
      </c>
      <c r="R25" s="73">
        <f t="shared" si="4"/>
        <v>336616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37814626</v>
      </c>
      <c r="X25" s="73">
        <f t="shared" si="4"/>
        <v>93075750</v>
      </c>
      <c r="Y25" s="73">
        <f t="shared" si="4"/>
        <v>-55261124</v>
      </c>
      <c r="Z25" s="170">
        <f>+IF(X25&lt;&gt;0,+(Y25/X25)*100,0)</f>
        <v>-59.37220382323001</v>
      </c>
      <c r="AA25" s="168">
        <f>+AA5+AA9+AA15+AA19+AA24</f>
        <v>124101000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79925431</v>
      </c>
      <c r="D28" s="153">
        <f>SUM(D29:D31)</f>
        <v>0</v>
      </c>
      <c r="E28" s="154">
        <f t="shared" si="5"/>
        <v>95301948</v>
      </c>
      <c r="F28" s="100">
        <f t="shared" si="5"/>
        <v>88758000</v>
      </c>
      <c r="G28" s="100">
        <f t="shared" si="5"/>
        <v>3180546</v>
      </c>
      <c r="H28" s="100">
        <f t="shared" si="5"/>
        <v>4894717</v>
      </c>
      <c r="I28" s="100">
        <f t="shared" si="5"/>
        <v>3663403</v>
      </c>
      <c r="J28" s="100">
        <f t="shared" si="5"/>
        <v>11738666</v>
      </c>
      <c r="K28" s="100">
        <f t="shared" si="5"/>
        <v>4350672</v>
      </c>
      <c r="L28" s="100">
        <f t="shared" si="5"/>
        <v>3668607</v>
      </c>
      <c r="M28" s="100">
        <f t="shared" si="5"/>
        <v>6265003</v>
      </c>
      <c r="N28" s="100">
        <f t="shared" si="5"/>
        <v>14284282</v>
      </c>
      <c r="O28" s="100">
        <f t="shared" si="5"/>
        <v>3338238</v>
      </c>
      <c r="P28" s="100">
        <f t="shared" si="5"/>
        <v>5738617</v>
      </c>
      <c r="Q28" s="100">
        <f t="shared" si="5"/>
        <v>3662448</v>
      </c>
      <c r="R28" s="100">
        <f t="shared" si="5"/>
        <v>12739303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38762251</v>
      </c>
      <c r="X28" s="100">
        <f t="shared" si="5"/>
        <v>66568500</v>
      </c>
      <c r="Y28" s="100">
        <f t="shared" si="5"/>
        <v>-27806249</v>
      </c>
      <c r="Z28" s="137">
        <f>+IF(X28&lt;&gt;0,+(Y28/X28)*100,0)</f>
        <v>-41.77088112245281</v>
      </c>
      <c r="AA28" s="153">
        <f>SUM(AA29:AA31)</f>
        <v>88758000</v>
      </c>
    </row>
    <row r="29" spans="1:27" ht="13.5">
      <c r="A29" s="138" t="s">
        <v>75</v>
      </c>
      <c r="B29" s="136"/>
      <c r="C29" s="155">
        <v>79925431</v>
      </c>
      <c r="D29" s="155"/>
      <c r="E29" s="156"/>
      <c r="F29" s="60">
        <v>88758000</v>
      </c>
      <c r="G29" s="60">
        <v>2909768</v>
      </c>
      <c r="H29" s="60">
        <v>4232080</v>
      </c>
      <c r="I29" s="60">
        <v>3033911</v>
      </c>
      <c r="J29" s="60">
        <v>10175759</v>
      </c>
      <c r="K29" s="60">
        <v>3521596</v>
      </c>
      <c r="L29" s="60">
        <v>3084906</v>
      </c>
      <c r="M29" s="60">
        <v>5387411</v>
      </c>
      <c r="N29" s="60">
        <v>11993913</v>
      </c>
      <c r="O29" s="60">
        <v>2806335</v>
      </c>
      <c r="P29" s="60">
        <v>5206945</v>
      </c>
      <c r="Q29" s="60">
        <v>3112971</v>
      </c>
      <c r="R29" s="60">
        <v>11126251</v>
      </c>
      <c r="S29" s="60"/>
      <c r="T29" s="60"/>
      <c r="U29" s="60"/>
      <c r="V29" s="60"/>
      <c r="W29" s="60">
        <v>33295923</v>
      </c>
      <c r="X29" s="60">
        <v>66568500</v>
      </c>
      <c r="Y29" s="60">
        <v>-33272577</v>
      </c>
      <c r="Z29" s="140">
        <v>-49.98</v>
      </c>
      <c r="AA29" s="155">
        <v>88758000</v>
      </c>
    </row>
    <row r="30" spans="1:27" ht="13.5">
      <c r="A30" s="138" t="s">
        <v>76</v>
      </c>
      <c r="B30" s="136"/>
      <c r="C30" s="157"/>
      <c r="D30" s="157"/>
      <c r="E30" s="158">
        <v>95301948</v>
      </c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>
        <v>0</v>
      </c>
      <c r="AA30" s="157"/>
    </row>
    <row r="31" spans="1:27" ht="13.5">
      <c r="A31" s="138" t="s">
        <v>77</v>
      </c>
      <c r="B31" s="136"/>
      <c r="C31" s="155"/>
      <c r="D31" s="155"/>
      <c r="E31" s="156"/>
      <c r="F31" s="60"/>
      <c r="G31" s="60">
        <v>270778</v>
      </c>
      <c r="H31" s="60">
        <v>662637</v>
      </c>
      <c r="I31" s="60">
        <v>629492</v>
      </c>
      <c r="J31" s="60">
        <v>1562907</v>
      </c>
      <c r="K31" s="60">
        <v>829076</v>
      </c>
      <c r="L31" s="60">
        <v>583701</v>
      </c>
      <c r="M31" s="60">
        <v>877592</v>
      </c>
      <c r="N31" s="60">
        <v>2290369</v>
      </c>
      <c r="O31" s="60">
        <v>531903</v>
      </c>
      <c r="P31" s="60">
        <v>531672</v>
      </c>
      <c r="Q31" s="60">
        <v>549477</v>
      </c>
      <c r="R31" s="60">
        <v>1613052</v>
      </c>
      <c r="S31" s="60"/>
      <c r="T31" s="60"/>
      <c r="U31" s="60"/>
      <c r="V31" s="60"/>
      <c r="W31" s="60">
        <v>5466328</v>
      </c>
      <c r="X31" s="60"/>
      <c r="Y31" s="60">
        <v>5466328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37340</v>
      </c>
      <c r="H32" s="100">
        <f t="shared" si="6"/>
        <v>63934</v>
      </c>
      <c r="I32" s="100">
        <f t="shared" si="6"/>
        <v>103604</v>
      </c>
      <c r="J32" s="100">
        <f t="shared" si="6"/>
        <v>204878</v>
      </c>
      <c r="K32" s="100">
        <f t="shared" si="6"/>
        <v>100522</v>
      </c>
      <c r="L32" s="100">
        <f t="shared" si="6"/>
        <v>100522</v>
      </c>
      <c r="M32" s="100">
        <f t="shared" si="6"/>
        <v>95743</v>
      </c>
      <c r="N32" s="100">
        <f t="shared" si="6"/>
        <v>296787</v>
      </c>
      <c r="O32" s="100">
        <f t="shared" si="6"/>
        <v>95743</v>
      </c>
      <c r="P32" s="100">
        <f t="shared" si="6"/>
        <v>95743</v>
      </c>
      <c r="Q32" s="100">
        <f t="shared" si="6"/>
        <v>95743</v>
      </c>
      <c r="R32" s="100">
        <f t="shared" si="6"/>
        <v>287229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788894</v>
      </c>
      <c r="X32" s="100">
        <f t="shared" si="6"/>
        <v>0</v>
      </c>
      <c r="Y32" s="100">
        <f t="shared" si="6"/>
        <v>788894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>
        <v>37340</v>
      </c>
      <c r="H33" s="60">
        <v>63934</v>
      </c>
      <c r="I33" s="60">
        <v>103604</v>
      </c>
      <c r="J33" s="60">
        <v>204878</v>
      </c>
      <c r="K33" s="60">
        <v>100522</v>
      </c>
      <c r="L33" s="60">
        <v>100522</v>
      </c>
      <c r="M33" s="60">
        <v>95743</v>
      </c>
      <c r="N33" s="60">
        <v>296787</v>
      </c>
      <c r="O33" s="60">
        <v>95743</v>
      </c>
      <c r="P33" s="60">
        <v>95743</v>
      </c>
      <c r="Q33" s="60">
        <v>95743</v>
      </c>
      <c r="R33" s="60">
        <v>287229</v>
      </c>
      <c r="S33" s="60"/>
      <c r="T33" s="60"/>
      <c r="U33" s="60"/>
      <c r="V33" s="60"/>
      <c r="W33" s="60">
        <v>788894</v>
      </c>
      <c r="X33" s="60"/>
      <c r="Y33" s="60">
        <v>788894</v>
      </c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0</v>
      </c>
      <c r="H38" s="100">
        <f t="shared" si="7"/>
        <v>0</v>
      </c>
      <c r="I38" s="100">
        <f t="shared" si="7"/>
        <v>0</v>
      </c>
      <c r="J38" s="100">
        <f t="shared" si="7"/>
        <v>0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0</v>
      </c>
      <c r="X38" s="100">
        <f t="shared" si="7"/>
        <v>0</v>
      </c>
      <c r="Y38" s="100">
        <f t="shared" si="7"/>
        <v>0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212500</v>
      </c>
      <c r="H42" s="100">
        <f t="shared" si="8"/>
        <v>2196301</v>
      </c>
      <c r="I42" s="100">
        <f t="shared" si="8"/>
        <v>1909095</v>
      </c>
      <c r="J42" s="100">
        <f t="shared" si="8"/>
        <v>4317896</v>
      </c>
      <c r="K42" s="100">
        <f t="shared" si="8"/>
        <v>902686</v>
      </c>
      <c r="L42" s="100">
        <f t="shared" si="8"/>
        <v>902686</v>
      </c>
      <c r="M42" s="100">
        <f t="shared" si="8"/>
        <v>902686</v>
      </c>
      <c r="N42" s="100">
        <f t="shared" si="8"/>
        <v>2708058</v>
      </c>
      <c r="O42" s="100">
        <f t="shared" si="8"/>
        <v>902686</v>
      </c>
      <c r="P42" s="100">
        <f t="shared" si="8"/>
        <v>902686</v>
      </c>
      <c r="Q42" s="100">
        <f t="shared" si="8"/>
        <v>902686</v>
      </c>
      <c r="R42" s="100">
        <f t="shared" si="8"/>
        <v>2708058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9734012</v>
      </c>
      <c r="X42" s="100">
        <f t="shared" si="8"/>
        <v>0</v>
      </c>
      <c r="Y42" s="100">
        <f t="shared" si="8"/>
        <v>9734012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>
        <v>37340</v>
      </c>
      <c r="H44" s="60">
        <v>38171</v>
      </c>
      <c r="I44" s="60">
        <v>39118</v>
      </c>
      <c r="J44" s="60">
        <v>114629</v>
      </c>
      <c r="K44" s="60">
        <v>38171</v>
      </c>
      <c r="L44" s="60">
        <v>38171</v>
      </c>
      <c r="M44" s="60">
        <v>38171</v>
      </c>
      <c r="N44" s="60">
        <v>114513</v>
      </c>
      <c r="O44" s="60">
        <v>38171</v>
      </c>
      <c r="P44" s="60">
        <v>38171</v>
      </c>
      <c r="Q44" s="60">
        <v>38171</v>
      </c>
      <c r="R44" s="60">
        <v>114513</v>
      </c>
      <c r="S44" s="60"/>
      <c r="T44" s="60"/>
      <c r="U44" s="60"/>
      <c r="V44" s="60"/>
      <c r="W44" s="60">
        <v>343655</v>
      </c>
      <c r="X44" s="60"/>
      <c r="Y44" s="60">
        <v>343655</v>
      </c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>
        <v>175160</v>
      </c>
      <c r="H46" s="60">
        <v>2158130</v>
      </c>
      <c r="I46" s="60">
        <v>1869977</v>
      </c>
      <c r="J46" s="60">
        <v>4203267</v>
      </c>
      <c r="K46" s="60">
        <v>864515</v>
      </c>
      <c r="L46" s="60">
        <v>864515</v>
      </c>
      <c r="M46" s="60">
        <v>864515</v>
      </c>
      <c r="N46" s="60">
        <v>2593545</v>
      </c>
      <c r="O46" s="60">
        <v>864515</v>
      </c>
      <c r="P46" s="60">
        <v>864515</v>
      </c>
      <c r="Q46" s="60">
        <v>864515</v>
      </c>
      <c r="R46" s="60">
        <v>2593545</v>
      </c>
      <c r="S46" s="60"/>
      <c r="T46" s="60"/>
      <c r="U46" s="60"/>
      <c r="V46" s="60"/>
      <c r="W46" s="60">
        <v>9390357</v>
      </c>
      <c r="X46" s="60"/>
      <c r="Y46" s="60">
        <v>9390357</v>
      </c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79925431</v>
      </c>
      <c r="D48" s="168">
        <f>+D28+D32+D38+D42+D47</f>
        <v>0</v>
      </c>
      <c r="E48" s="169">
        <f t="shared" si="9"/>
        <v>95301948</v>
      </c>
      <c r="F48" s="73">
        <f t="shared" si="9"/>
        <v>88758000</v>
      </c>
      <c r="G48" s="73">
        <f t="shared" si="9"/>
        <v>3430386</v>
      </c>
      <c r="H48" s="73">
        <f t="shared" si="9"/>
        <v>7154952</v>
      </c>
      <c r="I48" s="73">
        <f t="shared" si="9"/>
        <v>5676102</v>
      </c>
      <c r="J48" s="73">
        <f t="shared" si="9"/>
        <v>16261440</v>
      </c>
      <c r="K48" s="73">
        <f t="shared" si="9"/>
        <v>5353880</v>
      </c>
      <c r="L48" s="73">
        <f t="shared" si="9"/>
        <v>4671815</v>
      </c>
      <c r="M48" s="73">
        <f t="shared" si="9"/>
        <v>7263432</v>
      </c>
      <c r="N48" s="73">
        <f t="shared" si="9"/>
        <v>17289127</v>
      </c>
      <c r="O48" s="73">
        <f t="shared" si="9"/>
        <v>4336667</v>
      </c>
      <c r="P48" s="73">
        <f t="shared" si="9"/>
        <v>6737046</v>
      </c>
      <c r="Q48" s="73">
        <f t="shared" si="9"/>
        <v>4660877</v>
      </c>
      <c r="R48" s="73">
        <f t="shared" si="9"/>
        <v>15734590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49285157</v>
      </c>
      <c r="X48" s="73">
        <f t="shared" si="9"/>
        <v>66568500</v>
      </c>
      <c r="Y48" s="73">
        <f t="shared" si="9"/>
        <v>-17283343</v>
      </c>
      <c r="Z48" s="170">
        <f>+IF(X48&lt;&gt;0,+(Y48/X48)*100,0)</f>
        <v>-25.963245378820314</v>
      </c>
      <c r="AA48" s="168">
        <f>+AA28+AA32+AA38+AA42+AA47</f>
        <v>88758000</v>
      </c>
    </row>
    <row r="49" spans="1:27" ht="13.5">
      <c r="A49" s="148" t="s">
        <v>49</v>
      </c>
      <c r="B49" s="149"/>
      <c r="C49" s="171">
        <f aca="true" t="shared" si="10" ref="C49:Y49">+C25-C48</f>
        <v>31165992</v>
      </c>
      <c r="D49" s="171">
        <f>+D25-D48</f>
        <v>0</v>
      </c>
      <c r="E49" s="172">
        <f t="shared" si="10"/>
        <v>6224052</v>
      </c>
      <c r="F49" s="173">
        <f t="shared" si="10"/>
        <v>35343000</v>
      </c>
      <c r="G49" s="173">
        <f t="shared" si="10"/>
        <v>-3173554</v>
      </c>
      <c r="H49" s="173">
        <f t="shared" si="10"/>
        <v>26646935</v>
      </c>
      <c r="I49" s="173">
        <f t="shared" si="10"/>
        <v>-4907041</v>
      </c>
      <c r="J49" s="173">
        <f t="shared" si="10"/>
        <v>18566340</v>
      </c>
      <c r="K49" s="173">
        <f t="shared" si="10"/>
        <v>-5045172</v>
      </c>
      <c r="L49" s="173">
        <f t="shared" si="10"/>
        <v>-3685014</v>
      </c>
      <c r="M49" s="173">
        <f t="shared" si="10"/>
        <v>-5908711</v>
      </c>
      <c r="N49" s="173">
        <f t="shared" si="10"/>
        <v>-14638897</v>
      </c>
      <c r="O49" s="173">
        <f t="shared" si="10"/>
        <v>-4169179</v>
      </c>
      <c r="P49" s="173">
        <f t="shared" si="10"/>
        <v>-6654358</v>
      </c>
      <c r="Q49" s="173">
        <f t="shared" si="10"/>
        <v>-4574437</v>
      </c>
      <c r="R49" s="173">
        <f t="shared" si="10"/>
        <v>-15397974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-11470531</v>
      </c>
      <c r="X49" s="173">
        <f>IF(F25=F48,0,X25-X48)</f>
        <v>26507250</v>
      </c>
      <c r="Y49" s="173">
        <f t="shared" si="10"/>
        <v>-37977781</v>
      </c>
      <c r="Z49" s="174">
        <f>+IF(X49&lt;&gt;0,+(Y49/X49)*100,0)</f>
        <v>-143.27318375161514</v>
      </c>
      <c r="AA49" s="171">
        <f>+AA25-AA48</f>
        <v>35343000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2471507</v>
      </c>
      <c r="D5" s="155">
        <v>0</v>
      </c>
      <c r="E5" s="156">
        <v>500000</v>
      </c>
      <c r="F5" s="60">
        <v>500000</v>
      </c>
      <c r="G5" s="60">
        <v>36754</v>
      </c>
      <c r="H5" s="60">
        <v>36754</v>
      </c>
      <c r="I5" s="60">
        <v>36754</v>
      </c>
      <c r="J5" s="60">
        <v>110262</v>
      </c>
      <c r="K5" s="60">
        <v>36754</v>
      </c>
      <c r="L5" s="60">
        <v>706797</v>
      </c>
      <c r="M5" s="60">
        <v>706797</v>
      </c>
      <c r="N5" s="60">
        <v>1450348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1560610</v>
      </c>
      <c r="X5" s="60">
        <v>375000</v>
      </c>
      <c r="Y5" s="60">
        <v>1185610</v>
      </c>
      <c r="Z5" s="140">
        <v>316.16</v>
      </c>
      <c r="AA5" s="155">
        <v>500000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20940</v>
      </c>
      <c r="D11" s="155">
        <v>0</v>
      </c>
      <c r="E11" s="156">
        <v>23000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382743</v>
      </c>
      <c r="D12" s="155">
        <v>0</v>
      </c>
      <c r="E12" s="156">
        <v>130000</v>
      </c>
      <c r="F12" s="60">
        <v>266000</v>
      </c>
      <c r="G12" s="60">
        <v>61090</v>
      </c>
      <c r="H12" s="60">
        <v>67506</v>
      </c>
      <c r="I12" s="60">
        <v>64737</v>
      </c>
      <c r="J12" s="60">
        <v>193333</v>
      </c>
      <c r="K12" s="60">
        <v>61037</v>
      </c>
      <c r="L12" s="60">
        <v>69087</v>
      </c>
      <c r="M12" s="60">
        <v>63474</v>
      </c>
      <c r="N12" s="60">
        <v>193598</v>
      </c>
      <c r="O12" s="60">
        <v>13088</v>
      </c>
      <c r="P12" s="60">
        <v>26432</v>
      </c>
      <c r="Q12" s="60">
        <v>15418</v>
      </c>
      <c r="R12" s="60">
        <v>54938</v>
      </c>
      <c r="S12" s="60">
        <v>0</v>
      </c>
      <c r="T12" s="60">
        <v>0</v>
      </c>
      <c r="U12" s="60">
        <v>0</v>
      </c>
      <c r="V12" s="60">
        <v>0</v>
      </c>
      <c r="W12" s="60">
        <v>441869</v>
      </c>
      <c r="X12" s="60">
        <v>199500</v>
      </c>
      <c r="Y12" s="60">
        <v>242369</v>
      </c>
      <c r="Z12" s="140">
        <v>121.49</v>
      </c>
      <c r="AA12" s="155">
        <v>266000</v>
      </c>
    </row>
    <row r="13" spans="1:27" ht="13.5">
      <c r="A13" s="181" t="s">
        <v>109</v>
      </c>
      <c r="B13" s="185"/>
      <c r="C13" s="155">
        <v>4042757</v>
      </c>
      <c r="D13" s="155">
        <v>0</v>
      </c>
      <c r="E13" s="156">
        <v>3000000</v>
      </c>
      <c r="F13" s="60">
        <v>3650000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2737500</v>
      </c>
      <c r="Y13" s="60">
        <v>-2737500</v>
      </c>
      <c r="Z13" s="140">
        <v>-100</v>
      </c>
      <c r="AA13" s="155">
        <v>3650000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71494868</v>
      </c>
      <c r="D19" s="155">
        <v>0</v>
      </c>
      <c r="E19" s="156">
        <v>97566000</v>
      </c>
      <c r="F19" s="60">
        <v>85611000</v>
      </c>
      <c r="G19" s="60">
        <v>158988</v>
      </c>
      <c r="H19" s="60">
        <v>33697627</v>
      </c>
      <c r="I19" s="60">
        <v>667570</v>
      </c>
      <c r="J19" s="60">
        <v>34524185</v>
      </c>
      <c r="K19" s="60">
        <v>210917</v>
      </c>
      <c r="L19" s="60">
        <v>210917</v>
      </c>
      <c r="M19" s="60">
        <v>584450</v>
      </c>
      <c r="N19" s="60">
        <v>1006284</v>
      </c>
      <c r="O19" s="60">
        <v>154400</v>
      </c>
      <c r="P19" s="60">
        <v>56256</v>
      </c>
      <c r="Q19" s="60">
        <v>71022</v>
      </c>
      <c r="R19" s="60">
        <v>281678</v>
      </c>
      <c r="S19" s="60">
        <v>0</v>
      </c>
      <c r="T19" s="60">
        <v>0</v>
      </c>
      <c r="U19" s="60">
        <v>0</v>
      </c>
      <c r="V19" s="60">
        <v>0</v>
      </c>
      <c r="W19" s="60">
        <v>35812147</v>
      </c>
      <c r="X19" s="60">
        <v>64208250</v>
      </c>
      <c r="Y19" s="60">
        <v>-28396103</v>
      </c>
      <c r="Z19" s="140">
        <v>-44.23</v>
      </c>
      <c r="AA19" s="155">
        <v>85611000</v>
      </c>
    </row>
    <row r="20" spans="1:27" ht="13.5">
      <c r="A20" s="181" t="s">
        <v>35</v>
      </c>
      <c r="B20" s="185"/>
      <c r="C20" s="155">
        <v>1628950</v>
      </c>
      <c r="D20" s="155">
        <v>0</v>
      </c>
      <c r="E20" s="156">
        <v>307000</v>
      </c>
      <c r="F20" s="54">
        <v>2230000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1672500</v>
      </c>
      <c r="Y20" s="54">
        <v>-1672500</v>
      </c>
      <c r="Z20" s="184">
        <v>-100</v>
      </c>
      <c r="AA20" s="130">
        <v>2230000</v>
      </c>
    </row>
    <row r="21" spans="1:27" ht="13.5">
      <c r="A21" s="181" t="s">
        <v>115</v>
      </c>
      <c r="B21" s="185"/>
      <c r="C21" s="155">
        <v>2141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80043906</v>
      </c>
      <c r="D22" s="188">
        <f>SUM(D5:D21)</f>
        <v>0</v>
      </c>
      <c r="E22" s="189">
        <f t="shared" si="0"/>
        <v>101526000</v>
      </c>
      <c r="F22" s="190">
        <f t="shared" si="0"/>
        <v>92257000</v>
      </c>
      <c r="G22" s="190">
        <f t="shared" si="0"/>
        <v>256832</v>
      </c>
      <c r="H22" s="190">
        <f t="shared" si="0"/>
        <v>33801887</v>
      </c>
      <c r="I22" s="190">
        <f t="shared" si="0"/>
        <v>769061</v>
      </c>
      <c r="J22" s="190">
        <f t="shared" si="0"/>
        <v>34827780</v>
      </c>
      <c r="K22" s="190">
        <f t="shared" si="0"/>
        <v>308708</v>
      </c>
      <c r="L22" s="190">
        <f t="shared" si="0"/>
        <v>986801</v>
      </c>
      <c r="M22" s="190">
        <f t="shared" si="0"/>
        <v>1354721</v>
      </c>
      <c r="N22" s="190">
        <f t="shared" si="0"/>
        <v>2650230</v>
      </c>
      <c r="O22" s="190">
        <f t="shared" si="0"/>
        <v>167488</v>
      </c>
      <c r="P22" s="190">
        <f t="shared" si="0"/>
        <v>82688</v>
      </c>
      <c r="Q22" s="190">
        <f t="shared" si="0"/>
        <v>86440</v>
      </c>
      <c r="R22" s="190">
        <f t="shared" si="0"/>
        <v>336616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37814626</v>
      </c>
      <c r="X22" s="190">
        <f t="shared" si="0"/>
        <v>69192750</v>
      </c>
      <c r="Y22" s="190">
        <f t="shared" si="0"/>
        <v>-31378124</v>
      </c>
      <c r="Z22" s="191">
        <f>+IF(X22&lt;&gt;0,+(Y22/X22)*100,0)</f>
        <v>-45.348860971705854</v>
      </c>
      <c r="AA22" s="188">
        <f>SUM(AA5:AA21)</f>
        <v>92257000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15545402</v>
      </c>
      <c r="D25" s="155">
        <v>0</v>
      </c>
      <c r="E25" s="156">
        <v>17468161</v>
      </c>
      <c r="F25" s="60">
        <v>32370000</v>
      </c>
      <c r="G25" s="60">
        <v>1621396</v>
      </c>
      <c r="H25" s="60">
        <v>1690900</v>
      </c>
      <c r="I25" s="60">
        <v>1594244</v>
      </c>
      <c r="J25" s="60">
        <v>4906540</v>
      </c>
      <c r="K25" s="60">
        <v>1611985</v>
      </c>
      <c r="L25" s="60">
        <v>1549688</v>
      </c>
      <c r="M25" s="60">
        <v>2386605</v>
      </c>
      <c r="N25" s="60">
        <v>5548278</v>
      </c>
      <c r="O25" s="60">
        <v>1661505</v>
      </c>
      <c r="P25" s="60">
        <v>1638628</v>
      </c>
      <c r="Q25" s="60">
        <v>1637217</v>
      </c>
      <c r="R25" s="60">
        <v>4937350</v>
      </c>
      <c r="S25" s="60">
        <v>0</v>
      </c>
      <c r="T25" s="60">
        <v>0</v>
      </c>
      <c r="U25" s="60">
        <v>0</v>
      </c>
      <c r="V25" s="60">
        <v>0</v>
      </c>
      <c r="W25" s="60">
        <v>15392168</v>
      </c>
      <c r="X25" s="60">
        <v>24277500</v>
      </c>
      <c r="Y25" s="60">
        <v>-8885332</v>
      </c>
      <c r="Z25" s="140">
        <v>-36.6</v>
      </c>
      <c r="AA25" s="155">
        <v>32370000</v>
      </c>
    </row>
    <row r="26" spans="1:27" ht="13.5">
      <c r="A26" s="183" t="s">
        <v>38</v>
      </c>
      <c r="B26" s="182"/>
      <c r="C26" s="155">
        <v>8084267</v>
      </c>
      <c r="D26" s="155">
        <v>0</v>
      </c>
      <c r="E26" s="156">
        <v>8666738</v>
      </c>
      <c r="F26" s="60">
        <v>0</v>
      </c>
      <c r="G26" s="60">
        <v>502365</v>
      </c>
      <c r="H26" s="60">
        <v>463831</v>
      </c>
      <c r="I26" s="60">
        <v>463831</v>
      </c>
      <c r="J26" s="60">
        <v>1430027</v>
      </c>
      <c r="K26" s="60">
        <v>463831</v>
      </c>
      <c r="L26" s="60">
        <v>463831</v>
      </c>
      <c r="M26" s="60">
        <v>463831</v>
      </c>
      <c r="N26" s="60">
        <v>1391493</v>
      </c>
      <c r="O26" s="60">
        <v>463831</v>
      </c>
      <c r="P26" s="60">
        <v>463831</v>
      </c>
      <c r="Q26" s="60">
        <v>463831</v>
      </c>
      <c r="R26" s="60">
        <v>1391493</v>
      </c>
      <c r="S26" s="60">
        <v>0</v>
      </c>
      <c r="T26" s="60">
        <v>0</v>
      </c>
      <c r="U26" s="60">
        <v>0</v>
      </c>
      <c r="V26" s="60">
        <v>0</v>
      </c>
      <c r="W26" s="60">
        <v>4213013</v>
      </c>
      <c r="X26" s="60">
        <v>0</v>
      </c>
      <c r="Y26" s="60">
        <v>4213013</v>
      </c>
      <c r="Z26" s="140">
        <v>0</v>
      </c>
      <c r="AA26" s="155">
        <v>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550000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10868079</v>
      </c>
      <c r="D28" s="155">
        <v>0</v>
      </c>
      <c r="E28" s="156">
        <v>9815500</v>
      </c>
      <c r="F28" s="60">
        <v>7570000</v>
      </c>
      <c r="G28" s="60">
        <v>0</v>
      </c>
      <c r="H28" s="60">
        <v>1097809</v>
      </c>
      <c r="I28" s="60">
        <v>1147224</v>
      </c>
      <c r="J28" s="60">
        <v>2245033</v>
      </c>
      <c r="K28" s="60">
        <v>129559</v>
      </c>
      <c r="L28" s="60">
        <v>129559</v>
      </c>
      <c r="M28" s="60">
        <v>129559</v>
      </c>
      <c r="N28" s="60">
        <v>388677</v>
      </c>
      <c r="O28" s="60">
        <v>129559</v>
      </c>
      <c r="P28" s="60">
        <v>129559</v>
      </c>
      <c r="Q28" s="60">
        <v>129559</v>
      </c>
      <c r="R28" s="60">
        <v>388677</v>
      </c>
      <c r="S28" s="60">
        <v>0</v>
      </c>
      <c r="T28" s="60">
        <v>0</v>
      </c>
      <c r="U28" s="60">
        <v>0</v>
      </c>
      <c r="V28" s="60">
        <v>0</v>
      </c>
      <c r="W28" s="60">
        <v>3022387</v>
      </c>
      <c r="X28" s="60">
        <v>5677500</v>
      </c>
      <c r="Y28" s="60">
        <v>-2655113</v>
      </c>
      <c r="Z28" s="140">
        <v>-46.77</v>
      </c>
      <c r="AA28" s="155">
        <v>7570000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48818000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36613500</v>
      </c>
      <c r="Y29" s="60">
        <v>-36613500</v>
      </c>
      <c r="Z29" s="140">
        <v>-100</v>
      </c>
      <c r="AA29" s="155">
        <v>48818000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986959</v>
      </c>
      <c r="I31" s="60">
        <v>709866</v>
      </c>
      <c r="J31" s="60">
        <v>1696825</v>
      </c>
      <c r="K31" s="60">
        <v>700200</v>
      </c>
      <c r="L31" s="60">
        <v>700200</v>
      </c>
      <c r="M31" s="60">
        <v>700200</v>
      </c>
      <c r="N31" s="60">
        <v>2100600</v>
      </c>
      <c r="O31" s="60">
        <v>700200</v>
      </c>
      <c r="P31" s="60">
        <v>700200</v>
      </c>
      <c r="Q31" s="60">
        <v>700200</v>
      </c>
      <c r="R31" s="60">
        <v>2100600</v>
      </c>
      <c r="S31" s="60">
        <v>0</v>
      </c>
      <c r="T31" s="60">
        <v>0</v>
      </c>
      <c r="U31" s="60">
        <v>0</v>
      </c>
      <c r="V31" s="60">
        <v>0</v>
      </c>
      <c r="W31" s="60">
        <v>5898025</v>
      </c>
      <c r="X31" s="60">
        <v>0</v>
      </c>
      <c r="Y31" s="60">
        <v>5898025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1574800</v>
      </c>
      <c r="D32" s="155">
        <v>0</v>
      </c>
      <c r="E32" s="156">
        <v>7345000</v>
      </c>
      <c r="F32" s="60">
        <v>0</v>
      </c>
      <c r="G32" s="60">
        <v>0</v>
      </c>
      <c r="H32" s="60">
        <v>0</v>
      </c>
      <c r="I32" s="60">
        <v>42793</v>
      </c>
      <c r="J32" s="60">
        <v>42793</v>
      </c>
      <c r="K32" s="60">
        <v>61000</v>
      </c>
      <c r="L32" s="60">
        <v>61000</v>
      </c>
      <c r="M32" s="60">
        <v>61000</v>
      </c>
      <c r="N32" s="60">
        <v>183000</v>
      </c>
      <c r="O32" s="60">
        <v>61000</v>
      </c>
      <c r="P32" s="60">
        <v>61000</v>
      </c>
      <c r="Q32" s="60">
        <v>61000</v>
      </c>
      <c r="R32" s="60">
        <v>183000</v>
      </c>
      <c r="S32" s="60">
        <v>0</v>
      </c>
      <c r="T32" s="60">
        <v>0</v>
      </c>
      <c r="U32" s="60">
        <v>0</v>
      </c>
      <c r="V32" s="60">
        <v>0</v>
      </c>
      <c r="W32" s="60">
        <v>408793</v>
      </c>
      <c r="X32" s="60">
        <v>0</v>
      </c>
      <c r="Y32" s="60">
        <v>408793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6835635</v>
      </c>
      <c r="D33" s="155">
        <v>0</v>
      </c>
      <c r="E33" s="156">
        <v>8400000</v>
      </c>
      <c r="F33" s="60">
        <v>0</v>
      </c>
      <c r="G33" s="60">
        <v>254350</v>
      </c>
      <c r="H33" s="60">
        <v>745439</v>
      </c>
      <c r="I33" s="60">
        <v>115522</v>
      </c>
      <c r="J33" s="60">
        <v>1115311</v>
      </c>
      <c r="K33" s="60">
        <v>542650</v>
      </c>
      <c r="L33" s="60">
        <v>4452</v>
      </c>
      <c r="M33" s="60">
        <v>1437565</v>
      </c>
      <c r="N33" s="60">
        <v>1984667</v>
      </c>
      <c r="O33" s="60">
        <v>583875</v>
      </c>
      <c r="P33" s="60">
        <v>1650914</v>
      </c>
      <c r="Q33" s="60">
        <v>528867</v>
      </c>
      <c r="R33" s="60">
        <v>2763656</v>
      </c>
      <c r="S33" s="60">
        <v>0</v>
      </c>
      <c r="T33" s="60">
        <v>0</v>
      </c>
      <c r="U33" s="60">
        <v>0</v>
      </c>
      <c r="V33" s="60">
        <v>0</v>
      </c>
      <c r="W33" s="60">
        <v>5863634</v>
      </c>
      <c r="X33" s="60">
        <v>0</v>
      </c>
      <c r="Y33" s="60">
        <v>5863634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37017248</v>
      </c>
      <c r="D34" s="155">
        <v>0</v>
      </c>
      <c r="E34" s="156">
        <v>43056549</v>
      </c>
      <c r="F34" s="60">
        <v>0</v>
      </c>
      <c r="G34" s="60">
        <v>1052275</v>
      </c>
      <c r="H34" s="60">
        <v>2170014</v>
      </c>
      <c r="I34" s="60">
        <v>1602622</v>
      </c>
      <c r="J34" s="60">
        <v>4824911</v>
      </c>
      <c r="K34" s="60">
        <v>1844655</v>
      </c>
      <c r="L34" s="60">
        <v>1763085</v>
      </c>
      <c r="M34" s="60">
        <v>2084672</v>
      </c>
      <c r="N34" s="60">
        <v>5692412</v>
      </c>
      <c r="O34" s="60">
        <v>736697</v>
      </c>
      <c r="P34" s="60">
        <v>2092914</v>
      </c>
      <c r="Q34" s="60">
        <v>1140203</v>
      </c>
      <c r="R34" s="60">
        <v>3969814</v>
      </c>
      <c r="S34" s="60">
        <v>0</v>
      </c>
      <c r="T34" s="60">
        <v>0</v>
      </c>
      <c r="U34" s="60">
        <v>0</v>
      </c>
      <c r="V34" s="60">
        <v>0</v>
      </c>
      <c r="W34" s="60">
        <v>14487137</v>
      </c>
      <c r="X34" s="60">
        <v>0</v>
      </c>
      <c r="Y34" s="60">
        <v>14487137</v>
      </c>
      <c r="Z34" s="140">
        <v>0</v>
      </c>
      <c r="AA34" s="155">
        <v>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79925431</v>
      </c>
      <c r="D36" s="188">
        <f>SUM(D25:D35)</f>
        <v>0</v>
      </c>
      <c r="E36" s="189">
        <f t="shared" si="1"/>
        <v>95301948</v>
      </c>
      <c r="F36" s="190">
        <f t="shared" si="1"/>
        <v>88758000</v>
      </c>
      <c r="G36" s="190">
        <f t="shared" si="1"/>
        <v>3430386</v>
      </c>
      <c r="H36" s="190">
        <f t="shared" si="1"/>
        <v>7154952</v>
      </c>
      <c r="I36" s="190">
        <f t="shared" si="1"/>
        <v>5676102</v>
      </c>
      <c r="J36" s="190">
        <f t="shared" si="1"/>
        <v>16261440</v>
      </c>
      <c r="K36" s="190">
        <f t="shared" si="1"/>
        <v>5353880</v>
      </c>
      <c r="L36" s="190">
        <f t="shared" si="1"/>
        <v>4671815</v>
      </c>
      <c r="M36" s="190">
        <f t="shared" si="1"/>
        <v>7263432</v>
      </c>
      <c r="N36" s="190">
        <f t="shared" si="1"/>
        <v>17289127</v>
      </c>
      <c r="O36" s="190">
        <f t="shared" si="1"/>
        <v>4336667</v>
      </c>
      <c r="P36" s="190">
        <f t="shared" si="1"/>
        <v>6737046</v>
      </c>
      <c r="Q36" s="190">
        <f t="shared" si="1"/>
        <v>4660877</v>
      </c>
      <c r="R36" s="190">
        <f t="shared" si="1"/>
        <v>15734590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49285157</v>
      </c>
      <c r="X36" s="190">
        <f t="shared" si="1"/>
        <v>66568500</v>
      </c>
      <c r="Y36" s="190">
        <f t="shared" si="1"/>
        <v>-17283343</v>
      </c>
      <c r="Z36" s="191">
        <f>+IF(X36&lt;&gt;0,+(Y36/X36)*100,0)</f>
        <v>-25.963245378820314</v>
      </c>
      <c r="AA36" s="188">
        <f>SUM(AA25:AA35)</f>
        <v>88758000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118475</v>
      </c>
      <c r="D38" s="199">
        <f>+D22-D36</f>
        <v>0</v>
      </c>
      <c r="E38" s="200">
        <f t="shared" si="2"/>
        <v>6224052</v>
      </c>
      <c r="F38" s="106">
        <f t="shared" si="2"/>
        <v>3499000</v>
      </c>
      <c r="G38" s="106">
        <f t="shared" si="2"/>
        <v>-3173554</v>
      </c>
      <c r="H38" s="106">
        <f t="shared" si="2"/>
        <v>26646935</v>
      </c>
      <c r="I38" s="106">
        <f t="shared" si="2"/>
        <v>-4907041</v>
      </c>
      <c r="J38" s="106">
        <f t="shared" si="2"/>
        <v>18566340</v>
      </c>
      <c r="K38" s="106">
        <f t="shared" si="2"/>
        <v>-5045172</v>
      </c>
      <c r="L38" s="106">
        <f t="shared" si="2"/>
        <v>-3685014</v>
      </c>
      <c r="M38" s="106">
        <f t="shared" si="2"/>
        <v>-5908711</v>
      </c>
      <c r="N38" s="106">
        <f t="shared" si="2"/>
        <v>-14638897</v>
      </c>
      <c r="O38" s="106">
        <f t="shared" si="2"/>
        <v>-4169179</v>
      </c>
      <c r="P38" s="106">
        <f t="shared" si="2"/>
        <v>-6654358</v>
      </c>
      <c r="Q38" s="106">
        <f t="shared" si="2"/>
        <v>-4574437</v>
      </c>
      <c r="R38" s="106">
        <f t="shared" si="2"/>
        <v>-15397974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-11470531</v>
      </c>
      <c r="X38" s="106">
        <f>IF(F22=F36,0,X22-X36)</f>
        <v>2624250</v>
      </c>
      <c r="Y38" s="106">
        <f t="shared" si="2"/>
        <v>-14094781</v>
      </c>
      <c r="Z38" s="201">
        <f>+IF(X38&lt;&gt;0,+(Y38/X38)*100,0)</f>
        <v>-537.0974945222445</v>
      </c>
      <c r="AA38" s="199">
        <f>+AA22-AA36</f>
        <v>3499000</v>
      </c>
    </row>
    <row r="39" spans="1:27" ht="13.5">
      <c r="A39" s="181" t="s">
        <v>46</v>
      </c>
      <c r="B39" s="185"/>
      <c r="C39" s="155">
        <v>31047517</v>
      </c>
      <c r="D39" s="155">
        <v>0</v>
      </c>
      <c r="E39" s="156">
        <v>0</v>
      </c>
      <c r="F39" s="60">
        <v>31844000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23883000</v>
      </c>
      <c r="Y39" s="60">
        <v>-23883000</v>
      </c>
      <c r="Z39" s="140">
        <v>-100</v>
      </c>
      <c r="AA39" s="155">
        <v>31844000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31165992</v>
      </c>
      <c r="D42" s="206">
        <f>SUM(D38:D41)</f>
        <v>0</v>
      </c>
      <c r="E42" s="207">
        <f t="shared" si="3"/>
        <v>6224052</v>
      </c>
      <c r="F42" s="88">
        <f t="shared" si="3"/>
        <v>35343000</v>
      </c>
      <c r="G42" s="88">
        <f t="shared" si="3"/>
        <v>-3173554</v>
      </c>
      <c r="H42" s="88">
        <f t="shared" si="3"/>
        <v>26646935</v>
      </c>
      <c r="I42" s="88">
        <f t="shared" si="3"/>
        <v>-4907041</v>
      </c>
      <c r="J42" s="88">
        <f t="shared" si="3"/>
        <v>18566340</v>
      </c>
      <c r="K42" s="88">
        <f t="shared" si="3"/>
        <v>-5045172</v>
      </c>
      <c r="L42" s="88">
        <f t="shared" si="3"/>
        <v>-3685014</v>
      </c>
      <c r="M42" s="88">
        <f t="shared" si="3"/>
        <v>-5908711</v>
      </c>
      <c r="N42" s="88">
        <f t="shared" si="3"/>
        <v>-14638897</v>
      </c>
      <c r="O42" s="88">
        <f t="shared" si="3"/>
        <v>-4169179</v>
      </c>
      <c r="P42" s="88">
        <f t="shared" si="3"/>
        <v>-6654358</v>
      </c>
      <c r="Q42" s="88">
        <f t="shared" si="3"/>
        <v>-4574437</v>
      </c>
      <c r="R42" s="88">
        <f t="shared" si="3"/>
        <v>-15397974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-11470531</v>
      </c>
      <c r="X42" s="88">
        <f t="shared" si="3"/>
        <v>26507250</v>
      </c>
      <c r="Y42" s="88">
        <f t="shared" si="3"/>
        <v>-37977781</v>
      </c>
      <c r="Z42" s="208">
        <f>+IF(X42&lt;&gt;0,+(Y42/X42)*100,0)</f>
        <v>-143.27318375161514</v>
      </c>
      <c r="AA42" s="206">
        <f>SUM(AA38:AA41)</f>
        <v>35343000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31165992</v>
      </c>
      <c r="D44" s="210">
        <f>+D42-D43</f>
        <v>0</v>
      </c>
      <c r="E44" s="211">
        <f t="shared" si="4"/>
        <v>6224052</v>
      </c>
      <c r="F44" s="77">
        <f t="shared" si="4"/>
        <v>35343000</v>
      </c>
      <c r="G44" s="77">
        <f t="shared" si="4"/>
        <v>-3173554</v>
      </c>
      <c r="H44" s="77">
        <f t="shared" si="4"/>
        <v>26646935</v>
      </c>
      <c r="I44" s="77">
        <f t="shared" si="4"/>
        <v>-4907041</v>
      </c>
      <c r="J44" s="77">
        <f t="shared" si="4"/>
        <v>18566340</v>
      </c>
      <c r="K44" s="77">
        <f t="shared" si="4"/>
        <v>-5045172</v>
      </c>
      <c r="L44" s="77">
        <f t="shared" si="4"/>
        <v>-3685014</v>
      </c>
      <c r="M44" s="77">
        <f t="shared" si="4"/>
        <v>-5908711</v>
      </c>
      <c r="N44" s="77">
        <f t="shared" si="4"/>
        <v>-14638897</v>
      </c>
      <c r="O44" s="77">
        <f t="shared" si="4"/>
        <v>-4169179</v>
      </c>
      <c r="P44" s="77">
        <f t="shared" si="4"/>
        <v>-6654358</v>
      </c>
      <c r="Q44" s="77">
        <f t="shared" si="4"/>
        <v>-4574437</v>
      </c>
      <c r="R44" s="77">
        <f t="shared" si="4"/>
        <v>-15397974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-11470531</v>
      </c>
      <c r="X44" s="77">
        <f t="shared" si="4"/>
        <v>26507250</v>
      </c>
      <c r="Y44" s="77">
        <f t="shared" si="4"/>
        <v>-37977781</v>
      </c>
      <c r="Z44" s="212">
        <f>+IF(X44&lt;&gt;0,+(Y44/X44)*100,0)</f>
        <v>-143.27318375161514</v>
      </c>
      <c r="AA44" s="210">
        <f>+AA42-AA43</f>
        <v>35343000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31165992</v>
      </c>
      <c r="D46" s="206">
        <f>SUM(D44:D45)</f>
        <v>0</v>
      </c>
      <c r="E46" s="207">
        <f t="shared" si="5"/>
        <v>6224052</v>
      </c>
      <c r="F46" s="88">
        <f t="shared" si="5"/>
        <v>35343000</v>
      </c>
      <c r="G46" s="88">
        <f t="shared" si="5"/>
        <v>-3173554</v>
      </c>
      <c r="H46" s="88">
        <f t="shared" si="5"/>
        <v>26646935</v>
      </c>
      <c r="I46" s="88">
        <f t="shared" si="5"/>
        <v>-4907041</v>
      </c>
      <c r="J46" s="88">
        <f t="shared" si="5"/>
        <v>18566340</v>
      </c>
      <c r="K46" s="88">
        <f t="shared" si="5"/>
        <v>-5045172</v>
      </c>
      <c r="L46" s="88">
        <f t="shared" si="5"/>
        <v>-3685014</v>
      </c>
      <c r="M46" s="88">
        <f t="shared" si="5"/>
        <v>-5908711</v>
      </c>
      <c r="N46" s="88">
        <f t="shared" si="5"/>
        <v>-14638897</v>
      </c>
      <c r="O46" s="88">
        <f t="shared" si="5"/>
        <v>-4169179</v>
      </c>
      <c r="P46" s="88">
        <f t="shared" si="5"/>
        <v>-6654358</v>
      </c>
      <c r="Q46" s="88">
        <f t="shared" si="5"/>
        <v>-4574437</v>
      </c>
      <c r="R46" s="88">
        <f t="shared" si="5"/>
        <v>-15397974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-11470531</v>
      </c>
      <c r="X46" s="88">
        <f t="shared" si="5"/>
        <v>26507250</v>
      </c>
      <c r="Y46" s="88">
        <f t="shared" si="5"/>
        <v>-37977781</v>
      </c>
      <c r="Z46" s="208">
        <f>+IF(X46&lt;&gt;0,+(Y46/X46)*100,0)</f>
        <v>-143.27318375161514</v>
      </c>
      <c r="AA46" s="206">
        <f>SUM(AA44:AA45)</f>
        <v>35343000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31165992</v>
      </c>
      <c r="D48" s="217">
        <f>SUM(D46:D47)</f>
        <v>0</v>
      </c>
      <c r="E48" s="218">
        <f t="shared" si="6"/>
        <v>6224052</v>
      </c>
      <c r="F48" s="219">
        <f t="shared" si="6"/>
        <v>35343000</v>
      </c>
      <c r="G48" s="219">
        <f t="shared" si="6"/>
        <v>-3173554</v>
      </c>
      <c r="H48" s="220">
        <f t="shared" si="6"/>
        <v>26646935</v>
      </c>
      <c r="I48" s="220">
        <f t="shared" si="6"/>
        <v>-4907041</v>
      </c>
      <c r="J48" s="220">
        <f t="shared" si="6"/>
        <v>18566340</v>
      </c>
      <c r="K48" s="220">
        <f t="shared" si="6"/>
        <v>-5045172</v>
      </c>
      <c r="L48" s="220">
        <f t="shared" si="6"/>
        <v>-3685014</v>
      </c>
      <c r="M48" s="219">
        <f t="shared" si="6"/>
        <v>-5908711</v>
      </c>
      <c r="N48" s="219">
        <f t="shared" si="6"/>
        <v>-14638897</v>
      </c>
      <c r="O48" s="220">
        <f t="shared" si="6"/>
        <v>-4169179</v>
      </c>
      <c r="P48" s="220">
        <f t="shared" si="6"/>
        <v>-6654358</v>
      </c>
      <c r="Q48" s="220">
        <f t="shared" si="6"/>
        <v>-4574437</v>
      </c>
      <c r="R48" s="220">
        <f t="shared" si="6"/>
        <v>-15397974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-11470531</v>
      </c>
      <c r="X48" s="220">
        <f t="shared" si="6"/>
        <v>26507250</v>
      </c>
      <c r="Y48" s="220">
        <f t="shared" si="6"/>
        <v>-37977781</v>
      </c>
      <c r="Z48" s="221">
        <f>+IF(X48&lt;&gt;0,+(Y48/X48)*100,0)</f>
        <v>-143.27318375161514</v>
      </c>
      <c r="AA48" s="222">
        <f>SUM(AA46:AA47)</f>
        <v>35343000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31047517</v>
      </c>
      <c r="D5" s="153">
        <f>SUM(D6:D8)</f>
        <v>0</v>
      </c>
      <c r="E5" s="154">
        <f t="shared" si="0"/>
        <v>37994000</v>
      </c>
      <c r="F5" s="100">
        <f t="shared" si="0"/>
        <v>150000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112500</v>
      </c>
      <c r="Y5" s="100">
        <f t="shared" si="0"/>
        <v>-112500</v>
      </c>
      <c r="Z5" s="137">
        <f>+IF(X5&lt;&gt;0,+(Y5/X5)*100,0)</f>
        <v>-100</v>
      </c>
      <c r="AA5" s="153">
        <f>SUM(AA6:AA8)</f>
        <v>150000</v>
      </c>
    </row>
    <row r="6" spans="1:27" ht="13.5">
      <c r="A6" s="138" t="s">
        <v>75</v>
      </c>
      <c r="B6" s="136"/>
      <c r="C6" s="155">
        <v>31047517</v>
      </c>
      <c r="D6" s="155"/>
      <c r="E6" s="156">
        <v>37994000</v>
      </c>
      <c r="F6" s="60">
        <v>150000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112500</v>
      </c>
      <c r="Y6" s="60">
        <v>-112500</v>
      </c>
      <c r="Z6" s="140">
        <v>-100</v>
      </c>
      <c r="AA6" s="62">
        <v>150000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183848</v>
      </c>
      <c r="H15" s="100">
        <f t="shared" si="2"/>
        <v>5475099</v>
      </c>
      <c r="I15" s="100">
        <f t="shared" si="2"/>
        <v>4702552</v>
      </c>
      <c r="J15" s="100">
        <f t="shared" si="2"/>
        <v>10361499</v>
      </c>
      <c r="K15" s="100">
        <f t="shared" si="2"/>
        <v>1318983</v>
      </c>
      <c r="L15" s="100">
        <f t="shared" si="2"/>
        <v>2178196</v>
      </c>
      <c r="M15" s="100">
        <f t="shared" si="2"/>
        <v>6599909</v>
      </c>
      <c r="N15" s="100">
        <f t="shared" si="2"/>
        <v>10097088</v>
      </c>
      <c r="O15" s="100">
        <f t="shared" si="2"/>
        <v>0</v>
      </c>
      <c r="P15" s="100">
        <f t="shared" si="2"/>
        <v>5555084</v>
      </c>
      <c r="Q15" s="100">
        <f t="shared" si="2"/>
        <v>1422822</v>
      </c>
      <c r="R15" s="100">
        <f t="shared" si="2"/>
        <v>6977906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27436493</v>
      </c>
      <c r="X15" s="100">
        <f t="shared" si="2"/>
        <v>0</v>
      </c>
      <c r="Y15" s="100">
        <f t="shared" si="2"/>
        <v>27436493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>
        <v>183848</v>
      </c>
      <c r="H17" s="60">
        <v>5475099</v>
      </c>
      <c r="I17" s="60">
        <v>4702552</v>
      </c>
      <c r="J17" s="60">
        <v>10361499</v>
      </c>
      <c r="K17" s="60">
        <v>1318983</v>
      </c>
      <c r="L17" s="60">
        <v>2178196</v>
      </c>
      <c r="M17" s="60">
        <v>6599909</v>
      </c>
      <c r="N17" s="60">
        <v>10097088</v>
      </c>
      <c r="O17" s="60"/>
      <c r="P17" s="60">
        <v>5555084</v>
      </c>
      <c r="Q17" s="60">
        <v>1422822</v>
      </c>
      <c r="R17" s="60">
        <v>6977906</v>
      </c>
      <c r="S17" s="60"/>
      <c r="T17" s="60"/>
      <c r="U17" s="60"/>
      <c r="V17" s="60"/>
      <c r="W17" s="60">
        <v>27436493</v>
      </c>
      <c r="X17" s="60"/>
      <c r="Y17" s="60">
        <v>27436493</v>
      </c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31047517</v>
      </c>
      <c r="D25" s="217">
        <f>+D5+D9+D15+D19+D24</f>
        <v>0</v>
      </c>
      <c r="E25" s="230">
        <f t="shared" si="4"/>
        <v>37994000</v>
      </c>
      <c r="F25" s="219">
        <f t="shared" si="4"/>
        <v>150000</v>
      </c>
      <c r="G25" s="219">
        <f t="shared" si="4"/>
        <v>183848</v>
      </c>
      <c r="H25" s="219">
        <f t="shared" si="4"/>
        <v>5475099</v>
      </c>
      <c r="I25" s="219">
        <f t="shared" si="4"/>
        <v>4702552</v>
      </c>
      <c r="J25" s="219">
        <f t="shared" si="4"/>
        <v>10361499</v>
      </c>
      <c r="K25" s="219">
        <f t="shared" si="4"/>
        <v>1318983</v>
      </c>
      <c r="L25" s="219">
        <f t="shared" si="4"/>
        <v>2178196</v>
      </c>
      <c r="M25" s="219">
        <f t="shared" si="4"/>
        <v>6599909</v>
      </c>
      <c r="N25" s="219">
        <f t="shared" si="4"/>
        <v>10097088</v>
      </c>
      <c r="O25" s="219">
        <f t="shared" si="4"/>
        <v>0</v>
      </c>
      <c r="P25" s="219">
        <f t="shared" si="4"/>
        <v>5555084</v>
      </c>
      <c r="Q25" s="219">
        <f t="shared" si="4"/>
        <v>1422822</v>
      </c>
      <c r="R25" s="219">
        <f t="shared" si="4"/>
        <v>6977906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27436493</v>
      </c>
      <c r="X25" s="219">
        <f t="shared" si="4"/>
        <v>112500</v>
      </c>
      <c r="Y25" s="219">
        <f t="shared" si="4"/>
        <v>27323993</v>
      </c>
      <c r="Z25" s="231">
        <f>+IF(X25&lt;&gt;0,+(Y25/X25)*100,0)</f>
        <v>24287.993777777778</v>
      </c>
      <c r="AA25" s="232">
        <f>+AA5+AA9+AA15+AA19+AA24</f>
        <v>150000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31047517</v>
      </c>
      <c r="D28" s="155"/>
      <c r="E28" s="156">
        <v>31844000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>
        <v>5555084</v>
      </c>
      <c r="Q28" s="60">
        <v>1422822</v>
      </c>
      <c r="R28" s="60">
        <v>6977906</v>
      </c>
      <c r="S28" s="60"/>
      <c r="T28" s="60"/>
      <c r="U28" s="60"/>
      <c r="V28" s="60"/>
      <c r="W28" s="60">
        <v>6977906</v>
      </c>
      <c r="X28" s="60"/>
      <c r="Y28" s="60">
        <v>6977906</v>
      </c>
      <c r="Z28" s="140"/>
      <c r="AA28" s="155"/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>
        <v>183848</v>
      </c>
      <c r="H31" s="60">
        <v>5475099</v>
      </c>
      <c r="I31" s="60">
        <v>4702552</v>
      </c>
      <c r="J31" s="60">
        <v>10361499</v>
      </c>
      <c r="K31" s="60">
        <v>1318983</v>
      </c>
      <c r="L31" s="60">
        <v>2178196</v>
      </c>
      <c r="M31" s="60">
        <v>6599909</v>
      </c>
      <c r="N31" s="60">
        <v>10097088</v>
      </c>
      <c r="O31" s="60"/>
      <c r="P31" s="60"/>
      <c r="Q31" s="60"/>
      <c r="R31" s="60"/>
      <c r="S31" s="60"/>
      <c r="T31" s="60"/>
      <c r="U31" s="60"/>
      <c r="V31" s="60"/>
      <c r="W31" s="60">
        <v>20458587</v>
      </c>
      <c r="X31" s="60"/>
      <c r="Y31" s="60">
        <v>20458587</v>
      </c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31047517</v>
      </c>
      <c r="D32" s="210">
        <f>SUM(D28:D31)</f>
        <v>0</v>
      </c>
      <c r="E32" s="211">
        <f t="shared" si="5"/>
        <v>31844000</v>
      </c>
      <c r="F32" s="77">
        <f t="shared" si="5"/>
        <v>0</v>
      </c>
      <c r="G32" s="77">
        <f t="shared" si="5"/>
        <v>183848</v>
      </c>
      <c r="H32" s="77">
        <f t="shared" si="5"/>
        <v>5475099</v>
      </c>
      <c r="I32" s="77">
        <f t="shared" si="5"/>
        <v>4702552</v>
      </c>
      <c r="J32" s="77">
        <f t="shared" si="5"/>
        <v>10361499</v>
      </c>
      <c r="K32" s="77">
        <f t="shared" si="5"/>
        <v>1318983</v>
      </c>
      <c r="L32" s="77">
        <f t="shared" si="5"/>
        <v>2178196</v>
      </c>
      <c r="M32" s="77">
        <f t="shared" si="5"/>
        <v>6599909</v>
      </c>
      <c r="N32" s="77">
        <f t="shared" si="5"/>
        <v>10097088</v>
      </c>
      <c r="O32" s="77">
        <f t="shared" si="5"/>
        <v>0</v>
      </c>
      <c r="P32" s="77">
        <f t="shared" si="5"/>
        <v>5555084</v>
      </c>
      <c r="Q32" s="77">
        <f t="shared" si="5"/>
        <v>1422822</v>
      </c>
      <c r="R32" s="77">
        <f t="shared" si="5"/>
        <v>6977906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27436493</v>
      </c>
      <c r="X32" s="77">
        <f t="shared" si="5"/>
        <v>0</v>
      </c>
      <c r="Y32" s="77">
        <f t="shared" si="5"/>
        <v>27436493</v>
      </c>
      <c r="Z32" s="212">
        <f>+IF(X32&lt;&gt;0,+(Y32/X32)*100,0)</f>
        <v>0</v>
      </c>
      <c r="AA32" s="79">
        <f>SUM(AA28:AA31)</f>
        <v>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>
        <v>150000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112500</v>
      </c>
      <c r="Y33" s="60">
        <v>-112500</v>
      </c>
      <c r="Z33" s="140">
        <v>-100</v>
      </c>
      <c r="AA33" s="62">
        <v>150000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6150000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31047517</v>
      </c>
      <c r="D36" s="222">
        <f>SUM(D32:D35)</f>
        <v>0</v>
      </c>
      <c r="E36" s="218">
        <f t="shared" si="6"/>
        <v>37994000</v>
      </c>
      <c r="F36" s="220">
        <f t="shared" si="6"/>
        <v>150000</v>
      </c>
      <c r="G36" s="220">
        <f t="shared" si="6"/>
        <v>183848</v>
      </c>
      <c r="H36" s="220">
        <f t="shared" si="6"/>
        <v>5475099</v>
      </c>
      <c r="I36" s="220">
        <f t="shared" si="6"/>
        <v>4702552</v>
      </c>
      <c r="J36" s="220">
        <f t="shared" si="6"/>
        <v>10361499</v>
      </c>
      <c r="K36" s="220">
        <f t="shared" si="6"/>
        <v>1318983</v>
      </c>
      <c r="L36" s="220">
        <f t="shared" si="6"/>
        <v>2178196</v>
      </c>
      <c r="M36" s="220">
        <f t="shared" si="6"/>
        <v>6599909</v>
      </c>
      <c r="N36" s="220">
        <f t="shared" si="6"/>
        <v>10097088</v>
      </c>
      <c r="O36" s="220">
        <f t="shared" si="6"/>
        <v>0</v>
      </c>
      <c r="P36" s="220">
        <f t="shared" si="6"/>
        <v>5555084</v>
      </c>
      <c r="Q36" s="220">
        <f t="shared" si="6"/>
        <v>1422822</v>
      </c>
      <c r="R36" s="220">
        <f t="shared" si="6"/>
        <v>6977906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27436493</v>
      </c>
      <c r="X36" s="220">
        <f t="shared" si="6"/>
        <v>112500</v>
      </c>
      <c r="Y36" s="220">
        <f t="shared" si="6"/>
        <v>27323993</v>
      </c>
      <c r="Z36" s="221">
        <f>+IF(X36&lt;&gt;0,+(Y36/X36)*100,0)</f>
        <v>24287.993777777778</v>
      </c>
      <c r="AA36" s="239">
        <f>SUM(AA32:AA35)</f>
        <v>150000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73455310</v>
      </c>
      <c r="D6" s="155"/>
      <c r="E6" s="59">
        <v>2500000</v>
      </c>
      <c r="F6" s="60">
        <v>2500000</v>
      </c>
      <c r="G6" s="60">
        <v>76032161</v>
      </c>
      <c r="H6" s="60">
        <v>127963207</v>
      </c>
      <c r="I6" s="60">
        <v>127577509</v>
      </c>
      <c r="J6" s="60">
        <v>127577509</v>
      </c>
      <c r="K6" s="60">
        <v>126060114</v>
      </c>
      <c r="L6" s="60">
        <v>124775717</v>
      </c>
      <c r="M6" s="60">
        <v>147266493</v>
      </c>
      <c r="N6" s="60">
        <v>147266493</v>
      </c>
      <c r="O6" s="60">
        <v>145518197</v>
      </c>
      <c r="P6" s="60">
        <v>143438845</v>
      </c>
      <c r="Q6" s="60">
        <v>141204204</v>
      </c>
      <c r="R6" s="60">
        <v>141204204</v>
      </c>
      <c r="S6" s="60"/>
      <c r="T6" s="60"/>
      <c r="U6" s="60"/>
      <c r="V6" s="60"/>
      <c r="W6" s="60">
        <v>141204204</v>
      </c>
      <c r="X6" s="60">
        <v>1875000</v>
      </c>
      <c r="Y6" s="60">
        <v>139329204</v>
      </c>
      <c r="Z6" s="140">
        <v>7430.89</v>
      </c>
      <c r="AA6" s="62">
        <v>2500000</v>
      </c>
    </row>
    <row r="7" spans="1:27" ht="13.5">
      <c r="A7" s="249" t="s">
        <v>144</v>
      </c>
      <c r="B7" s="182"/>
      <c r="C7" s="155"/>
      <c r="D7" s="155"/>
      <c r="E7" s="59">
        <v>87777000</v>
      </c>
      <c r="F7" s="60">
        <v>87777000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65832750</v>
      </c>
      <c r="Y7" s="60">
        <v>-65832750</v>
      </c>
      <c r="Z7" s="140">
        <v>-100</v>
      </c>
      <c r="AA7" s="62">
        <v>87777000</v>
      </c>
    </row>
    <row r="8" spans="1:27" ht="13.5">
      <c r="A8" s="249" t="s">
        <v>145</v>
      </c>
      <c r="B8" s="182"/>
      <c r="C8" s="155">
        <v>109968</v>
      </c>
      <c r="D8" s="155"/>
      <c r="E8" s="59">
        <v>200000</v>
      </c>
      <c r="F8" s="60">
        <v>200000</v>
      </c>
      <c r="G8" s="60">
        <v>87162</v>
      </c>
      <c r="H8" s="60">
        <v>87162</v>
      </c>
      <c r="I8" s="60">
        <v>87162</v>
      </c>
      <c r="J8" s="60">
        <v>87162</v>
      </c>
      <c r="K8" s="60">
        <v>87162</v>
      </c>
      <c r="L8" s="60">
        <v>87162</v>
      </c>
      <c r="M8" s="60">
        <v>87162</v>
      </c>
      <c r="N8" s="60">
        <v>87162</v>
      </c>
      <c r="O8" s="60">
        <v>87162</v>
      </c>
      <c r="P8" s="60">
        <v>87162</v>
      </c>
      <c r="Q8" s="60">
        <v>87162</v>
      </c>
      <c r="R8" s="60">
        <v>87162</v>
      </c>
      <c r="S8" s="60"/>
      <c r="T8" s="60"/>
      <c r="U8" s="60"/>
      <c r="V8" s="60"/>
      <c r="W8" s="60">
        <v>87162</v>
      </c>
      <c r="X8" s="60">
        <v>150000</v>
      </c>
      <c r="Y8" s="60">
        <v>-62838</v>
      </c>
      <c r="Z8" s="140">
        <v>-41.89</v>
      </c>
      <c r="AA8" s="62">
        <v>200000</v>
      </c>
    </row>
    <row r="9" spans="1:27" ht="13.5">
      <c r="A9" s="249" t="s">
        <v>146</v>
      </c>
      <c r="B9" s="182"/>
      <c r="C9" s="155">
        <v>5734782</v>
      </c>
      <c r="D9" s="155"/>
      <c r="E9" s="59">
        <v>2000000</v>
      </c>
      <c r="F9" s="60">
        <v>1970052</v>
      </c>
      <c r="G9" s="60">
        <v>2332768</v>
      </c>
      <c r="H9" s="60">
        <v>2332768</v>
      </c>
      <c r="I9" s="60">
        <v>2332768</v>
      </c>
      <c r="J9" s="60">
        <v>2332768</v>
      </c>
      <c r="K9" s="60">
        <v>2419280</v>
      </c>
      <c r="L9" s="60">
        <v>2419280</v>
      </c>
      <c r="M9" s="60">
        <v>2419280</v>
      </c>
      <c r="N9" s="60">
        <v>2419280</v>
      </c>
      <c r="O9" s="60">
        <v>2499758</v>
      </c>
      <c r="P9" s="60">
        <v>2499758</v>
      </c>
      <c r="Q9" s="60">
        <v>2499758</v>
      </c>
      <c r="R9" s="60">
        <v>2499758</v>
      </c>
      <c r="S9" s="60"/>
      <c r="T9" s="60"/>
      <c r="U9" s="60"/>
      <c r="V9" s="60"/>
      <c r="W9" s="60">
        <v>2499758</v>
      </c>
      <c r="X9" s="60">
        <v>1477539</v>
      </c>
      <c r="Y9" s="60">
        <v>1022219</v>
      </c>
      <c r="Z9" s="140">
        <v>69.18</v>
      </c>
      <c r="AA9" s="62">
        <v>1970052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79300060</v>
      </c>
      <c r="D12" s="168">
        <f>SUM(D6:D11)</f>
        <v>0</v>
      </c>
      <c r="E12" s="72">
        <f t="shared" si="0"/>
        <v>92477000</v>
      </c>
      <c r="F12" s="73">
        <f t="shared" si="0"/>
        <v>92447052</v>
      </c>
      <c r="G12" s="73">
        <f t="shared" si="0"/>
        <v>78452091</v>
      </c>
      <c r="H12" s="73">
        <f t="shared" si="0"/>
        <v>130383137</v>
      </c>
      <c r="I12" s="73">
        <f t="shared" si="0"/>
        <v>129997439</v>
      </c>
      <c r="J12" s="73">
        <f t="shared" si="0"/>
        <v>129997439</v>
      </c>
      <c r="K12" s="73">
        <f t="shared" si="0"/>
        <v>128566556</v>
      </c>
      <c r="L12" s="73">
        <f t="shared" si="0"/>
        <v>127282159</v>
      </c>
      <c r="M12" s="73">
        <f t="shared" si="0"/>
        <v>149772935</v>
      </c>
      <c r="N12" s="73">
        <f t="shared" si="0"/>
        <v>149772935</v>
      </c>
      <c r="O12" s="73">
        <f t="shared" si="0"/>
        <v>148105117</v>
      </c>
      <c r="P12" s="73">
        <f t="shared" si="0"/>
        <v>146025765</v>
      </c>
      <c r="Q12" s="73">
        <f t="shared" si="0"/>
        <v>143791124</v>
      </c>
      <c r="R12" s="73">
        <f t="shared" si="0"/>
        <v>143791124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143791124</v>
      </c>
      <c r="X12" s="73">
        <f t="shared" si="0"/>
        <v>69335289</v>
      </c>
      <c r="Y12" s="73">
        <f t="shared" si="0"/>
        <v>74455835</v>
      </c>
      <c r="Z12" s="170">
        <f>+IF(X12&lt;&gt;0,+(Y12/X12)*100,0)</f>
        <v>107.38519457242039</v>
      </c>
      <c r="AA12" s="74">
        <f>SUM(AA6:AA11)</f>
        <v>92447052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106427148</v>
      </c>
      <c r="D19" s="155"/>
      <c r="E19" s="59">
        <v>137421000</v>
      </c>
      <c r="F19" s="60">
        <v>137451000</v>
      </c>
      <c r="G19" s="60">
        <v>183848</v>
      </c>
      <c r="H19" s="60">
        <v>5658947</v>
      </c>
      <c r="I19" s="60">
        <v>10361499</v>
      </c>
      <c r="J19" s="60">
        <v>10361499</v>
      </c>
      <c r="K19" s="60">
        <v>10361499</v>
      </c>
      <c r="L19" s="60">
        <v>12539695</v>
      </c>
      <c r="M19" s="60">
        <v>12539695</v>
      </c>
      <c r="N19" s="60">
        <v>12539695</v>
      </c>
      <c r="O19" s="60">
        <v>12539695</v>
      </c>
      <c r="P19" s="60">
        <v>18094779</v>
      </c>
      <c r="Q19" s="60">
        <v>19517601</v>
      </c>
      <c r="R19" s="60">
        <v>19517601</v>
      </c>
      <c r="S19" s="60"/>
      <c r="T19" s="60"/>
      <c r="U19" s="60"/>
      <c r="V19" s="60"/>
      <c r="W19" s="60">
        <v>19517601</v>
      </c>
      <c r="X19" s="60">
        <v>103088250</v>
      </c>
      <c r="Y19" s="60">
        <v>-83570649</v>
      </c>
      <c r="Z19" s="140">
        <v>-81.07</v>
      </c>
      <c r="AA19" s="62">
        <v>137451000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106427148</v>
      </c>
      <c r="D24" s="168">
        <f>SUM(D15:D23)</f>
        <v>0</v>
      </c>
      <c r="E24" s="76">
        <f t="shared" si="1"/>
        <v>137421000</v>
      </c>
      <c r="F24" s="77">
        <f t="shared" si="1"/>
        <v>137451000</v>
      </c>
      <c r="G24" s="77">
        <f t="shared" si="1"/>
        <v>183848</v>
      </c>
      <c r="H24" s="77">
        <f t="shared" si="1"/>
        <v>5658947</v>
      </c>
      <c r="I24" s="77">
        <f t="shared" si="1"/>
        <v>10361499</v>
      </c>
      <c r="J24" s="77">
        <f t="shared" si="1"/>
        <v>10361499</v>
      </c>
      <c r="K24" s="77">
        <f t="shared" si="1"/>
        <v>10361499</v>
      </c>
      <c r="L24" s="77">
        <f t="shared" si="1"/>
        <v>12539695</v>
      </c>
      <c r="M24" s="77">
        <f t="shared" si="1"/>
        <v>12539695</v>
      </c>
      <c r="N24" s="77">
        <f t="shared" si="1"/>
        <v>12539695</v>
      </c>
      <c r="O24" s="77">
        <f t="shared" si="1"/>
        <v>12539695</v>
      </c>
      <c r="P24" s="77">
        <f t="shared" si="1"/>
        <v>18094779</v>
      </c>
      <c r="Q24" s="77">
        <f t="shared" si="1"/>
        <v>19517601</v>
      </c>
      <c r="R24" s="77">
        <f t="shared" si="1"/>
        <v>19517601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19517601</v>
      </c>
      <c r="X24" s="77">
        <f t="shared" si="1"/>
        <v>103088250</v>
      </c>
      <c r="Y24" s="77">
        <f t="shared" si="1"/>
        <v>-83570649</v>
      </c>
      <c r="Z24" s="212">
        <f>+IF(X24&lt;&gt;0,+(Y24/X24)*100,0)</f>
        <v>-81.06709445547868</v>
      </c>
      <c r="AA24" s="79">
        <f>SUM(AA15:AA23)</f>
        <v>137451000</v>
      </c>
    </row>
    <row r="25" spans="1:27" ht="13.5">
      <c r="A25" s="250" t="s">
        <v>159</v>
      </c>
      <c r="B25" s="251"/>
      <c r="C25" s="168">
        <f aca="true" t="shared" si="2" ref="C25:Y25">+C12+C24</f>
        <v>185727208</v>
      </c>
      <c r="D25" s="168">
        <f>+D12+D24</f>
        <v>0</v>
      </c>
      <c r="E25" s="72">
        <f t="shared" si="2"/>
        <v>229898000</v>
      </c>
      <c r="F25" s="73">
        <f t="shared" si="2"/>
        <v>229898052</v>
      </c>
      <c r="G25" s="73">
        <f t="shared" si="2"/>
        <v>78635939</v>
      </c>
      <c r="H25" s="73">
        <f t="shared" si="2"/>
        <v>136042084</v>
      </c>
      <c r="I25" s="73">
        <f t="shared" si="2"/>
        <v>140358938</v>
      </c>
      <c r="J25" s="73">
        <f t="shared" si="2"/>
        <v>140358938</v>
      </c>
      <c r="K25" s="73">
        <f t="shared" si="2"/>
        <v>138928055</v>
      </c>
      <c r="L25" s="73">
        <f t="shared" si="2"/>
        <v>139821854</v>
      </c>
      <c r="M25" s="73">
        <f t="shared" si="2"/>
        <v>162312630</v>
      </c>
      <c r="N25" s="73">
        <f t="shared" si="2"/>
        <v>162312630</v>
      </c>
      <c r="O25" s="73">
        <f t="shared" si="2"/>
        <v>160644812</v>
      </c>
      <c r="P25" s="73">
        <f t="shared" si="2"/>
        <v>164120544</v>
      </c>
      <c r="Q25" s="73">
        <f t="shared" si="2"/>
        <v>163308725</v>
      </c>
      <c r="R25" s="73">
        <f t="shared" si="2"/>
        <v>163308725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163308725</v>
      </c>
      <c r="X25" s="73">
        <f t="shared" si="2"/>
        <v>172423539</v>
      </c>
      <c r="Y25" s="73">
        <f t="shared" si="2"/>
        <v>-9114814</v>
      </c>
      <c r="Z25" s="170">
        <f>+IF(X25&lt;&gt;0,+(Y25/X25)*100,0)</f>
        <v>-5.28629330592733</v>
      </c>
      <c r="AA25" s="74">
        <f>+AA12+AA24</f>
        <v>229898052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21896063</v>
      </c>
      <c r="D32" s="155"/>
      <c r="E32" s="59">
        <v>29000000</v>
      </c>
      <c r="F32" s="60">
        <v>29000000</v>
      </c>
      <c r="G32" s="60">
        <v>53832573</v>
      </c>
      <c r="H32" s="60">
        <v>84591783</v>
      </c>
      <c r="I32" s="60">
        <v>93815678</v>
      </c>
      <c r="J32" s="60">
        <v>93815678</v>
      </c>
      <c r="K32" s="60">
        <v>97429967</v>
      </c>
      <c r="L32" s="60">
        <v>94638752</v>
      </c>
      <c r="M32" s="60">
        <v>111220817</v>
      </c>
      <c r="N32" s="60">
        <v>111220817</v>
      </c>
      <c r="O32" s="60">
        <v>113722178</v>
      </c>
      <c r="P32" s="60">
        <v>110543552</v>
      </c>
      <c r="Q32" s="60">
        <v>114306170</v>
      </c>
      <c r="R32" s="60">
        <v>114306170</v>
      </c>
      <c r="S32" s="60"/>
      <c r="T32" s="60"/>
      <c r="U32" s="60"/>
      <c r="V32" s="60"/>
      <c r="W32" s="60">
        <v>114306170</v>
      </c>
      <c r="X32" s="60">
        <v>21750000</v>
      </c>
      <c r="Y32" s="60">
        <v>92556170</v>
      </c>
      <c r="Z32" s="140">
        <v>425.55</v>
      </c>
      <c r="AA32" s="62">
        <v>29000000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21896063</v>
      </c>
      <c r="D34" s="168">
        <f>SUM(D29:D33)</f>
        <v>0</v>
      </c>
      <c r="E34" s="72">
        <f t="shared" si="3"/>
        <v>29000000</v>
      </c>
      <c r="F34" s="73">
        <f t="shared" si="3"/>
        <v>29000000</v>
      </c>
      <c r="G34" s="73">
        <f t="shared" si="3"/>
        <v>53832573</v>
      </c>
      <c r="H34" s="73">
        <f t="shared" si="3"/>
        <v>84591783</v>
      </c>
      <c r="I34" s="73">
        <f t="shared" si="3"/>
        <v>93815678</v>
      </c>
      <c r="J34" s="73">
        <f t="shared" si="3"/>
        <v>93815678</v>
      </c>
      <c r="K34" s="73">
        <f t="shared" si="3"/>
        <v>97429967</v>
      </c>
      <c r="L34" s="73">
        <f t="shared" si="3"/>
        <v>94638752</v>
      </c>
      <c r="M34" s="73">
        <f t="shared" si="3"/>
        <v>111220817</v>
      </c>
      <c r="N34" s="73">
        <f t="shared" si="3"/>
        <v>111220817</v>
      </c>
      <c r="O34" s="73">
        <f t="shared" si="3"/>
        <v>113722178</v>
      </c>
      <c r="P34" s="73">
        <f t="shared" si="3"/>
        <v>110543552</v>
      </c>
      <c r="Q34" s="73">
        <f t="shared" si="3"/>
        <v>114306170</v>
      </c>
      <c r="R34" s="73">
        <f t="shared" si="3"/>
        <v>114306170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114306170</v>
      </c>
      <c r="X34" s="73">
        <f t="shared" si="3"/>
        <v>21750000</v>
      </c>
      <c r="Y34" s="73">
        <f t="shared" si="3"/>
        <v>92556170</v>
      </c>
      <c r="Z34" s="170">
        <f>+IF(X34&lt;&gt;0,+(Y34/X34)*100,0)</f>
        <v>425.5456091954023</v>
      </c>
      <c r="AA34" s="74">
        <f>SUM(AA29:AA33)</f>
        <v>29000000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21896063</v>
      </c>
      <c r="D40" s="168">
        <f>+D34+D39</f>
        <v>0</v>
      </c>
      <c r="E40" s="72">
        <f t="shared" si="5"/>
        <v>29000000</v>
      </c>
      <c r="F40" s="73">
        <f t="shared" si="5"/>
        <v>29000000</v>
      </c>
      <c r="G40" s="73">
        <f t="shared" si="5"/>
        <v>53832573</v>
      </c>
      <c r="H40" s="73">
        <f t="shared" si="5"/>
        <v>84591783</v>
      </c>
      <c r="I40" s="73">
        <f t="shared" si="5"/>
        <v>93815678</v>
      </c>
      <c r="J40" s="73">
        <f t="shared" si="5"/>
        <v>93815678</v>
      </c>
      <c r="K40" s="73">
        <f t="shared" si="5"/>
        <v>97429967</v>
      </c>
      <c r="L40" s="73">
        <f t="shared" si="5"/>
        <v>94638752</v>
      </c>
      <c r="M40" s="73">
        <f t="shared" si="5"/>
        <v>111220817</v>
      </c>
      <c r="N40" s="73">
        <f t="shared" si="5"/>
        <v>111220817</v>
      </c>
      <c r="O40" s="73">
        <f t="shared" si="5"/>
        <v>113722178</v>
      </c>
      <c r="P40" s="73">
        <f t="shared" si="5"/>
        <v>110543552</v>
      </c>
      <c r="Q40" s="73">
        <f t="shared" si="5"/>
        <v>114306170</v>
      </c>
      <c r="R40" s="73">
        <f t="shared" si="5"/>
        <v>114306170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114306170</v>
      </c>
      <c r="X40" s="73">
        <f t="shared" si="5"/>
        <v>21750000</v>
      </c>
      <c r="Y40" s="73">
        <f t="shared" si="5"/>
        <v>92556170</v>
      </c>
      <c r="Z40" s="170">
        <f>+IF(X40&lt;&gt;0,+(Y40/X40)*100,0)</f>
        <v>425.5456091954023</v>
      </c>
      <c r="AA40" s="74">
        <f>+AA34+AA39</f>
        <v>29000000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163831145</v>
      </c>
      <c r="D42" s="257">
        <f>+D25-D40</f>
        <v>0</v>
      </c>
      <c r="E42" s="258">
        <f t="shared" si="6"/>
        <v>200898000</v>
      </c>
      <c r="F42" s="259">
        <f t="shared" si="6"/>
        <v>200898052</v>
      </c>
      <c r="G42" s="259">
        <f t="shared" si="6"/>
        <v>24803366</v>
      </c>
      <c r="H42" s="259">
        <f t="shared" si="6"/>
        <v>51450301</v>
      </c>
      <c r="I42" s="259">
        <f t="shared" si="6"/>
        <v>46543260</v>
      </c>
      <c r="J42" s="259">
        <f t="shared" si="6"/>
        <v>46543260</v>
      </c>
      <c r="K42" s="259">
        <f t="shared" si="6"/>
        <v>41498088</v>
      </c>
      <c r="L42" s="259">
        <f t="shared" si="6"/>
        <v>45183102</v>
      </c>
      <c r="M42" s="259">
        <f t="shared" si="6"/>
        <v>51091813</v>
      </c>
      <c r="N42" s="259">
        <f t="shared" si="6"/>
        <v>51091813</v>
      </c>
      <c r="O42" s="259">
        <f t="shared" si="6"/>
        <v>46922634</v>
      </c>
      <c r="P42" s="259">
        <f t="shared" si="6"/>
        <v>53576992</v>
      </c>
      <c r="Q42" s="259">
        <f t="shared" si="6"/>
        <v>49002555</v>
      </c>
      <c r="R42" s="259">
        <f t="shared" si="6"/>
        <v>49002555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49002555</v>
      </c>
      <c r="X42" s="259">
        <f t="shared" si="6"/>
        <v>150673539</v>
      </c>
      <c r="Y42" s="259">
        <f t="shared" si="6"/>
        <v>-101670984</v>
      </c>
      <c r="Z42" s="260">
        <f>+IF(X42&lt;&gt;0,+(Y42/X42)*100,0)</f>
        <v>-67.47766374558974</v>
      </c>
      <c r="AA42" s="261">
        <f>+AA25-AA40</f>
        <v>200898052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163831145</v>
      </c>
      <c r="D45" s="155"/>
      <c r="E45" s="59">
        <v>200898000</v>
      </c>
      <c r="F45" s="60">
        <v>200898052</v>
      </c>
      <c r="G45" s="60">
        <v>24803366</v>
      </c>
      <c r="H45" s="60">
        <v>51450301</v>
      </c>
      <c r="I45" s="60">
        <v>46543260</v>
      </c>
      <c r="J45" s="60">
        <v>46543260</v>
      </c>
      <c r="K45" s="60">
        <v>41498088</v>
      </c>
      <c r="L45" s="60">
        <v>45183102</v>
      </c>
      <c r="M45" s="60">
        <v>51091813</v>
      </c>
      <c r="N45" s="60">
        <v>51091813</v>
      </c>
      <c r="O45" s="60">
        <v>46922634</v>
      </c>
      <c r="P45" s="60">
        <v>53576992</v>
      </c>
      <c r="Q45" s="60">
        <v>49002555</v>
      </c>
      <c r="R45" s="60">
        <v>49002555</v>
      </c>
      <c r="S45" s="60"/>
      <c r="T45" s="60"/>
      <c r="U45" s="60"/>
      <c r="V45" s="60"/>
      <c r="W45" s="60">
        <v>49002555</v>
      </c>
      <c r="X45" s="60">
        <v>150673539</v>
      </c>
      <c r="Y45" s="60">
        <v>-101670984</v>
      </c>
      <c r="Z45" s="139">
        <v>-67.48</v>
      </c>
      <c r="AA45" s="62">
        <v>200898052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163831145</v>
      </c>
      <c r="D48" s="217">
        <f>SUM(D45:D47)</f>
        <v>0</v>
      </c>
      <c r="E48" s="264">
        <f t="shared" si="7"/>
        <v>200898000</v>
      </c>
      <c r="F48" s="219">
        <f t="shared" si="7"/>
        <v>200898052</v>
      </c>
      <c r="G48" s="219">
        <f t="shared" si="7"/>
        <v>24803366</v>
      </c>
      <c r="H48" s="219">
        <f t="shared" si="7"/>
        <v>51450301</v>
      </c>
      <c r="I48" s="219">
        <f t="shared" si="7"/>
        <v>46543260</v>
      </c>
      <c r="J48" s="219">
        <f t="shared" si="7"/>
        <v>46543260</v>
      </c>
      <c r="K48" s="219">
        <f t="shared" si="7"/>
        <v>41498088</v>
      </c>
      <c r="L48" s="219">
        <f t="shared" si="7"/>
        <v>45183102</v>
      </c>
      <c r="M48" s="219">
        <f t="shared" si="7"/>
        <v>51091813</v>
      </c>
      <c r="N48" s="219">
        <f t="shared" si="7"/>
        <v>51091813</v>
      </c>
      <c r="O48" s="219">
        <f t="shared" si="7"/>
        <v>46922634</v>
      </c>
      <c r="P48" s="219">
        <f t="shared" si="7"/>
        <v>53576992</v>
      </c>
      <c r="Q48" s="219">
        <f t="shared" si="7"/>
        <v>49002555</v>
      </c>
      <c r="R48" s="219">
        <f t="shared" si="7"/>
        <v>49002555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49002555</v>
      </c>
      <c r="X48" s="219">
        <f t="shared" si="7"/>
        <v>150673539</v>
      </c>
      <c r="Y48" s="219">
        <f t="shared" si="7"/>
        <v>-101670984</v>
      </c>
      <c r="Z48" s="265">
        <f>+IF(X48&lt;&gt;0,+(Y48/X48)*100,0)</f>
        <v>-67.47766374558974</v>
      </c>
      <c r="AA48" s="232">
        <f>SUM(AA45:AA47)</f>
        <v>200898052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2875190</v>
      </c>
      <c r="D6" s="155"/>
      <c r="E6" s="59">
        <v>600135</v>
      </c>
      <c r="F6" s="60">
        <v>600135</v>
      </c>
      <c r="G6" s="60">
        <v>36754</v>
      </c>
      <c r="H6" s="60">
        <v>36754</v>
      </c>
      <c r="I6" s="60">
        <v>36754</v>
      </c>
      <c r="J6" s="60">
        <v>110262</v>
      </c>
      <c r="K6" s="60">
        <v>36754</v>
      </c>
      <c r="L6" s="60"/>
      <c r="M6" s="60"/>
      <c r="N6" s="60">
        <v>36754</v>
      </c>
      <c r="O6" s="60"/>
      <c r="P6" s="60"/>
      <c r="Q6" s="60"/>
      <c r="R6" s="60"/>
      <c r="S6" s="60"/>
      <c r="T6" s="60"/>
      <c r="U6" s="60"/>
      <c r="V6" s="60"/>
      <c r="W6" s="60">
        <v>147016</v>
      </c>
      <c r="X6" s="60">
        <v>450100</v>
      </c>
      <c r="Y6" s="60">
        <v>-303084</v>
      </c>
      <c r="Z6" s="140">
        <v>-67.34</v>
      </c>
      <c r="AA6" s="62">
        <v>600135</v>
      </c>
    </row>
    <row r="7" spans="1:27" ht="13.5">
      <c r="A7" s="249" t="s">
        <v>178</v>
      </c>
      <c r="B7" s="182"/>
      <c r="C7" s="155">
        <v>69198751</v>
      </c>
      <c r="D7" s="155"/>
      <c r="E7" s="59">
        <v>97566000</v>
      </c>
      <c r="F7" s="60">
        <v>97566000</v>
      </c>
      <c r="G7" s="60">
        <v>42735000</v>
      </c>
      <c r="H7" s="60">
        <v>1336000</v>
      </c>
      <c r="I7" s="60"/>
      <c r="J7" s="60">
        <v>44071000</v>
      </c>
      <c r="K7" s="60"/>
      <c r="L7" s="60">
        <v>23758000</v>
      </c>
      <c r="M7" s="60"/>
      <c r="N7" s="60">
        <v>23758000</v>
      </c>
      <c r="O7" s="60"/>
      <c r="P7" s="60"/>
      <c r="Q7" s="60"/>
      <c r="R7" s="60"/>
      <c r="S7" s="60"/>
      <c r="T7" s="60"/>
      <c r="U7" s="60"/>
      <c r="V7" s="60"/>
      <c r="W7" s="60">
        <v>67829000</v>
      </c>
      <c r="X7" s="60">
        <v>73174500</v>
      </c>
      <c r="Y7" s="60">
        <v>-5345500</v>
      </c>
      <c r="Z7" s="140">
        <v>-7.31</v>
      </c>
      <c r="AA7" s="62">
        <v>97566000</v>
      </c>
    </row>
    <row r="8" spans="1:27" ht="13.5">
      <c r="A8" s="249" t="s">
        <v>179</v>
      </c>
      <c r="B8" s="182"/>
      <c r="C8" s="155">
        <v>31047517</v>
      </c>
      <c r="D8" s="155"/>
      <c r="E8" s="59">
        <v>31844000</v>
      </c>
      <c r="F8" s="60">
        <v>31844000</v>
      </c>
      <c r="G8" s="60">
        <v>10642000</v>
      </c>
      <c r="H8" s="60"/>
      <c r="I8" s="60">
        <v>150000</v>
      </c>
      <c r="J8" s="60">
        <v>10792000</v>
      </c>
      <c r="K8" s="60"/>
      <c r="L8" s="60"/>
      <c r="M8" s="60"/>
      <c r="N8" s="60"/>
      <c r="O8" s="60"/>
      <c r="P8" s="60"/>
      <c r="Q8" s="60">
        <v>9784000</v>
      </c>
      <c r="R8" s="60">
        <v>9784000</v>
      </c>
      <c r="S8" s="60"/>
      <c r="T8" s="60"/>
      <c r="U8" s="60"/>
      <c r="V8" s="60"/>
      <c r="W8" s="60">
        <v>20576000</v>
      </c>
      <c r="X8" s="60">
        <v>31844000</v>
      </c>
      <c r="Y8" s="60">
        <v>-11268000</v>
      </c>
      <c r="Z8" s="140">
        <v>-35.39</v>
      </c>
      <c r="AA8" s="62">
        <v>31844000</v>
      </c>
    </row>
    <row r="9" spans="1:27" ht="13.5">
      <c r="A9" s="249" t="s">
        <v>180</v>
      </c>
      <c r="B9" s="182"/>
      <c r="C9" s="155">
        <v>4042757</v>
      </c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-71860054</v>
      </c>
      <c r="D12" s="155"/>
      <c r="E12" s="59">
        <v>-78699960</v>
      </c>
      <c r="F12" s="60">
        <v>-78699960</v>
      </c>
      <c r="G12" s="60">
        <v>-1482708</v>
      </c>
      <c r="H12" s="60">
        <v>-1758452</v>
      </c>
      <c r="I12" s="60">
        <v>-1704149</v>
      </c>
      <c r="J12" s="60">
        <v>-4945309</v>
      </c>
      <c r="K12" s="60">
        <v>-1321151</v>
      </c>
      <c r="L12" s="60">
        <v>-1267224</v>
      </c>
      <c r="M12" s="60">
        <v>-1748296</v>
      </c>
      <c r="N12" s="60">
        <v>-4336671</v>
      </c>
      <c r="O12" s="60">
        <v>-2079352</v>
      </c>
      <c r="P12" s="60">
        <v>-2234641</v>
      </c>
      <c r="Q12" s="60">
        <v>-2109285</v>
      </c>
      <c r="R12" s="60">
        <v>-6423278</v>
      </c>
      <c r="S12" s="60"/>
      <c r="T12" s="60"/>
      <c r="U12" s="60"/>
      <c r="V12" s="60"/>
      <c r="W12" s="60">
        <v>-15705258</v>
      </c>
      <c r="X12" s="60">
        <v>-59024970</v>
      </c>
      <c r="Y12" s="60">
        <v>43319712</v>
      </c>
      <c r="Z12" s="140">
        <v>-73.39</v>
      </c>
      <c r="AA12" s="62">
        <v>-78699960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>
        <v>-6835635</v>
      </c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28468526</v>
      </c>
      <c r="D15" s="168">
        <f>SUM(D6:D14)</f>
        <v>0</v>
      </c>
      <c r="E15" s="72">
        <f t="shared" si="0"/>
        <v>51310175</v>
      </c>
      <c r="F15" s="73">
        <f t="shared" si="0"/>
        <v>51310175</v>
      </c>
      <c r="G15" s="73">
        <f t="shared" si="0"/>
        <v>51931046</v>
      </c>
      <c r="H15" s="73">
        <f t="shared" si="0"/>
        <v>-385698</v>
      </c>
      <c r="I15" s="73">
        <f t="shared" si="0"/>
        <v>-1517395</v>
      </c>
      <c r="J15" s="73">
        <f t="shared" si="0"/>
        <v>50027953</v>
      </c>
      <c r="K15" s="73">
        <f t="shared" si="0"/>
        <v>-1284397</v>
      </c>
      <c r="L15" s="73">
        <f t="shared" si="0"/>
        <v>22490776</v>
      </c>
      <c r="M15" s="73">
        <f t="shared" si="0"/>
        <v>-1748296</v>
      </c>
      <c r="N15" s="73">
        <f t="shared" si="0"/>
        <v>19458083</v>
      </c>
      <c r="O15" s="73">
        <f t="shared" si="0"/>
        <v>-2079352</v>
      </c>
      <c r="P15" s="73">
        <f t="shared" si="0"/>
        <v>-2234641</v>
      </c>
      <c r="Q15" s="73">
        <f t="shared" si="0"/>
        <v>7674715</v>
      </c>
      <c r="R15" s="73">
        <f t="shared" si="0"/>
        <v>3360722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72846758</v>
      </c>
      <c r="X15" s="73">
        <f t="shared" si="0"/>
        <v>46443630</v>
      </c>
      <c r="Y15" s="73">
        <f t="shared" si="0"/>
        <v>26403128</v>
      </c>
      <c r="Z15" s="170">
        <f>+IF(X15&lt;&gt;0,+(Y15/X15)*100,0)</f>
        <v>56.849837103602795</v>
      </c>
      <c r="AA15" s="74">
        <f>SUM(AA6:AA14)</f>
        <v>51310175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-31045377</v>
      </c>
      <c r="D24" s="155"/>
      <c r="E24" s="59">
        <v>-37994000</v>
      </c>
      <c r="F24" s="60">
        <v>-37994000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-28495502</v>
      </c>
      <c r="Y24" s="60">
        <v>28495502</v>
      </c>
      <c r="Z24" s="140">
        <v>-100</v>
      </c>
      <c r="AA24" s="62">
        <v>-37994000</v>
      </c>
    </row>
    <row r="25" spans="1:27" ht="13.5">
      <c r="A25" s="250" t="s">
        <v>191</v>
      </c>
      <c r="B25" s="251"/>
      <c r="C25" s="168">
        <f aca="true" t="shared" si="1" ref="C25:Y25">SUM(C19:C24)</f>
        <v>-31045377</v>
      </c>
      <c r="D25" s="168">
        <f>SUM(D19:D24)</f>
        <v>0</v>
      </c>
      <c r="E25" s="72">
        <f t="shared" si="1"/>
        <v>-37994000</v>
      </c>
      <c r="F25" s="73">
        <f t="shared" si="1"/>
        <v>-37994000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-28495502</v>
      </c>
      <c r="Y25" s="73">
        <f t="shared" si="1"/>
        <v>28495502</v>
      </c>
      <c r="Z25" s="170">
        <f>+IF(X25&lt;&gt;0,+(Y25/X25)*100,0)</f>
        <v>-100</v>
      </c>
      <c r="AA25" s="74">
        <f>SUM(AA19:AA24)</f>
        <v>-37994000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-2576851</v>
      </c>
      <c r="D36" s="153">
        <f>+D15+D25+D34</f>
        <v>0</v>
      </c>
      <c r="E36" s="99">
        <f t="shared" si="3"/>
        <v>13316175</v>
      </c>
      <c r="F36" s="100">
        <f t="shared" si="3"/>
        <v>13316175</v>
      </c>
      <c r="G36" s="100">
        <f t="shared" si="3"/>
        <v>51931046</v>
      </c>
      <c r="H36" s="100">
        <f t="shared" si="3"/>
        <v>-385698</v>
      </c>
      <c r="I36" s="100">
        <f t="shared" si="3"/>
        <v>-1517395</v>
      </c>
      <c r="J36" s="100">
        <f t="shared" si="3"/>
        <v>50027953</v>
      </c>
      <c r="K36" s="100">
        <f t="shared" si="3"/>
        <v>-1284397</v>
      </c>
      <c r="L36" s="100">
        <f t="shared" si="3"/>
        <v>22490776</v>
      </c>
      <c r="M36" s="100">
        <f t="shared" si="3"/>
        <v>-1748296</v>
      </c>
      <c r="N36" s="100">
        <f t="shared" si="3"/>
        <v>19458083</v>
      </c>
      <c r="O36" s="100">
        <f t="shared" si="3"/>
        <v>-2079352</v>
      </c>
      <c r="P36" s="100">
        <f t="shared" si="3"/>
        <v>-2234641</v>
      </c>
      <c r="Q36" s="100">
        <f t="shared" si="3"/>
        <v>7674715</v>
      </c>
      <c r="R36" s="100">
        <f t="shared" si="3"/>
        <v>3360722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72846758</v>
      </c>
      <c r="X36" s="100">
        <f t="shared" si="3"/>
        <v>17948128</v>
      </c>
      <c r="Y36" s="100">
        <f t="shared" si="3"/>
        <v>54898630</v>
      </c>
      <c r="Z36" s="137">
        <f>+IF(X36&lt;&gt;0,+(Y36/X36)*100,0)</f>
        <v>305.87384935075124</v>
      </c>
      <c r="AA36" s="102">
        <f>+AA15+AA25+AA34</f>
        <v>13316175</v>
      </c>
    </row>
    <row r="37" spans="1:27" ht="13.5">
      <c r="A37" s="249" t="s">
        <v>199</v>
      </c>
      <c r="B37" s="182"/>
      <c r="C37" s="153">
        <v>76032161</v>
      </c>
      <c r="D37" s="153"/>
      <c r="E37" s="99">
        <v>76033171</v>
      </c>
      <c r="F37" s="100">
        <v>76033171</v>
      </c>
      <c r="G37" s="100">
        <v>76032161</v>
      </c>
      <c r="H37" s="100">
        <v>127963207</v>
      </c>
      <c r="I37" s="100">
        <v>127577509</v>
      </c>
      <c r="J37" s="100">
        <v>76032161</v>
      </c>
      <c r="K37" s="100">
        <v>126060114</v>
      </c>
      <c r="L37" s="100">
        <v>124775717</v>
      </c>
      <c r="M37" s="100">
        <v>147266493</v>
      </c>
      <c r="N37" s="100">
        <v>126060114</v>
      </c>
      <c r="O37" s="100">
        <v>145518197</v>
      </c>
      <c r="P37" s="100">
        <v>143438845</v>
      </c>
      <c r="Q37" s="100">
        <v>141204204</v>
      </c>
      <c r="R37" s="100">
        <v>145518197</v>
      </c>
      <c r="S37" s="100"/>
      <c r="T37" s="100"/>
      <c r="U37" s="100"/>
      <c r="V37" s="100"/>
      <c r="W37" s="100">
        <v>76032161</v>
      </c>
      <c r="X37" s="100">
        <v>76033171</v>
      </c>
      <c r="Y37" s="100">
        <v>-1010</v>
      </c>
      <c r="Z37" s="137"/>
      <c r="AA37" s="102">
        <v>76033171</v>
      </c>
    </row>
    <row r="38" spans="1:27" ht="13.5">
      <c r="A38" s="269" t="s">
        <v>200</v>
      </c>
      <c r="B38" s="256"/>
      <c r="C38" s="257">
        <v>73455310</v>
      </c>
      <c r="D38" s="257"/>
      <c r="E38" s="258">
        <v>89349346</v>
      </c>
      <c r="F38" s="259">
        <v>89349346</v>
      </c>
      <c r="G38" s="259">
        <v>127963207</v>
      </c>
      <c r="H38" s="259">
        <v>127577509</v>
      </c>
      <c r="I38" s="259">
        <v>126060114</v>
      </c>
      <c r="J38" s="259">
        <v>126060114</v>
      </c>
      <c r="K38" s="259">
        <v>124775717</v>
      </c>
      <c r="L38" s="259">
        <v>147266493</v>
      </c>
      <c r="M38" s="259">
        <v>145518197</v>
      </c>
      <c r="N38" s="259">
        <v>145518197</v>
      </c>
      <c r="O38" s="259">
        <v>143438845</v>
      </c>
      <c r="P38" s="259">
        <v>141204204</v>
      </c>
      <c r="Q38" s="259">
        <v>148878919</v>
      </c>
      <c r="R38" s="259">
        <v>148878919</v>
      </c>
      <c r="S38" s="259"/>
      <c r="T38" s="259"/>
      <c r="U38" s="259"/>
      <c r="V38" s="259"/>
      <c r="W38" s="259">
        <v>148878919</v>
      </c>
      <c r="X38" s="259">
        <v>93981299</v>
      </c>
      <c r="Y38" s="259">
        <v>54897620</v>
      </c>
      <c r="Z38" s="260">
        <v>58.41</v>
      </c>
      <c r="AA38" s="261">
        <v>89349346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31047517</v>
      </c>
      <c r="D5" s="200">
        <f t="shared" si="0"/>
        <v>0</v>
      </c>
      <c r="E5" s="106">
        <f t="shared" si="0"/>
        <v>37994000</v>
      </c>
      <c r="F5" s="106">
        <f t="shared" si="0"/>
        <v>150000</v>
      </c>
      <c r="G5" s="106">
        <f t="shared" si="0"/>
        <v>183848</v>
      </c>
      <c r="H5" s="106">
        <f t="shared" si="0"/>
        <v>5475099</v>
      </c>
      <c r="I5" s="106">
        <f t="shared" si="0"/>
        <v>4702552</v>
      </c>
      <c r="J5" s="106">
        <f t="shared" si="0"/>
        <v>10361499</v>
      </c>
      <c r="K5" s="106">
        <f t="shared" si="0"/>
        <v>1318983</v>
      </c>
      <c r="L5" s="106">
        <f t="shared" si="0"/>
        <v>2178196</v>
      </c>
      <c r="M5" s="106">
        <f t="shared" si="0"/>
        <v>6599909</v>
      </c>
      <c r="N5" s="106">
        <f t="shared" si="0"/>
        <v>10097088</v>
      </c>
      <c r="O5" s="106">
        <f t="shared" si="0"/>
        <v>0</v>
      </c>
      <c r="P5" s="106">
        <f t="shared" si="0"/>
        <v>5555084</v>
      </c>
      <c r="Q5" s="106">
        <f t="shared" si="0"/>
        <v>1422822</v>
      </c>
      <c r="R5" s="106">
        <f t="shared" si="0"/>
        <v>6977906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27436493</v>
      </c>
      <c r="X5" s="106">
        <f t="shared" si="0"/>
        <v>112500</v>
      </c>
      <c r="Y5" s="106">
        <f t="shared" si="0"/>
        <v>27323993</v>
      </c>
      <c r="Z5" s="201">
        <f>+IF(X5&lt;&gt;0,+(Y5/X5)*100,0)</f>
        <v>24287.993777777778</v>
      </c>
      <c r="AA5" s="199">
        <f>SUM(AA11:AA18)</f>
        <v>150000</v>
      </c>
    </row>
    <row r="6" spans="1:27" ht="13.5">
      <c r="A6" s="291" t="s">
        <v>204</v>
      </c>
      <c r="B6" s="142"/>
      <c r="C6" s="62"/>
      <c r="D6" s="156"/>
      <c r="E6" s="60">
        <v>31844000</v>
      </c>
      <c r="F6" s="60"/>
      <c r="G6" s="60">
        <v>183848</v>
      </c>
      <c r="H6" s="60">
        <v>5475099</v>
      </c>
      <c r="I6" s="60">
        <v>4702552</v>
      </c>
      <c r="J6" s="60">
        <v>10361499</v>
      </c>
      <c r="K6" s="60">
        <v>1318983</v>
      </c>
      <c r="L6" s="60">
        <v>2178196</v>
      </c>
      <c r="M6" s="60">
        <v>6599909</v>
      </c>
      <c r="N6" s="60">
        <v>10097088</v>
      </c>
      <c r="O6" s="60"/>
      <c r="P6" s="60">
        <v>5555084</v>
      </c>
      <c r="Q6" s="60">
        <v>1422822</v>
      </c>
      <c r="R6" s="60">
        <v>6977906</v>
      </c>
      <c r="S6" s="60"/>
      <c r="T6" s="60"/>
      <c r="U6" s="60"/>
      <c r="V6" s="60"/>
      <c r="W6" s="60">
        <v>27436493</v>
      </c>
      <c r="X6" s="60"/>
      <c r="Y6" s="60">
        <v>27436493</v>
      </c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25248752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25248752</v>
      </c>
      <c r="D11" s="294">
        <f t="shared" si="1"/>
        <v>0</v>
      </c>
      <c r="E11" s="295">
        <f t="shared" si="1"/>
        <v>31844000</v>
      </c>
      <c r="F11" s="295">
        <f t="shared" si="1"/>
        <v>0</v>
      </c>
      <c r="G11" s="295">
        <f t="shared" si="1"/>
        <v>183848</v>
      </c>
      <c r="H11" s="295">
        <f t="shared" si="1"/>
        <v>5475099</v>
      </c>
      <c r="I11" s="295">
        <f t="shared" si="1"/>
        <v>4702552</v>
      </c>
      <c r="J11" s="295">
        <f t="shared" si="1"/>
        <v>10361499</v>
      </c>
      <c r="K11" s="295">
        <f t="shared" si="1"/>
        <v>1318983</v>
      </c>
      <c r="L11" s="295">
        <f t="shared" si="1"/>
        <v>2178196</v>
      </c>
      <c r="M11" s="295">
        <f t="shared" si="1"/>
        <v>6599909</v>
      </c>
      <c r="N11" s="295">
        <f t="shared" si="1"/>
        <v>10097088</v>
      </c>
      <c r="O11" s="295">
        <f t="shared" si="1"/>
        <v>0</v>
      </c>
      <c r="P11" s="295">
        <f t="shared" si="1"/>
        <v>5555084</v>
      </c>
      <c r="Q11" s="295">
        <f t="shared" si="1"/>
        <v>1422822</v>
      </c>
      <c r="R11" s="295">
        <f t="shared" si="1"/>
        <v>6977906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27436493</v>
      </c>
      <c r="X11" s="295">
        <f t="shared" si="1"/>
        <v>0</v>
      </c>
      <c r="Y11" s="295">
        <f t="shared" si="1"/>
        <v>27436493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>
        <v>1890744</v>
      </c>
      <c r="D12" s="156"/>
      <c r="E12" s="60"/>
      <c r="F12" s="60">
        <v>150000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112500</v>
      </c>
      <c r="Y12" s="60">
        <v>-112500</v>
      </c>
      <c r="Z12" s="140">
        <v>-100</v>
      </c>
      <c r="AA12" s="155">
        <v>150000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3908021</v>
      </c>
      <c r="D15" s="156"/>
      <c r="E15" s="60">
        <v>6150000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31844000</v>
      </c>
      <c r="F36" s="60">
        <f t="shared" si="4"/>
        <v>0</v>
      </c>
      <c r="G36" s="60">
        <f t="shared" si="4"/>
        <v>183848</v>
      </c>
      <c r="H36" s="60">
        <f t="shared" si="4"/>
        <v>5475099</v>
      </c>
      <c r="I36" s="60">
        <f t="shared" si="4"/>
        <v>4702552</v>
      </c>
      <c r="J36" s="60">
        <f t="shared" si="4"/>
        <v>10361499</v>
      </c>
      <c r="K36" s="60">
        <f t="shared" si="4"/>
        <v>1318983</v>
      </c>
      <c r="L36" s="60">
        <f t="shared" si="4"/>
        <v>2178196</v>
      </c>
      <c r="M36" s="60">
        <f t="shared" si="4"/>
        <v>6599909</v>
      </c>
      <c r="N36" s="60">
        <f t="shared" si="4"/>
        <v>10097088</v>
      </c>
      <c r="O36" s="60">
        <f t="shared" si="4"/>
        <v>0</v>
      </c>
      <c r="P36" s="60">
        <f t="shared" si="4"/>
        <v>5555084</v>
      </c>
      <c r="Q36" s="60">
        <f t="shared" si="4"/>
        <v>1422822</v>
      </c>
      <c r="R36" s="60">
        <f t="shared" si="4"/>
        <v>6977906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27436493</v>
      </c>
      <c r="X36" s="60">
        <f t="shared" si="4"/>
        <v>0</v>
      </c>
      <c r="Y36" s="60">
        <f t="shared" si="4"/>
        <v>27436493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25248752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25248752</v>
      </c>
      <c r="D41" s="294">
        <f t="shared" si="6"/>
        <v>0</v>
      </c>
      <c r="E41" s="295">
        <f t="shared" si="6"/>
        <v>31844000</v>
      </c>
      <c r="F41" s="295">
        <f t="shared" si="6"/>
        <v>0</v>
      </c>
      <c r="G41" s="295">
        <f t="shared" si="6"/>
        <v>183848</v>
      </c>
      <c r="H41" s="295">
        <f t="shared" si="6"/>
        <v>5475099</v>
      </c>
      <c r="I41" s="295">
        <f t="shared" si="6"/>
        <v>4702552</v>
      </c>
      <c r="J41" s="295">
        <f t="shared" si="6"/>
        <v>10361499</v>
      </c>
      <c r="K41" s="295">
        <f t="shared" si="6"/>
        <v>1318983</v>
      </c>
      <c r="L41" s="295">
        <f t="shared" si="6"/>
        <v>2178196</v>
      </c>
      <c r="M41" s="295">
        <f t="shared" si="6"/>
        <v>6599909</v>
      </c>
      <c r="N41" s="295">
        <f t="shared" si="6"/>
        <v>10097088</v>
      </c>
      <c r="O41" s="295">
        <f t="shared" si="6"/>
        <v>0</v>
      </c>
      <c r="P41" s="295">
        <f t="shared" si="6"/>
        <v>5555084</v>
      </c>
      <c r="Q41" s="295">
        <f t="shared" si="6"/>
        <v>1422822</v>
      </c>
      <c r="R41" s="295">
        <f t="shared" si="6"/>
        <v>6977906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27436493</v>
      </c>
      <c r="X41" s="295">
        <f t="shared" si="6"/>
        <v>0</v>
      </c>
      <c r="Y41" s="295">
        <f t="shared" si="6"/>
        <v>27436493</v>
      </c>
      <c r="Z41" s="296">
        <f t="shared" si="5"/>
        <v>0</v>
      </c>
      <c r="AA41" s="297">
        <f>SUM(AA36:AA40)</f>
        <v>0</v>
      </c>
    </row>
    <row r="42" spans="1:27" ht="13.5">
      <c r="A42" s="298" t="s">
        <v>210</v>
      </c>
      <c r="B42" s="136"/>
      <c r="C42" s="95">
        <f aca="true" t="shared" si="7" ref="C42:Y48">C12+C27</f>
        <v>1890744</v>
      </c>
      <c r="D42" s="129">
        <f t="shared" si="7"/>
        <v>0</v>
      </c>
      <c r="E42" s="54">
        <f t="shared" si="7"/>
        <v>0</v>
      </c>
      <c r="F42" s="54">
        <f t="shared" si="7"/>
        <v>150000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112500</v>
      </c>
      <c r="Y42" s="54">
        <f t="shared" si="7"/>
        <v>-112500</v>
      </c>
      <c r="Z42" s="184">
        <f t="shared" si="5"/>
        <v>-100</v>
      </c>
      <c r="AA42" s="130">
        <f aca="true" t="shared" si="8" ref="AA42:AA48">AA12+AA27</f>
        <v>150000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3908021</v>
      </c>
      <c r="D45" s="129">
        <f t="shared" si="7"/>
        <v>0</v>
      </c>
      <c r="E45" s="54">
        <f t="shared" si="7"/>
        <v>6150000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31047517</v>
      </c>
      <c r="D49" s="218">
        <f t="shared" si="9"/>
        <v>0</v>
      </c>
      <c r="E49" s="220">
        <f t="shared" si="9"/>
        <v>37994000</v>
      </c>
      <c r="F49" s="220">
        <f t="shared" si="9"/>
        <v>150000</v>
      </c>
      <c r="G49" s="220">
        <f t="shared" si="9"/>
        <v>183848</v>
      </c>
      <c r="H49" s="220">
        <f t="shared" si="9"/>
        <v>5475099</v>
      </c>
      <c r="I49" s="220">
        <f t="shared" si="9"/>
        <v>4702552</v>
      </c>
      <c r="J49" s="220">
        <f t="shared" si="9"/>
        <v>10361499</v>
      </c>
      <c r="K49" s="220">
        <f t="shared" si="9"/>
        <v>1318983</v>
      </c>
      <c r="L49" s="220">
        <f t="shared" si="9"/>
        <v>2178196</v>
      </c>
      <c r="M49" s="220">
        <f t="shared" si="9"/>
        <v>6599909</v>
      </c>
      <c r="N49" s="220">
        <f t="shared" si="9"/>
        <v>10097088</v>
      </c>
      <c r="O49" s="220">
        <f t="shared" si="9"/>
        <v>0</v>
      </c>
      <c r="P49" s="220">
        <f t="shared" si="9"/>
        <v>5555084</v>
      </c>
      <c r="Q49" s="220">
        <f t="shared" si="9"/>
        <v>1422822</v>
      </c>
      <c r="R49" s="220">
        <f t="shared" si="9"/>
        <v>6977906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27436493</v>
      </c>
      <c r="X49" s="220">
        <f t="shared" si="9"/>
        <v>112500</v>
      </c>
      <c r="Y49" s="220">
        <f t="shared" si="9"/>
        <v>27323993</v>
      </c>
      <c r="Z49" s="221">
        <f t="shared" si="5"/>
        <v>24287.993777777778</v>
      </c>
      <c r="AA49" s="222">
        <f>SUM(AA41:AA48)</f>
        <v>150000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980343</v>
      </c>
      <c r="H65" s="60">
        <v>1294621</v>
      </c>
      <c r="I65" s="60">
        <v>1240318</v>
      </c>
      <c r="J65" s="60">
        <v>3515282</v>
      </c>
      <c r="K65" s="60">
        <v>1321151</v>
      </c>
      <c r="L65" s="60">
        <v>1417814</v>
      </c>
      <c r="M65" s="60">
        <v>1431900</v>
      </c>
      <c r="N65" s="60">
        <v>4170865</v>
      </c>
      <c r="O65" s="60">
        <v>2079352</v>
      </c>
      <c r="P65" s="60">
        <v>1770810</v>
      </c>
      <c r="Q65" s="60">
        <v>1645454</v>
      </c>
      <c r="R65" s="60">
        <v>5495616</v>
      </c>
      <c r="S65" s="60"/>
      <c r="T65" s="60"/>
      <c r="U65" s="60"/>
      <c r="V65" s="60"/>
      <c r="W65" s="60">
        <v>13181763</v>
      </c>
      <c r="X65" s="60"/>
      <c r="Y65" s="60">
        <v>13181763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464464</v>
      </c>
      <c r="H68" s="60">
        <v>986959</v>
      </c>
      <c r="I68" s="60">
        <v>709866</v>
      </c>
      <c r="J68" s="60">
        <v>2161289</v>
      </c>
      <c r="K68" s="60">
        <v>1806484</v>
      </c>
      <c r="L68" s="60">
        <v>1804240</v>
      </c>
      <c r="M68" s="60">
        <v>4116803</v>
      </c>
      <c r="N68" s="60">
        <v>7727527</v>
      </c>
      <c r="O68" s="60">
        <v>579508</v>
      </c>
      <c r="P68" s="60">
        <v>4345543</v>
      </c>
      <c r="Q68" s="60">
        <v>1244494</v>
      </c>
      <c r="R68" s="60">
        <v>6169545</v>
      </c>
      <c r="S68" s="60"/>
      <c r="T68" s="60"/>
      <c r="U68" s="60"/>
      <c r="V68" s="60"/>
      <c r="W68" s="60">
        <v>16058361</v>
      </c>
      <c r="X68" s="60"/>
      <c r="Y68" s="60">
        <v>16058361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1444807</v>
      </c>
      <c r="H69" s="220">
        <f t="shared" si="12"/>
        <v>2281580</v>
      </c>
      <c r="I69" s="220">
        <f t="shared" si="12"/>
        <v>1950184</v>
      </c>
      <c r="J69" s="220">
        <f t="shared" si="12"/>
        <v>5676571</v>
      </c>
      <c r="K69" s="220">
        <f t="shared" si="12"/>
        <v>3127635</v>
      </c>
      <c r="L69" s="220">
        <f t="shared" si="12"/>
        <v>3222054</v>
      </c>
      <c r="M69" s="220">
        <f t="shared" si="12"/>
        <v>5548703</v>
      </c>
      <c r="N69" s="220">
        <f t="shared" si="12"/>
        <v>11898392</v>
      </c>
      <c r="O69" s="220">
        <f t="shared" si="12"/>
        <v>2658860</v>
      </c>
      <c r="P69" s="220">
        <f t="shared" si="12"/>
        <v>6116353</v>
      </c>
      <c r="Q69" s="220">
        <f t="shared" si="12"/>
        <v>2889948</v>
      </c>
      <c r="R69" s="220">
        <f t="shared" si="12"/>
        <v>11665161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29240124</v>
      </c>
      <c r="X69" s="220">
        <f t="shared" si="12"/>
        <v>0</v>
      </c>
      <c r="Y69" s="220">
        <f t="shared" si="12"/>
        <v>29240124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25248752</v>
      </c>
      <c r="D5" s="357">
        <f t="shared" si="0"/>
        <v>0</v>
      </c>
      <c r="E5" s="356">
        <f t="shared" si="0"/>
        <v>31844000</v>
      </c>
      <c r="F5" s="358">
        <f t="shared" si="0"/>
        <v>0</v>
      </c>
      <c r="G5" s="358">
        <f t="shared" si="0"/>
        <v>183848</v>
      </c>
      <c r="H5" s="356">
        <f t="shared" si="0"/>
        <v>5475099</v>
      </c>
      <c r="I5" s="356">
        <f t="shared" si="0"/>
        <v>4702552</v>
      </c>
      <c r="J5" s="358">
        <f t="shared" si="0"/>
        <v>10361499</v>
      </c>
      <c r="K5" s="358">
        <f t="shared" si="0"/>
        <v>1318983</v>
      </c>
      <c r="L5" s="356">
        <f t="shared" si="0"/>
        <v>2178196</v>
      </c>
      <c r="M5" s="356">
        <f t="shared" si="0"/>
        <v>6599909</v>
      </c>
      <c r="N5" s="358">
        <f t="shared" si="0"/>
        <v>10097088</v>
      </c>
      <c r="O5" s="358">
        <f t="shared" si="0"/>
        <v>0</v>
      </c>
      <c r="P5" s="356">
        <f t="shared" si="0"/>
        <v>5555084</v>
      </c>
      <c r="Q5" s="356">
        <f t="shared" si="0"/>
        <v>1422822</v>
      </c>
      <c r="R5" s="358">
        <f t="shared" si="0"/>
        <v>6977906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27436493</v>
      </c>
      <c r="X5" s="356">
        <f t="shared" si="0"/>
        <v>0</v>
      </c>
      <c r="Y5" s="358">
        <f t="shared" si="0"/>
        <v>27436493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31844000</v>
      </c>
      <c r="F6" s="59">
        <f t="shared" si="1"/>
        <v>0</v>
      </c>
      <c r="G6" s="59">
        <f t="shared" si="1"/>
        <v>183848</v>
      </c>
      <c r="H6" s="60">
        <f t="shared" si="1"/>
        <v>5475099</v>
      </c>
      <c r="I6" s="60">
        <f t="shared" si="1"/>
        <v>4702552</v>
      </c>
      <c r="J6" s="59">
        <f t="shared" si="1"/>
        <v>10361499</v>
      </c>
      <c r="K6" s="59">
        <f t="shared" si="1"/>
        <v>1318983</v>
      </c>
      <c r="L6" s="60">
        <f t="shared" si="1"/>
        <v>2178196</v>
      </c>
      <c r="M6" s="60">
        <f t="shared" si="1"/>
        <v>6599909</v>
      </c>
      <c r="N6" s="59">
        <f t="shared" si="1"/>
        <v>10097088</v>
      </c>
      <c r="O6" s="59">
        <f t="shared" si="1"/>
        <v>0</v>
      </c>
      <c r="P6" s="60">
        <f t="shared" si="1"/>
        <v>5555084</v>
      </c>
      <c r="Q6" s="60">
        <f t="shared" si="1"/>
        <v>1422822</v>
      </c>
      <c r="R6" s="59">
        <f t="shared" si="1"/>
        <v>6977906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27436493</v>
      </c>
      <c r="X6" s="60">
        <f t="shared" si="1"/>
        <v>0</v>
      </c>
      <c r="Y6" s="59">
        <f t="shared" si="1"/>
        <v>27436493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>
        <v>31844000</v>
      </c>
      <c r="F7" s="59"/>
      <c r="G7" s="59">
        <v>183848</v>
      </c>
      <c r="H7" s="60">
        <v>5475099</v>
      </c>
      <c r="I7" s="60">
        <v>4702552</v>
      </c>
      <c r="J7" s="59">
        <v>10361499</v>
      </c>
      <c r="K7" s="59">
        <v>1318983</v>
      </c>
      <c r="L7" s="60">
        <v>2178196</v>
      </c>
      <c r="M7" s="60">
        <v>6599909</v>
      </c>
      <c r="N7" s="59">
        <v>10097088</v>
      </c>
      <c r="O7" s="59"/>
      <c r="P7" s="60">
        <v>5555084</v>
      </c>
      <c r="Q7" s="60">
        <v>1422822</v>
      </c>
      <c r="R7" s="59">
        <v>6977906</v>
      </c>
      <c r="S7" s="59"/>
      <c r="T7" s="60"/>
      <c r="U7" s="60"/>
      <c r="V7" s="59"/>
      <c r="W7" s="59">
        <v>27436493</v>
      </c>
      <c r="X7" s="60"/>
      <c r="Y7" s="59">
        <v>27436493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25248752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25248752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1890744</v>
      </c>
      <c r="D22" s="344">
        <f t="shared" si="6"/>
        <v>0</v>
      </c>
      <c r="E22" s="343">
        <f t="shared" si="6"/>
        <v>0</v>
      </c>
      <c r="F22" s="345">
        <f t="shared" si="6"/>
        <v>150000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112500</v>
      </c>
      <c r="Y22" s="345">
        <f t="shared" si="6"/>
        <v>-112500</v>
      </c>
      <c r="Z22" s="336">
        <f>+IF(X22&lt;&gt;0,+(Y22/X22)*100,0)</f>
        <v>-100</v>
      </c>
      <c r="AA22" s="350">
        <f>SUM(AA23:AA32)</f>
        <v>150000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>
        <v>150000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112500</v>
      </c>
      <c r="Y24" s="59">
        <v>-112500</v>
      </c>
      <c r="Z24" s="61">
        <v>-100</v>
      </c>
      <c r="AA24" s="62">
        <v>150000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1890744</v>
      </c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3908021</v>
      </c>
      <c r="D40" s="344">
        <f t="shared" si="9"/>
        <v>0</v>
      </c>
      <c r="E40" s="343">
        <f t="shared" si="9"/>
        <v>6150000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>
        <v>4650000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3908021</v>
      </c>
      <c r="D49" s="368"/>
      <c r="E49" s="54">
        <v>1500000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31047517</v>
      </c>
      <c r="D60" s="346">
        <f t="shared" si="14"/>
        <v>0</v>
      </c>
      <c r="E60" s="219">
        <f t="shared" si="14"/>
        <v>37994000</v>
      </c>
      <c r="F60" s="264">
        <f t="shared" si="14"/>
        <v>150000</v>
      </c>
      <c r="G60" s="264">
        <f t="shared" si="14"/>
        <v>183848</v>
      </c>
      <c r="H60" s="219">
        <f t="shared" si="14"/>
        <v>5475099</v>
      </c>
      <c r="I60" s="219">
        <f t="shared" si="14"/>
        <v>4702552</v>
      </c>
      <c r="J60" s="264">
        <f t="shared" si="14"/>
        <v>10361499</v>
      </c>
      <c r="K60" s="264">
        <f t="shared" si="14"/>
        <v>1318983</v>
      </c>
      <c r="L60" s="219">
        <f t="shared" si="14"/>
        <v>2178196</v>
      </c>
      <c r="M60" s="219">
        <f t="shared" si="14"/>
        <v>6599909</v>
      </c>
      <c r="N60" s="264">
        <f t="shared" si="14"/>
        <v>10097088</v>
      </c>
      <c r="O60" s="264">
        <f t="shared" si="14"/>
        <v>0</v>
      </c>
      <c r="P60" s="219">
        <f t="shared" si="14"/>
        <v>5555084</v>
      </c>
      <c r="Q60" s="219">
        <f t="shared" si="14"/>
        <v>1422822</v>
      </c>
      <c r="R60" s="264">
        <f t="shared" si="14"/>
        <v>6977906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27436493</v>
      </c>
      <c r="X60" s="219">
        <f t="shared" si="14"/>
        <v>112500</v>
      </c>
      <c r="Y60" s="264">
        <f t="shared" si="14"/>
        <v>27323993</v>
      </c>
      <c r="Z60" s="337">
        <f>+IF(X60&lt;&gt;0,+(Y60/X60)*100,0)</f>
        <v>24287.993777777778</v>
      </c>
      <c r="AA60" s="232">
        <f>+AA57+AA54+AA51+AA40+AA37+AA34+AA22+AA5</f>
        <v>150000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2014-05-13T07:45:35Z</dcterms:created>
  <dcterms:modified xsi:type="dcterms:W3CDTF">2014-05-13T07:45:38Z</dcterms:modified>
  <cp:category/>
  <cp:version/>
  <cp:contentType/>
  <cp:contentStatus/>
</cp:coreProperties>
</file>