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<sst xmlns="http://schemas.openxmlformats.org/spreadsheetml/2006/main" count="855" uniqueCount="302">
  <si>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Newcastle(KZN252)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</si>
  <si>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</si>
  <si>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</si>
  <si>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</si>
  <si>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</si>
  <si>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</si>
  <si>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</si>
  <si>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</si>
  <si>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</si>
  <si>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</si>
  <si>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</si>
  <si>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</si>
  <si>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</si>
  <si>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</si>
  <si>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</si>
  <si>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</si>
  <si>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</si>
  <si>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</si>
  <si>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</si>
  <si>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</si>
  <si>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</si>
  <si>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</si>
  <si>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</si>
  <si>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</si>
  <si>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</si>
  <si>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</si>
  <si>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</si>
  <si>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</si>
  <si>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</si>
  <si>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</si>
  <si>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</si>
  <si>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</si>
  <si>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</si>
  <si>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</si>
  <si>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</si>
  <si>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</si>
  <si>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</si>
  <si>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</si>
  <si>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</si>
  <si>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</si>
  <si>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</si>
  <si>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</si>
  <si>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</si>
  <si>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</si>
  <si>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</si>
  <si>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</si>
  <si>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</si>
  <si>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</si>
  <si>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</si>
  <si>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</si>
  <si>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</si>
  <si>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</si>
  <si>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</si>
  <si>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</si>
  <si>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</si>
  <si>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</si>
  <si>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</si>
  <si>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</si>
  <si>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</si>
  <si>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</si>
  <si>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</si>
  <si>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</si>
  <si>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</si>
  <si>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</si>
  <si>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</si>
  <si>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</si>
  <si>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</si>
  <si>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</si>
  <si>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</si>
  <si>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</si>
  <si>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Newcastle(KZN252)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</si>
  <si>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</si>
  <si>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</si>
  <si>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</si>
  <si>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</si>
  <si>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</si>
  <si>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</si>
  <si>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</si>
  <si>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</si>
  <si>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</si>
  <si>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</si>
  <si>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</si>
  <si>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</si>
  <si>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</si>
  <si>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</si>
  <si>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</si>
  <si>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</si>
  <si>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</si>
  <si>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</si>
  <si>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</si>
  <si>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</si>
  <si>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</si>
  <si>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</si>
  <si>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</si>
  <si>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</si>
  <si>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</si>
  <si>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</si>
  <si>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</si>
  <si>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</si>
  <si>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</si>
  <si>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Newcastle(KZN252)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</si>
  <si>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</si>
  <si>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</si>
  <si>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</si>
  <si>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</si>
  <si>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</si>
  <si>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</si>
  <si>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</si>
  <si>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</si>
  <si>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</si>
  <si>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</si>
  <si>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</si>
  <si>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</si>
  <si>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</si>
  <si>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</si>
  <si>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</si>
  <si>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</si>
  <si>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</si>
  <si>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</si>
  <si>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</si>
  <si>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</si>
  <si>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</si>
  <si>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</si>
  <si>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</si>
  <si>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</si>
  <si>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</si>
  <si>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</si>
  <si>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</si>
  <si>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</si>
  <si>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Newcastle(KZN252)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</si>
  <si>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</si>
  <si>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</si>
  <si>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</si>
  <si>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</si>
  <si>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</si>
  <si>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</si>
  <si>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</si>
  <si>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</si>
  <si>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</si>
  <si>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</si>
  <si>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Newcastle(KZN252)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</si>
  <si>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</si>
  <si>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</si>
  <si>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</si>
  <si>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</si>
  <si>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</si>
  <si>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</si>
  <si>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</si>
  <si>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</si>
  <si>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</si>
  <si>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</si>
  <si>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</si>
  <si>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</si>
  <si>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</si>
  <si>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</si>
  <si>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</si>
  <si>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</si>
  <si>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</si>
  <si>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</si>
  <si>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</si>
  <si>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</si>
  <si>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</si>
  <si>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</si>
  <si>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</si>
  <si>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</si>
  <si>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</si>
  <si>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</si>
  <si>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</si>
  <si>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</si>
  <si>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</si>
  <si>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</si>
  <si>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</si>
  <si>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</si>
  <si>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</si>
  <si>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Newcastle(KZN252)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</si>
  <si>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</si>
  <si>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</si>
  <si>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</si>
  <si>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</si>
  <si>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</si>
  <si>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</si>
  <si>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</si>
  <si>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</si>
  <si>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</si>
  <si>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</si>
  <si>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</si>
  <si>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</si>
  <si>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</si>
  <si>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</si>
  <si>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</si>
  <si>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</si>
  <si>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</si>
  <si>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</si>
  <si>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</si>
  <si>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</si>
  <si>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</si>
  <si>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</si>
  <si>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</si>
  <si>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</si>
  <si>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</si>
  <si>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</si>
  <si>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Newcastle(KZN252)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</si>
  <si>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</si>
  <si>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</si>
  <si>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</si>
  <si>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</si>
  <si>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</si>
  <si>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</si>
  <si>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</si>
  <si>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</si>
  <si>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</si>
  <si>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</si>
  <si>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</si>
  <si>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</si>
  <si>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</si>
  <si>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</si>
  <si>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</si>
  <si>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</si>
  <si>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</si>
  <si>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</si>
  <si>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</si>
  <si>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</si>
  <si>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</si>
  <si>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</si>
  <si>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</si>
  <si>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</si>
  <si>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Newcastle(KZN252)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</si>
  <si>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</si>
  <si>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</si>
  <si>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</si>
  <si>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</si>
  <si>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</si>
  <si>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</si>
  <si>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</si>
  <si>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</si>
  <si>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</si>
  <si>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</si>
  <si>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</si>
  <si>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</si>
  <si>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</si>
  <si>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</si>
  <si>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</si>
  <si>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</si>
  <si>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</si>
  <si>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</si>
  <si>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</si>
  <si>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</si>
  <si>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</si>
  <si>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</si>
  <si>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</si>
  <si>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</si>
  <si>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</si>
  <si>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</si>
  <si>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</si>
  <si>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</si>
  <si>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</si>
  <si>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</si>
  <si>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</si>
  <si>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</si>
  <si>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</si>
  <si>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</si>
  <si>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</si>
  <si>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Newcastle(KZN252)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</si>
  <si>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</si>
  <si>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</si>
  <si>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Kwazulu-Natal: Newcastle(KZN252)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</si>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</sst>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165196821</v>
      </c>
      <c r="C5" s="19">
        <v>0</v>
      </c>
      <c r="D5" s="59">
        <v>186121150</v>
      </c>
      <c r="E5" s="60">
        <v>186121150</v>
      </c>
      <c r="F5" s="60">
        <v>14963875</v>
      </c>
      <c r="G5" s="60">
        <v>14963996</v>
      </c>
      <c r="H5" s="60">
        <v>14964771</v>
      </c>
      <c r="I5" s="60">
        <v>44892642</v>
      </c>
      <c r="J5" s="60">
        <v>14963680</v>
      </c>
      <c r="K5" s="60">
        <v>14964631</v>
      </c>
      <c r="L5" s="60">
        <v>16925556</v>
      </c>
      <c r="M5" s="60">
        <v>46853867</v>
      </c>
      <c r="N5" s="60">
        <v>14177031</v>
      </c>
      <c r="O5" s="60">
        <v>15163312</v>
      </c>
      <c r="P5" s="60">
        <v>15201889</v>
      </c>
      <c r="Q5" s="60">
        <v>44542232</v>
      </c>
      <c r="R5" s="60">
        <v>0</v>
      </c>
      <c r="S5" s="60">
        <v>0</v>
      </c>
      <c r="T5" s="60">
        <v>0</v>
      </c>
      <c r="U5" s="60">
        <v>0</v>
      </c>
      <c r="V5" s="60">
        <v>136288741</v>
      </c>
      <c r="W5" s="60">
        <v>139590863</v>
      </c>
      <c r="X5" s="60">
        <v>-3302122</v>
      </c>
      <c r="Y5" s="61">
        <v>-2.37</v>
      </c>
      <c r="Z5" s="62">
        <v>186121150</v>
      </c>
    </row>
    <row r="6" spans="1:26" ht="13.5">
      <c r="A6" s="58" t="s">
        <v>32</v>
      </c>
      <c r="B6" s="19">
        <v>718417674</v>
      </c>
      <c r="C6" s="19">
        <v>0</v>
      </c>
      <c r="D6" s="59">
        <v>874211306</v>
      </c>
      <c r="E6" s="60">
        <v>874211306</v>
      </c>
      <c r="F6" s="60">
        <v>49450207</v>
      </c>
      <c r="G6" s="60">
        <v>76986002</v>
      </c>
      <c r="H6" s="60">
        <v>77611809</v>
      </c>
      <c r="I6" s="60">
        <v>204048018</v>
      </c>
      <c r="J6" s="60">
        <v>64242045</v>
      </c>
      <c r="K6" s="60">
        <v>66920782</v>
      </c>
      <c r="L6" s="60">
        <v>68092259</v>
      </c>
      <c r="M6" s="60">
        <v>199255086</v>
      </c>
      <c r="N6" s="60">
        <v>48166249</v>
      </c>
      <c r="O6" s="60">
        <v>49927194</v>
      </c>
      <c r="P6" s="60">
        <v>51572687</v>
      </c>
      <c r="Q6" s="60">
        <v>149666130</v>
      </c>
      <c r="R6" s="60">
        <v>0</v>
      </c>
      <c r="S6" s="60">
        <v>0</v>
      </c>
      <c r="T6" s="60">
        <v>0</v>
      </c>
      <c r="U6" s="60">
        <v>0</v>
      </c>
      <c r="V6" s="60">
        <v>552969234</v>
      </c>
      <c r="W6" s="60">
        <v>655658480</v>
      </c>
      <c r="X6" s="60">
        <v>-102689246</v>
      </c>
      <c r="Y6" s="61">
        <v>-15.66</v>
      </c>
      <c r="Z6" s="62">
        <v>874211306</v>
      </c>
    </row>
    <row r="7" spans="1:26" ht="13.5">
      <c r="A7" s="58" t="s">
        <v>33</v>
      </c>
      <c r="B7" s="19">
        <v>94392883</v>
      </c>
      <c r="C7" s="19">
        <v>0</v>
      </c>
      <c r="D7" s="59">
        <v>17435635</v>
      </c>
      <c r="E7" s="60">
        <v>16872000</v>
      </c>
      <c r="F7" s="60">
        <v>120350</v>
      </c>
      <c r="G7" s="60">
        <v>949832</v>
      </c>
      <c r="H7" s="60">
        <v>1068620</v>
      </c>
      <c r="I7" s="60">
        <v>2138802</v>
      </c>
      <c r="J7" s="60">
        <v>586786</v>
      </c>
      <c r="K7" s="60">
        <v>680536</v>
      </c>
      <c r="L7" s="60">
        <v>1320849</v>
      </c>
      <c r="M7" s="60">
        <v>2588171</v>
      </c>
      <c r="N7" s="60">
        <v>45539</v>
      </c>
      <c r="O7" s="60">
        <v>661658</v>
      </c>
      <c r="P7" s="60">
        <v>5673076</v>
      </c>
      <c r="Q7" s="60">
        <v>6380273</v>
      </c>
      <c r="R7" s="60">
        <v>0</v>
      </c>
      <c r="S7" s="60">
        <v>0</v>
      </c>
      <c r="T7" s="60">
        <v>0</v>
      </c>
      <c r="U7" s="60">
        <v>0</v>
      </c>
      <c r="V7" s="60">
        <v>11107246</v>
      </c>
      <c r="W7" s="60">
        <v>12654000</v>
      </c>
      <c r="X7" s="60">
        <v>-1546754</v>
      </c>
      <c r="Y7" s="61">
        <v>-12.22</v>
      </c>
      <c r="Z7" s="62">
        <v>16872000</v>
      </c>
    </row>
    <row r="8" spans="1:26" ht="13.5">
      <c r="A8" s="58" t="s">
        <v>34</v>
      </c>
      <c r="B8" s="19">
        <v>367927392</v>
      </c>
      <c r="C8" s="19">
        <v>0</v>
      </c>
      <c r="D8" s="59">
        <v>290200983</v>
      </c>
      <c r="E8" s="60">
        <v>298651889</v>
      </c>
      <c r="F8" s="60">
        <v>98424000</v>
      </c>
      <c r="G8" s="60">
        <v>4022296</v>
      </c>
      <c r="H8" s="60">
        <v>7815768</v>
      </c>
      <c r="I8" s="60">
        <v>110262064</v>
      </c>
      <c r="J8" s="60">
        <v>18835915</v>
      </c>
      <c r="K8" s="60">
        <v>6699316</v>
      </c>
      <c r="L8" s="60">
        <v>79575672</v>
      </c>
      <c r="M8" s="60">
        <v>105110903</v>
      </c>
      <c r="N8" s="60">
        <v>4561020</v>
      </c>
      <c r="O8" s="60">
        <v>9476733</v>
      </c>
      <c r="P8" s="60">
        <v>102191671</v>
      </c>
      <c r="Q8" s="60">
        <v>116229424</v>
      </c>
      <c r="R8" s="60">
        <v>0</v>
      </c>
      <c r="S8" s="60">
        <v>0</v>
      </c>
      <c r="T8" s="60">
        <v>0</v>
      </c>
      <c r="U8" s="60">
        <v>0</v>
      </c>
      <c r="V8" s="60">
        <v>331602391</v>
      </c>
      <c r="W8" s="60">
        <v>223988917</v>
      </c>
      <c r="X8" s="60">
        <v>107613474</v>
      </c>
      <c r="Y8" s="61">
        <v>48.04</v>
      </c>
      <c r="Z8" s="62">
        <v>298651889</v>
      </c>
    </row>
    <row r="9" spans="1:26" ht="13.5">
      <c r="A9" s="58" t="s">
        <v>35</v>
      </c>
      <c r="B9" s="19">
        <v>15824694</v>
      </c>
      <c r="C9" s="19">
        <v>0</v>
      </c>
      <c r="D9" s="59">
        <v>46380926</v>
      </c>
      <c r="E9" s="60">
        <v>27251256</v>
      </c>
      <c r="F9" s="60">
        <v>2288553</v>
      </c>
      <c r="G9" s="60">
        <v>2469839</v>
      </c>
      <c r="H9" s="60">
        <v>2227803</v>
      </c>
      <c r="I9" s="60">
        <v>6986195</v>
      </c>
      <c r="J9" s="60">
        <v>2875703</v>
      </c>
      <c r="K9" s="60">
        <v>4286596</v>
      </c>
      <c r="L9" s="60">
        <v>912596</v>
      </c>
      <c r="M9" s="60">
        <v>8074895</v>
      </c>
      <c r="N9" s="60">
        <v>4852446</v>
      </c>
      <c r="O9" s="60">
        <v>5206274</v>
      </c>
      <c r="P9" s="60">
        <v>6516243</v>
      </c>
      <c r="Q9" s="60">
        <v>16574963</v>
      </c>
      <c r="R9" s="60">
        <v>0</v>
      </c>
      <c r="S9" s="60">
        <v>0</v>
      </c>
      <c r="T9" s="60">
        <v>0</v>
      </c>
      <c r="U9" s="60">
        <v>0</v>
      </c>
      <c r="V9" s="60">
        <v>31636053</v>
      </c>
      <c r="W9" s="60">
        <v>20438442</v>
      </c>
      <c r="X9" s="60">
        <v>11197611</v>
      </c>
      <c r="Y9" s="61">
        <v>54.79</v>
      </c>
      <c r="Z9" s="62">
        <v>27251256</v>
      </c>
    </row>
    <row r="10" spans="1:26" ht="25.5">
      <c r="A10" s="63" t="s">
        <v>277</v>
      </c>
      <c r="B10" s="64">
        <f>SUM(B5:B9)</f>
        <v>1361759464</v>
      </c>
      <c r="C10" s="64">
        <f>SUM(C5:C9)</f>
        <v>0</v>
      </c>
      <c r="D10" s="65">
        <f aca="true" t="shared" si="0" ref="D10:Z10">SUM(D5:D9)</f>
        <v>1414350000</v>
      </c>
      <c r="E10" s="66">
        <f t="shared" si="0"/>
        <v>1403107601</v>
      </c>
      <c r="F10" s="66">
        <f t="shared" si="0"/>
        <v>165246985</v>
      </c>
      <c r="G10" s="66">
        <f t="shared" si="0"/>
        <v>99391965</v>
      </c>
      <c r="H10" s="66">
        <f t="shared" si="0"/>
        <v>103688771</v>
      </c>
      <c r="I10" s="66">
        <f t="shared" si="0"/>
        <v>368327721</v>
      </c>
      <c r="J10" s="66">
        <f t="shared" si="0"/>
        <v>101504129</v>
      </c>
      <c r="K10" s="66">
        <f t="shared" si="0"/>
        <v>93551861</v>
      </c>
      <c r="L10" s="66">
        <f t="shared" si="0"/>
        <v>166826932</v>
      </c>
      <c r="M10" s="66">
        <f t="shared" si="0"/>
        <v>361882922</v>
      </c>
      <c r="N10" s="66">
        <f t="shared" si="0"/>
        <v>71802285</v>
      </c>
      <c r="O10" s="66">
        <f t="shared" si="0"/>
        <v>80435171</v>
      </c>
      <c r="P10" s="66">
        <f t="shared" si="0"/>
        <v>181155566</v>
      </c>
      <c r="Q10" s="66">
        <f t="shared" si="0"/>
        <v>333393022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1063603665</v>
      </c>
      <c r="W10" s="66">
        <f t="shared" si="0"/>
        <v>1052330702</v>
      </c>
      <c r="X10" s="66">
        <f t="shared" si="0"/>
        <v>11272963</v>
      </c>
      <c r="Y10" s="67">
        <f>+IF(W10&lt;&gt;0,(X10/W10)*100,0)</f>
        <v>1.0712376801869645</v>
      </c>
      <c r="Z10" s="68">
        <f t="shared" si="0"/>
        <v>1403107601</v>
      </c>
    </row>
    <row r="11" spans="1:26" ht="13.5">
      <c r="A11" s="58" t="s">
        <v>37</v>
      </c>
      <c r="B11" s="19">
        <v>251156745</v>
      </c>
      <c r="C11" s="19">
        <v>0</v>
      </c>
      <c r="D11" s="59">
        <v>294260814</v>
      </c>
      <c r="E11" s="60">
        <v>375509506</v>
      </c>
      <c r="F11" s="60">
        <v>26326184</v>
      </c>
      <c r="G11" s="60">
        <v>26421565</v>
      </c>
      <c r="H11" s="60">
        <v>27940095</v>
      </c>
      <c r="I11" s="60">
        <v>80687844</v>
      </c>
      <c r="J11" s="60">
        <v>26323135</v>
      </c>
      <c r="K11" s="60">
        <v>27972926</v>
      </c>
      <c r="L11" s="60">
        <v>26590239</v>
      </c>
      <c r="M11" s="60">
        <v>80886300</v>
      </c>
      <c r="N11" s="60">
        <v>23058151</v>
      </c>
      <c r="O11" s="60">
        <v>39597701</v>
      </c>
      <c r="P11" s="60">
        <v>26131684</v>
      </c>
      <c r="Q11" s="60">
        <v>88787536</v>
      </c>
      <c r="R11" s="60">
        <v>0</v>
      </c>
      <c r="S11" s="60">
        <v>0</v>
      </c>
      <c r="T11" s="60">
        <v>0</v>
      </c>
      <c r="U11" s="60">
        <v>0</v>
      </c>
      <c r="V11" s="60">
        <v>250361680</v>
      </c>
      <c r="W11" s="60">
        <v>281632130</v>
      </c>
      <c r="X11" s="60">
        <v>-31270450</v>
      </c>
      <c r="Y11" s="61">
        <v>-11.1</v>
      </c>
      <c r="Z11" s="62">
        <v>375509506</v>
      </c>
    </row>
    <row r="12" spans="1:26" ht="13.5">
      <c r="A12" s="58" t="s">
        <v>38</v>
      </c>
      <c r="B12" s="19">
        <v>17224741</v>
      </c>
      <c r="C12" s="19">
        <v>0</v>
      </c>
      <c r="D12" s="59">
        <v>19029520</v>
      </c>
      <c r="E12" s="60">
        <v>16778590</v>
      </c>
      <c r="F12" s="60">
        <v>2120813</v>
      </c>
      <c r="G12" s="60">
        <v>2336141</v>
      </c>
      <c r="H12" s="60">
        <v>2301197</v>
      </c>
      <c r="I12" s="60">
        <v>6758151</v>
      </c>
      <c r="J12" s="60">
        <v>2553624</v>
      </c>
      <c r="K12" s="60">
        <v>1435659</v>
      </c>
      <c r="L12" s="60">
        <v>11013</v>
      </c>
      <c r="M12" s="60">
        <v>4000296</v>
      </c>
      <c r="N12" s="60">
        <v>1870194</v>
      </c>
      <c r="O12" s="60">
        <v>1783285</v>
      </c>
      <c r="P12" s="60">
        <v>-1819747</v>
      </c>
      <c r="Q12" s="60">
        <v>1833732</v>
      </c>
      <c r="R12" s="60">
        <v>0</v>
      </c>
      <c r="S12" s="60">
        <v>0</v>
      </c>
      <c r="T12" s="60">
        <v>0</v>
      </c>
      <c r="U12" s="60">
        <v>0</v>
      </c>
      <c r="V12" s="60">
        <v>12592179</v>
      </c>
      <c r="W12" s="60">
        <v>12583943</v>
      </c>
      <c r="X12" s="60">
        <v>8236</v>
      </c>
      <c r="Y12" s="61">
        <v>0.07</v>
      </c>
      <c r="Z12" s="62">
        <v>16778590</v>
      </c>
    </row>
    <row r="13" spans="1:26" ht="13.5">
      <c r="A13" s="58" t="s">
        <v>278</v>
      </c>
      <c r="B13" s="19">
        <v>255512963</v>
      </c>
      <c r="C13" s="19">
        <v>0</v>
      </c>
      <c r="D13" s="59">
        <v>229488989</v>
      </c>
      <c r="E13" s="60">
        <v>293327903</v>
      </c>
      <c r="F13" s="60">
        <v>19074385</v>
      </c>
      <c r="G13" s="60">
        <v>19227163</v>
      </c>
      <c r="H13" s="60">
        <v>19227162</v>
      </c>
      <c r="I13" s="60">
        <v>57528710</v>
      </c>
      <c r="J13" s="60">
        <v>19227162</v>
      </c>
      <c r="K13" s="60">
        <v>19227162</v>
      </c>
      <c r="L13" s="60">
        <v>33064840</v>
      </c>
      <c r="M13" s="60">
        <v>71519164</v>
      </c>
      <c r="N13" s="60">
        <v>30711867</v>
      </c>
      <c r="O13" s="60">
        <v>15899687</v>
      </c>
      <c r="P13" s="60">
        <v>-666019</v>
      </c>
      <c r="Q13" s="60">
        <v>45945535</v>
      </c>
      <c r="R13" s="60">
        <v>0</v>
      </c>
      <c r="S13" s="60">
        <v>0</v>
      </c>
      <c r="T13" s="60">
        <v>0</v>
      </c>
      <c r="U13" s="60">
        <v>0</v>
      </c>
      <c r="V13" s="60">
        <v>174993409</v>
      </c>
      <c r="W13" s="60">
        <v>219995927</v>
      </c>
      <c r="X13" s="60">
        <v>-45002518</v>
      </c>
      <c r="Y13" s="61">
        <v>-20.46</v>
      </c>
      <c r="Z13" s="62">
        <v>293327903</v>
      </c>
    </row>
    <row r="14" spans="1:26" ht="13.5">
      <c r="A14" s="58" t="s">
        <v>40</v>
      </c>
      <c r="B14" s="19">
        <v>7299937</v>
      </c>
      <c r="C14" s="19">
        <v>0</v>
      </c>
      <c r="D14" s="59">
        <v>16365969</v>
      </c>
      <c r="E14" s="60">
        <v>10429845</v>
      </c>
      <c r="F14" s="60">
        <v>0</v>
      </c>
      <c r="G14" s="60">
        <v>0</v>
      </c>
      <c r="H14" s="60">
        <v>1623455</v>
      </c>
      <c r="I14" s="60">
        <v>1623455</v>
      </c>
      <c r="J14" s="60">
        <v>227284</v>
      </c>
      <c r="K14" s="60">
        <v>0</v>
      </c>
      <c r="L14" s="60">
        <v>1831987</v>
      </c>
      <c r="M14" s="60">
        <v>2059271</v>
      </c>
      <c r="N14" s="60">
        <v>-33210</v>
      </c>
      <c r="O14" s="60">
        <v>1058181</v>
      </c>
      <c r="P14" s="60">
        <v>1403869</v>
      </c>
      <c r="Q14" s="60">
        <v>2428840</v>
      </c>
      <c r="R14" s="60">
        <v>0</v>
      </c>
      <c r="S14" s="60">
        <v>0</v>
      </c>
      <c r="T14" s="60">
        <v>0</v>
      </c>
      <c r="U14" s="60">
        <v>0</v>
      </c>
      <c r="V14" s="60">
        <v>6111566</v>
      </c>
      <c r="W14" s="60">
        <v>7822384</v>
      </c>
      <c r="X14" s="60">
        <v>-1710818</v>
      </c>
      <c r="Y14" s="61">
        <v>-21.87</v>
      </c>
      <c r="Z14" s="62">
        <v>10429845</v>
      </c>
    </row>
    <row r="15" spans="1:26" ht="13.5">
      <c r="A15" s="58" t="s">
        <v>41</v>
      </c>
      <c r="B15" s="19">
        <v>383643232</v>
      </c>
      <c r="C15" s="19">
        <v>0</v>
      </c>
      <c r="D15" s="59">
        <v>402411046</v>
      </c>
      <c r="E15" s="60">
        <v>403234000</v>
      </c>
      <c r="F15" s="60">
        <v>267808</v>
      </c>
      <c r="G15" s="60">
        <v>46444081</v>
      </c>
      <c r="H15" s="60">
        <v>42717294</v>
      </c>
      <c r="I15" s="60">
        <v>89429183</v>
      </c>
      <c r="J15" s="60">
        <v>26338401</v>
      </c>
      <c r="K15" s="60">
        <v>29429684</v>
      </c>
      <c r="L15" s="60">
        <v>61149652</v>
      </c>
      <c r="M15" s="60">
        <v>116917737</v>
      </c>
      <c r="N15" s="60">
        <v>19458639</v>
      </c>
      <c r="O15" s="60">
        <v>21593905</v>
      </c>
      <c r="P15" s="60">
        <v>34006860</v>
      </c>
      <c r="Q15" s="60">
        <v>75059404</v>
      </c>
      <c r="R15" s="60">
        <v>0</v>
      </c>
      <c r="S15" s="60">
        <v>0</v>
      </c>
      <c r="T15" s="60">
        <v>0</v>
      </c>
      <c r="U15" s="60">
        <v>0</v>
      </c>
      <c r="V15" s="60">
        <v>281406324</v>
      </c>
      <c r="W15" s="60">
        <v>302425500</v>
      </c>
      <c r="X15" s="60">
        <v>-21019176</v>
      </c>
      <c r="Y15" s="61">
        <v>-6.95</v>
      </c>
      <c r="Z15" s="62">
        <v>403234000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377297722</v>
      </c>
      <c r="C17" s="19">
        <v>0</v>
      </c>
      <c r="D17" s="59">
        <v>541903662</v>
      </c>
      <c r="E17" s="60">
        <v>470191156</v>
      </c>
      <c r="F17" s="60">
        <v>26481580</v>
      </c>
      <c r="G17" s="60">
        <v>32059827</v>
      </c>
      <c r="H17" s="60">
        <v>34839330</v>
      </c>
      <c r="I17" s="60">
        <v>93380737</v>
      </c>
      <c r="J17" s="60">
        <v>54482315</v>
      </c>
      <c r="K17" s="60">
        <v>43212680</v>
      </c>
      <c r="L17" s="60">
        <v>36991027</v>
      </c>
      <c r="M17" s="60">
        <v>134686022</v>
      </c>
      <c r="N17" s="60">
        <v>-15203243</v>
      </c>
      <c r="O17" s="60">
        <v>-3652186</v>
      </c>
      <c r="P17" s="60">
        <v>47096204</v>
      </c>
      <c r="Q17" s="60">
        <v>28240775</v>
      </c>
      <c r="R17" s="60">
        <v>0</v>
      </c>
      <c r="S17" s="60">
        <v>0</v>
      </c>
      <c r="T17" s="60">
        <v>0</v>
      </c>
      <c r="U17" s="60">
        <v>0</v>
      </c>
      <c r="V17" s="60">
        <v>256307534</v>
      </c>
      <c r="W17" s="60">
        <v>352643367</v>
      </c>
      <c r="X17" s="60">
        <v>-96335833</v>
      </c>
      <c r="Y17" s="61">
        <v>-27.32</v>
      </c>
      <c r="Z17" s="62">
        <v>470191156</v>
      </c>
    </row>
    <row r="18" spans="1:26" ht="13.5">
      <c r="A18" s="70" t="s">
        <v>44</v>
      </c>
      <c r="B18" s="71">
        <f>SUM(B11:B17)</f>
        <v>1292135340</v>
      </c>
      <c r="C18" s="71">
        <f>SUM(C11:C17)</f>
        <v>0</v>
      </c>
      <c r="D18" s="72">
        <f aca="true" t="shared" si="1" ref="D18:Z18">SUM(D11:D17)</f>
        <v>1503460000</v>
      </c>
      <c r="E18" s="73">
        <f t="shared" si="1"/>
        <v>1569471000</v>
      </c>
      <c r="F18" s="73">
        <f t="shared" si="1"/>
        <v>74270770</v>
      </c>
      <c r="G18" s="73">
        <f t="shared" si="1"/>
        <v>126488777</v>
      </c>
      <c r="H18" s="73">
        <f t="shared" si="1"/>
        <v>128648533</v>
      </c>
      <c r="I18" s="73">
        <f t="shared" si="1"/>
        <v>329408080</v>
      </c>
      <c r="J18" s="73">
        <f t="shared" si="1"/>
        <v>129151921</v>
      </c>
      <c r="K18" s="73">
        <f t="shared" si="1"/>
        <v>121278111</v>
      </c>
      <c r="L18" s="73">
        <f t="shared" si="1"/>
        <v>159638758</v>
      </c>
      <c r="M18" s="73">
        <f t="shared" si="1"/>
        <v>410068790</v>
      </c>
      <c r="N18" s="73">
        <f t="shared" si="1"/>
        <v>59862398</v>
      </c>
      <c r="O18" s="73">
        <f t="shared" si="1"/>
        <v>76280573</v>
      </c>
      <c r="P18" s="73">
        <f t="shared" si="1"/>
        <v>106152851</v>
      </c>
      <c r="Q18" s="73">
        <f t="shared" si="1"/>
        <v>242295822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981772692</v>
      </c>
      <c r="W18" s="73">
        <f t="shared" si="1"/>
        <v>1177103251</v>
      </c>
      <c r="X18" s="73">
        <f t="shared" si="1"/>
        <v>-195330559</v>
      </c>
      <c r="Y18" s="67">
        <f>+IF(W18&lt;&gt;0,(X18/W18)*100,0)</f>
        <v>-16.594173776519458</v>
      </c>
      <c r="Z18" s="74">
        <f t="shared" si="1"/>
        <v>1569471000</v>
      </c>
    </row>
    <row r="19" spans="1:26" ht="13.5">
      <c r="A19" s="70" t="s">
        <v>45</v>
      </c>
      <c r="B19" s="75">
        <f>+B10-B18</f>
        <v>69624124</v>
      </c>
      <c r="C19" s="75">
        <f>+C10-C18</f>
        <v>0</v>
      </c>
      <c r="D19" s="76">
        <f aca="true" t="shared" si="2" ref="D19:Z19">+D10-D18</f>
        <v>-89110000</v>
      </c>
      <c r="E19" s="77">
        <f t="shared" si="2"/>
        <v>-166363399</v>
      </c>
      <c r="F19" s="77">
        <f t="shared" si="2"/>
        <v>90976215</v>
      </c>
      <c r="G19" s="77">
        <f t="shared" si="2"/>
        <v>-27096812</v>
      </c>
      <c r="H19" s="77">
        <f t="shared" si="2"/>
        <v>-24959762</v>
      </c>
      <c r="I19" s="77">
        <f t="shared" si="2"/>
        <v>38919641</v>
      </c>
      <c r="J19" s="77">
        <f t="shared" si="2"/>
        <v>-27647792</v>
      </c>
      <c r="K19" s="77">
        <f t="shared" si="2"/>
        <v>-27726250</v>
      </c>
      <c r="L19" s="77">
        <f t="shared" si="2"/>
        <v>7188174</v>
      </c>
      <c r="M19" s="77">
        <f t="shared" si="2"/>
        <v>-48185868</v>
      </c>
      <c r="N19" s="77">
        <f t="shared" si="2"/>
        <v>11939887</v>
      </c>
      <c r="O19" s="77">
        <f t="shared" si="2"/>
        <v>4154598</v>
      </c>
      <c r="P19" s="77">
        <f t="shared" si="2"/>
        <v>75002715</v>
      </c>
      <c r="Q19" s="77">
        <f t="shared" si="2"/>
        <v>91097200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81830973</v>
      </c>
      <c r="W19" s="77">
        <f>IF(E10=E18,0,W10-W18)</f>
        <v>-124772549</v>
      </c>
      <c r="X19" s="77">
        <f t="shared" si="2"/>
        <v>206603522</v>
      </c>
      <c r="Y19" s="78">
        <f>+IF(W19&lt;&gt;0,(X19/W19)*100,0)</f>
        <v>-165.5841157817494</v>
      </c>
      <c r="Z19" s="79">
        <f t="shared" si="2"/>
        <v>-166363399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69624124</v>
      </c>
      <c r="C22" s="86">
        <f>SUM(C19:C21)</f>
        <v>0</v>
      </c>
      <c r="D22" s="87">
        <f aca="true" t="shared" si="3" ref="D22:Z22">SUM(D19:D21)</f>
        <v>-89110000</v>
      </c>
      <c r="E22" s="88">
        <f t="shared" si="3"/>
        <v>-166363399</v>
      </c>
      <c r="F22" s="88">
        <f t="shared" si="3"/>
        <v>90976215</v>
      </c>
      <c r="G22" s="88">
        <f t="shared" si="3"/>
        <v>-27096812</v>
      </c>
      <c r="H22" s="88">
        <f t="shared" si="3"/>
        <v>-24959762</v>
      </c>
      <c r="I22" s="88">
        <f t="shared" si="3"/>
        <v>38919641</v>
      </c>
      <c r="J22" s="88">
        <f t="shared" si="3"/>
        <v>-27647792</v>
      </c>
      <c r="K22" s="88">
        <f t="shared" si="3"/>
        <v>-27726250</v>
      </c>
      <c r="L22" s="88">
        <f t="shared" si="3"/>
        <v>7188174</v>
      </c>
      <c r="M22" s="88">
        <f t="shared" si="3"/>
        <v>-48185868</v>
      </c>
      <c r="N22" s="88">
        <f t="shared" si="3"/>
        <v>11939887</v>
      </c>
      <c r="O22" s="88">
        <f t="shared" si="3"/>
        <v>4154598</v>
      </c>
      <c r="P22" s="88">
        <f t="shared" si="3"/>
        <v>75002715</v>
      </c>
      <c r="Q22" s="88">
        <f t="shared" si="3"/>
        <v>91097200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81830973</v>
      </c>
      <c r="W22" s="88">
        <f t="shared" si="3"/>
        <v>-124772549</v>
      </c>
      <c r="X22" s="88">
        <f t="shared" si="3"/>
        <v>206603522</v>
      </c>
      <c r="Y22" s="89">
        <f>+IF(W22&lt;&gt;0,(X22/W22)*100,0)</f>
        <v>-165.5841157817494</v>
      </c>
      <c r="Z22" s="90">
        <f t="shared" si="3"/>
        <v>-166363399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69624124</v>
      </c>
      <c r="C24" s="75">
        <f>SUM(C22:C23)</f>
        <v>0</v>
      </c>
      <c r="D24" s="76">
        <f aca="true" t="shared" si="4" ref="D24:Z24">SUM(D22:D23)</f>
        <v>-89110000</v>
      </c>
      <c r="E24" s="77">
        <f t="shared" si="4"/>
        <v>-166363399</v>
      </c>
      <c r="F24" s="77">
        <f t="shared" si="4"/>
        <v>90976215</v>
      </c>
      <c r="G24" s="77">
        <f t="shared" si="4"/>
        <v>-27096812</v>
      </c>
      <c r="H24" s="77">
        <f t="shared" si="4"/>
        <v>-24959762</v>
      </c>
      <c r="I24" s="77">
        <f t="shared" si="4"/>
        <v>38919641</v>
      </c>
      <c r="J24" s="77">
        <f t="shared" si="4"/>
        <v>-27647792</v>
      </c>
      <c r="K24" s="77">
        <f t="shared" si="4"/>
        <v>-27726250</v>
      </c>
      <c r="L24" s="77">
        <f t="shared" si="4"/>
        <v>7188174</v>
      </c>
      <c r="M24" s="77">
        <f t="shared" si="4"/>
        <v>-48185868</v>
      </c>
      <c r="N24" s="77">
        <f t="shared" si="4"/>
        <v>11939887</v>
      </c>
      <c r="O24" s="77">
        <f t="shared" si="4"/>
        <v>4154598</v>
      </c>
      <c r="P24" s="77">
        <f t="shared" si="4"/>
        <v>75002715</v>
      </c>
      <c r="Q24" s="77">
        <f t="shared" si="4"/>
        <v>91097200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81830973</v>
      </c>
      <c r="W24" s="77">
        <f t="shared" si="4"/>
        <v>-124772549</v>
      </c>
      <c r="X24" s="77">
        <f t="shared" si="4"/>
        <v>206603522</v>
      </c>
      <c r="Y24" s="78">
        <f>+IF(W24&lt;&gt;0,(X24/W24)*100,0)</f>
        <v>-165.5841157817494</v>
      </c>
      <c r="Z24" s="79">
        <f t="shared" si="4"/>
        <v>-166363399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245912171</v>
      </c>
      <c r="C27" s="22">
        <v>0</v>
      </c>
      <c r="D27" s="99">
        <v>409228521</v>
      </c>
      <c r="E27" s="100">
        <v>493450659</v>
      </c>
      <c r="F27" s="100">
        <v>4046688</v>
      </c>
      <c r="G27" s="100">
        <v>21540195</v>
      </c>
      <c r="H27" s="100">
        <v>24635499</v>
      </c>
      <c r="I27" s="100">
        <v>50222382</v>
      </c>
      <c r="J27" s="100">
        <v>26430756</v>
      </c>
      <c r="K27" s="100">
        <v>32669086</v>
      </c>
      <c r="L27" s="100">
        <v>36734922</v>
      </c>
      <c r="M27" s="100">
        <v>95834764</v>
      </c>
      <c r="N27" s="100">
        <v>10351695</v>
      </c>
      <c r="O27" s="100">
        <v>16299803</v>
      </c>
      <c r="P27" s="100">
        <v>28580530</v>
      </c>
      <c r="Q27" s="100">
        <v>55232028</v>
      </c>
      <c r="R27" s="100">
        <v>0</v>
      </c>
      <c r="S27" s="100">
        <v>0</v>
      </c>
      <c r="T27" s="100">
        <v>0</v>
      </c>
      <c r="U27" s="100">
        <v>0</v>
      </c>
      <c r="V27" s="100">
        <v>201289174</v>
      </c>
      <c r="W27" s="100">
        <v>370087994</v>
      </c>
      <c r="X27" s="100">
        <v>-168798820</v>
      </c>
      <c r="Y27" s="101">
        <v>-45.61</v>
      </c>
      <c r="Z27" s="102">
        <v>493450659</v>
      </c>
    </row>
    <row r="28" spans="1:26" ht="13.5">
      <c r="A28" s="103" t="s">
        <v>46</v>
      </c>
      <c r="B28" s="19">
        <v>100879483</v>
      </c>
      <c r="C28" s="19">
        <v>0</v>
      </c>
      <c r="D28" s="59">
        <v>4000000</v>
      </c>
      <c r="E28" s="60">
        <v>176769912</v>
      </c>
      <c r="F28" s="60">
        <v>3105295</v>
      </c>
      <c r="G28" s="60">
        <v>7095005</v>
      </c>
      <c r="H28" s="60">
        <v>9791312</v>
      </c>
      <c r="I28" s="60">
        <v>19991612</v>
      </c>
      <c r="J28" s="60">
        <v>8716308</v>
      </c>
      <c r="K28" s="60">
        <v>9361294</v>
      </c>
      <c r="L28" s="60">
        <v>10399545</v>
      </c>
      <c r="M28" s="60">
        <v>28477147</v>
      </c>
      <c r="N28" s="60">
        <v>1904064</v>
      </c>
      <c r="O28" s="60">
        <v>7782962</v>
      </c>
      <c r="P28" s="60">
        <v>9378049</v>
      </c>
      <c r="Q28" s="60">
        <v>19065075</v>
      </c>
      <c r="R28" s="60">
        <v>0</v>
      </c>
      <c r="S28" s="60">
        <v>0</v>
      </c>
      <c r="T28" s="60">
        <v>0</v>
      </c>
      <c r="U28" s="60">
        <v>0</v>
      </c>
      <c r="V28" s="60">
        <v>67533834</v>
      </c>
      <c r="W28" s="60">
        <v>132577434</v>
      </c>
      <c r="X28" s="60">
        <v>-65043600</v>
      </c>
      <c r="Y28" s="61">
        <v>-49.06</v>
      </c>
      <c r="Z28" s="62">
        <v>176769912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23539933</v>
      </c>
      <c r="C30" s="19">
        <v>0</v>
      </c>
      <c r="D30" s="59">
        <v>294428521</v>
      </c>
      <c r="E30" s="60">
        <v>154830000</v>
      </c>
      <c r="F30" s="60">
        <v>120840</v>
      </c>
      <c r="G30" s="60">
        <v>5508383</v>
      </c>
      <c r="H30" s="60">
        <v>6691271</v>
      </c>
      <c r="I30" s="60">
        <v>12320494</v>
      </c>
      <c r="J30" s="60">
        <v>7778916</v>
      </c>
      <c r="K30" s="60">
        <v>12116799</v>
      </c>
      <c r="L30" s="60">
        <v>10551239</v>
      </c>
      <c r="M30" s="60">
        <v>30446954</v>
      </c>
      <c r="N30" s="60">
        <v>8268691</v>
      </c>
      <c r="O30" s="60">
        <v>8549514</v>
      </c>
      <c r="P30" s="60">
        <v>11705972</v>
      </c>
      <c r="Q30" s="60">
        <v>28524177</v>
      </c>
      <c r="R30" s="60">
        <v>0</v>
      </c>
      <c r="S30" s="60">
        <v>0</v>
      </c>
      <c r="T30" s="60">
        <v>0</v>
      </c>
      <c r="U30" s="60">
        <v>0</v>
      </c>
      <c r="V30" s="60">
        <v>71291625</v>
      </c>
      <c r="W30" s="60">
        <v>116122500</v>
      </c>
      <c r="X30" s="60">
        <v>-44830875</v>
      </c>
      <c r="Y30" s="61">
        <v>-38.61</v>
      </c>
      <c r="Z30" s="62">
        <v>154830000</v>
      </c>
    </row>
    <row r="31" spans="1:26" ht="13.5">
      <c r="A31" s="58" t="s">
        <v>53</v>
      </c>
      <c r="B31" s="19">
        <v>121492755</v>
      </c>
      <c r="C31" s="19">
        <v>0</v>
      </c>
      <c r="D31" s="59">
        <v>110800000</v>
      </c>
      <c r="E31" s="60">
        <v>161850747</v>
      </c>
      <c r="F31" s="60">
        <v>820553</v>
      </c>
      <c r="G31" s="60">
        <v>8936807</v>
      </c>
      <c r="H31" s="60">
        <v>8152916</v>
      </c>
      <c r="I31" s="60">
        <v>17910276</v>
      </c>
      <c r="J31" s="60">
        <v>9935532</v>
      </c>
      <c r="K31" s="60">
        <v>11190993</v>
      </c>
      <c r="L31" s="60">
        <v>15784138</v>
      </c>
      <c r="M31" s="60">
        <v>36910663</v>
      </c>
      <c r="N31" s="60">
        <v>178940</v>
      </c>
      <c r="O31" s="60">
        <v>-32673</v>
      </c>
      <c r="P31" s="60">
        <v>7496509</v>
      </c>
      <c r="Q31" s="60">
        <v>7642776</v>
      </c>
      <c r="R31" s="60">
        <v>0</v>
      </c>
      <c r="S31" s="60">
        <v>0</v>
      </c>
      <c r="T31" s="60">
        <v>0</v>
      </c>
      <c r="U31" s="60">
        <v>0</v>
      </c>
      <c r="V31" s="60">
        <v>62463715</v>
      </c>
      <c r="W31" s="60">
        <v>121388060</v>
      </c>
      <c r="X31" s="60">
        <v>-58924345</v>
      </c>
      <c r="Y31" s="61">
        <v>-48.54</v>
      </c>
      <c r="Z31" s="62">
        <v>161850747</v>
      </c>
    </row>
    <row r="32" spans="1:26" ht="13.5">
      <c r="A32" s="70" t="s">
        <v>54</v>
      </c>
      <c r="B32" s="22">
        <f>SUM(B28:B31)</f>
        <v>245912171</v>
      </c>
      <c r="C32" s="22">
        <f>SUM(C28:C31)</f>
        <v>0</v>
      </c>
      <c r="D32" s="99">
        <f aca="true" t="shared" si="5" ref="D32:Z32">SUM(D28:D31)</f>
        <v>409228521</v>
      </c>
      <c r="E32" s="100">
        <f t="shared" si="5"/>
        <v>493450659</v>
      </c>
      <c r="F32" s="100">
        <f t="shared" si="5"/>
        <v>4046688</v>
      </c>
      <c r="G32" s="100">
        <f t="shared" si="5"/>
        <v>21540195</v>
      </c>
      <c r="H32" s="100">
        <f t="shared" si="5"/>
        <v>24635499</v>
      </c>
      <c r="I32" s="100">
        <f t="shared" si="5"/>
        <v>50222382</v>
      </c>
      <c r="J32" s="100">
        <f t="shared" si="5"/>
        <v>26430756</v>
      </c>
      <c r="K32" s="100">
        <f t="shared" si="5"/>
        <v>32669086</v>
      </c>
      <c r="L32" s="100">
        <f t="shared" si="5"/>
        <v>36734922</v>
      </c>
      <c r="M32" s="100">
        <f t="shared" si="5"/>
        <v>95834764</v>
      </c>
      <c r="N32" s="100">
        <f t="shared" si="5"/>
        <v>10351695</v>
      </c>
      <c r="O32" s="100">
        <f t="shared" si="5"/>
        <v>16299803</v>
      </c>
      <c r="P32" s="100">
        <f t="shared" si="5"/>
        <v>28580530</v>
      </c>
      <c r="Q32" s="100">
        <f t="shared" si="5"/>
        <v>55232028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201289174</v>
      </c>
      <c r="W32" s="100">
        <f t="shared" si="5"/>
        <v>370087994</v>
      </c>
      <c r="X32" s="100">
        <f t="shared" si="5"/>
        <v>-168798820</v>
      </c>
      <c r="Y32" s="101">
        <f>+IF(W32&lt;&gt;0,(X32/W32)*100,0)</f>
        <v>-45.610455550200854</v>
      </c>
      <c r="Z32" s="102">
        <f t="shared" si="5"/>
        <v>493450659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754283951</v>
      </c>
      <c r="C35" s="19">
        <v>0</v>
      </c>
      <c r="D35" s="59">
        <v>1231226000</v>
      </c>
      <c r="E35" s="60">
        <v>692076000</v>
      </c>
      <c r="F35" s="60">
        <v>1425066259</v>
      </c>
      <c r="G35" s="60">
        <v>1442431471</v>
      </c>
      <c r="H35" s="60">
        <v>1442740372</v>
      </c>
      <c r="I35" s="60">
        <v>1442740372</v>
      </c>
      <c r="J35" s="60">
        <v>1404283782</v>
      </c>
      <c r="K35" s="60">
        <v>1402186072</v>
      </c>
      <c r="L35" s="60">
        <v>730089662</v>
      </c>
      <c r="M35" s="60">
        <v>730089662</v>
      </c>
      <c r="N35" s="60">
        <v>732179050</v>
      </c>
      <c r="O35" s="60">
        <v>718846014</v>
      </c>
      <c r="P35" s="60">
        <v>825864448</v>
      </c>
      <c r="Q35" s="60">
        <v>825864448</v>
      </c>
      <c r="R35" s="60">
        <v>0</v>
      </c>
      <c r="S35" s="60">
        <v>0</v>
      </c>
      <c r="T35" s="60">
        <v>0</v>
      </c>
      <c r="U35" s="60">
        <v>0</v>
      </c>
      <c r="V35" s="60">
        <v>825864448</v>
      </c>
      <c r="W35" s="60">
        <v>519057000</v>
      </c>
      <c r="X35" s="60">
        <v>306807448</v>
      </c>
      <c r="Y35" s="61">
        <v>59.11</v>
      </c>
      <c r="Z35" s="62">
        <v>692076000</v>
      </c>
    </row>
    <row r="36" spans="1:26" ht="13.5">
      <c r="A36" s="58" t="s">
        <v>57</v>
      </c>
      <c r="B36" s="19">
        <v>2793656524</v>
      </c>
      <c r="C36" s="19">
        <v>0</v>
      </c>
      <c r="D36" s="59">
        <v>2943819000</v>
      </c>
      <c r="E36" s="60">
        <v>3026449000</v>
      </c>
      <c r="F36" s="60">
        <v>2376808163</v>
      </c>
      <c r="G36" s="60">
        <v>2379120618</v>
      </c>
      <c r="H36" s="60">
        <v>2403756117</v>
      </c>
      <c r="I36" s="60">
        <v>2403756117</v>
      </c>
      <c r="J36" s="60">
        <v>2410959133</v>
      </c>
      <c r="K36" s="60">
        <v>2424430479</v>
      </c>
      <c r="L36" s="60">
        <v>2794764046</v>
      </c>
      <c r="M36" s="60">
        <v>2794764046</v>
      </c>
      <c r="N36" s="60">
        <v>2811290552</v>
      </c>
      <c r="O36" s="60">
        <v>2871903044</v>
      </c>
      <c r="P36" s="60">
        <v>2894897790</v>
      </c>
      <c r="Q36" s="60">
        <v>2894897790</v>
      </c>
      <c r="R36" s="60">
        <v>0</v>
      </c>
      <c r="S36" s="60">
        <v>0</v>
      </c>
      <c r="T36" s="60">
        <v>0</v>
      </c>
      <c r="U36" s="60">
        <v>0</v>
      </c>
      <c r="V36" s="60">
        <v>2894897790</v>
      </c>
      <c r="W36" s="60">
        <v>2269836750</v>
      </c>
      <c r="X36" s="60">
        <v>625061040</v>
      </c>
      <c r="Y36" s="61">
        <v>27.54</v>
      </c>
      <c r="Z36" s="62">
        <v>3026449000</v>
      </c>
    </row>
    <row r="37" spans="1:26" ht="13.5">
      <c r="A37" s="58" t="s">
        <v>58</v>
      </c>
      <c r="B37" s="19">
        <v>306925411</v>
      </c>
      <c r="C37" s="19">
        <v>0</v>
      </c>
      <c r="D37" s="59">
        <v>142525000</v>
      </c>
      <c r="E37" s="60">
        <v>126436000</v>
      </c>
      <c r="F37" s="60">
        <v>174993496</v>
      </c>
      <c r="G37" s="60">
        <v>235831397</v>
      </c>
      <c r="H37" s="60">
        <v>217927500</v>
      </c>
      <c r="I37" s="60">
        <v>217927500</v>
      </c>
      <c r="J37" s="60">
        <v>228045360</v>
      </c>
      <c r="K37" s="60">
        <v>198034561</v>
      </c>
      <c r="L37" s="60">
        <v>278852243</v>
      </c>
      <c r="M37" s="60">
        <v>278852243</v>
      </c>
      <c r="N37" s="60">
        <v>285788937</v>
      </c>
      <c r="O37" s="60">
        <v>284443196</v>
      </c>
      <c r="P37" s="60">
        <v>332333496</v>
      </c>
      <c r="Q37" s="60">
        <v>332333496</v>
      </c>
      <c r="R37" s="60">
        <v>0</v>
      </c>
      <c r="S37" s="60">
        <v>0</v>
      </c>
      <c r="T37" s="60">
        <v>0</v>
      </c>
      <c r="U37" s="60">
        <v>0</v>
      </c>
      <c r="V37" s="60">
        <v>332333496</v>
      </c>
      <c r="W37" s="60">
        <v>94827000</v>
      </c>
      <c r="X37" s="60">
        <v>237506496</v>
      </c>
      <c r="Y37" s="61">
        <v>250.46</v>
      </c>
      <c r="Z37" s="62">
        <v>126436000</v>
      </c>
    </row>
    <row r="38" spans="1:26" ht="13.5">
      <c r="A38" s="58" t="s">
        <v>59</v>
      </c>
      <c r="B38" s="19">
        <v>192736111</v>
      </c>
      <c r="C38" s="19">
        <v>0</v>
      </c>
      <c r="D38" s="59">
        <v>281595000</v>
      </c>
      <c r="E38" s="60">
        <v>337559000</v>
      </c>
      <c r="F38" s="60">
        <v>154909104</v>
      </c>
      <c r="G38" s="60">
        <v>154909104</v>
      </c>
      <c r="H38" s="60">
        <v>154909104</v>
      </c>
      <c r="I38" s="60">
        <v>154909104</v>
      </c>
      <c r="J38" s="60">
        <v>154909104</v>
      </c>
      <c r="K38" s="60">
        <v>154909104</v>
      </c>
      <c r="L38" s="60">
        <v>192702878</v>
      </c>
      <c r="M38" s="60">
        <v>192702878</v>
      </c>
      <c r="N38" s="60">
        <v>193942310</v>
      </c>
      <c r="O38" s="60">
        <v>194443174</v>
      </c>
      <c r="P38" s="60">
        <v>193242364</v>
      </c>
      <c r="Q38" s="60">
        <v>193242364</v>
      </c>
      <c r="R38" s="60">
        <v>0</v>
      </c>
      <c r="S38" s="60">
        <v>0</v>
      </c>
      <c r="T38" s="60">
        <v>0</v>
      </c>
      <c r="U38" s="60">
        <v>0</v>
      </c>
      <c r="V38" s="60">
        <v>193242364</v>
      </c>
      <c r="W38" s="60">
        <v>253169250</v>
      </c>
      <c r="X38" s="60">
        <v>-59926886</v>
      </c>
      <c r="Y38" s="61">
        <v>-23.67</v>
      </c>
      <c r="Z38" s="62">
        <v>337559000</v>
      </c>
    </row>
    <row r="39" spans="1:26" ht="13.5">
      <c r="A39" s="58" t="s">
        <v>60</v>
      </c>
      <c r="B39" s="19">
        <v>3048278953</v>
      </c>
      <c r="C39" s="19">
        <v>0</v>
      </c>
      <c r="D39" s="59">
        <v>3750925000</v>
      </c>
      <c r="E39" s="60">
        <v>3254530000</v>
      </c>
      <c r="F39" s="60">
        <v>3471971822</v>
      </c>
      <c r="G39" s="60">
        <v>3430811588</v>
      </c>
      <c r="H39" s="60">
        <v>3473659885</v>
      </c>
      <c r="I39" s="60">
        <v>3473659885</v>
      </c>
      <c r="J39" s="60">
        <v>3432288451</v>
      </c>
      <c r="K39" s="60">
        <v>3473672886</v>
      </c>
      <c r="L39" s="60">
        <v>3053298587</v>
      </c>
      <c r="M39" s="60">
        <v>3053298587</v>
      </c>
      <c r="N39" s="60">
        <v>3063738355</v>
      </c>
      <c r="O39" s="60">
        <v>3111862688</v>
      </c>
      <c r="P39" s="60">
        <v>3195186378</v>
      </c>
      <c r="Q39" s="60">
        <v>3195186378</v>
      </c>
      <c r="R39" s="60">
        <v>0</v>
      </c>
      <c r="S39" s="60">
        <v>0</v>
      </c>
      <c r="T39" s="60">
        <v>0</v>
      </c>
      <c r="U39" s="60">
        <v>0</v>
      </c>
      <c r="V39" s="60">
        <v>3195186378</v>
      </c>
      <c r="W39" s="60">
        <v>2440897500</v>
      </c>
      <c r="X39" s="60">
        <v>754288878</v>
      </c>
      <c r="Y39" s="61">
        <v>30.9</v>
      </c>
      <c r="Z39" s="62">
        <v>3254530000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271912820</v>
      </c>
      <c r="C42" s="19">
        <v>0</v>
      </c>
      <c r="D42" s="59">
        <v>213102996</v>
      </c>
      <c r="E42" s="60">
        <v>-841636661</v>
      </c>
      <c r="F42" s="60">
        <v>54314766</v>
      </c>
      <c r="G42" s="60">
        <v>-26467464</v>
      </c>
      <c r="H42" s="60">
        <v>-27173992</v>
      </c>
      <c r="I42" s="60">
        <v>673310</v>
      </c>
      <c r="J42" s="60">
        <v>-22198345</v>
      </c>
      <c r="K42" s="60">
        <v>14881951</v>
      </c>
      <c r="L42" s="60">
        <v>93714716</v>
      </c>
      <c r="M42" s="60">
        <v>86398322</v>
      </c>
      <c r="N42" s="60">
        <v>20922326</v>
      </c>
      <c r="O42" s="60">
        <v>63211531</v>
      </c>
      <c r="P42" s="60">
        <v>155512125</v>
      </c>
      <c r="Q42" s="60">
        <v>239645982</v>
      </c>
      <c r="R42" s="60">
        <v>0</v>
      </c>
      <c r="S42" s="60">
        <v>0</v>
      </c>
      <c r="T42" s="60">
        <v>0</v>
      </c>
      <c r="U42" s="60">
        <v>0</v>
      </c>
      <c r="V42" s="60">
        <v>326717614</v>
      </c>
      <c r="W42" s="60">
        <v>-452843902</v>
      </c>
      <c r="X42" s="60">
        <v>779561516</v>
      </c>
      <c r="Y42" s="61">
        <v>-172.15</v>
      </c>
      <c r="Z42" s="62">
        <v>-841636661</v>
      </c>
    </row>
    <row r="43" spans="1:26" ht="13.5">
      <c r="A43" s="58" t="s">
        <v>63</v>
      </c>
      <c r="B43" s="19">
        <v>-356259939</v>
      </c>
      <c r="C43" s="19">
        <v>0</v>
      </c>
      <c r="D43" s="59">
        <v>-409698996</v>
      </c>
      <c r="E43" s="60">
        <v>-493451000</v>
      </c>
      <c r="F43" s="60">
        <v>-4046688</v>
      </c>
      <c r="G43" s="60">
        <v>-20962548</v>
      </c>
      <c r="H43" s="60">
        <v>-24635499</v>
      </c>
      <c r="I43" s="60">
        <v>-49644735</v>
      </c>
      <c r="J43" s="60">
        <v>-26430756</v>
      </c>
      <c r="K43" s="60">
        <v>-32669086</v>
      </c>
      <c r="L43" s="60">
        <v>-36734922</v>
      </c>
      <c r="M43" s="60">
        <v>-95834764</v>
      </c>
      <c r="N43" s="60">
        <v>-10930670</v>
      </c>
      <c r="O43" s="60">
        <v>-16337803</v>
      </c>
      <c r="P43" s="60">
        <v>-65618529</v>
      </c>
      <c r="Q43" s="60">
        <v>-92887002</v>
      </c>
      <c r="R43" s="60">
        <v>0</v>
      </c>
      <c r="S43" s="60">
        <v>0</v>
      </c>
      <c r="T43" s="60">
        <v>0</v>
      </c>
      <c r="U43" s="60">
        <v>0</v>
      </c>
      <c r="V43" s="60">
        <v>-238366501</v>
      </c>
      <c r="W43" s="60">
        <v>-370088000</v>
      </c>
      <c r="X43" s="60">
        <v>131721499</v>
      </c>
      <c r="Y43" s="61">
        <v>-35.59</v>
      </c>
      <c r="Z43" s="62">
        <v>-493451000</v>
      </c>
    </row>
    <row r="44" spans="1:26" ht="13.5">
      <c r="A44" s="58" t="s">
        <v>64</v>
      </c>
      <c r="B44" s="19">
        <v>4038577</v>
      </c>
      <c r="C44" s="19">
        <v>0</v>
      </c>
      <c r="D44" s="59">
        <v>138198000</v>
      </c>
      <c r="E44" s="60">
        <v>154820000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-2280000</v>
      </c>
      <c r="Q44" s="60">
        <v>-2280000</v>
      </c>
      <c r="R44" s="60">
        <v>0</v>
      </c>
      <c r="S44" s="60">
        <v>0</v>
      </c>
      <c r="T44" s="60">
        <v>0</v>
      </c>
      <c r="U44" s="60">
        <v>0</v>
      </c>
      <c r="V44" s="60">
        <v>-2280000</v>
      </c>
      <c r="W44" s="60">
        <v>154822499</v>
      </c>
      <c r="X44" s="60">
        <v>-157102499</v>
      </c>
      <c r="Y44" s="61">
        <v>-101.47</v>
      </c>
      <c r="Z44" s="62">
        <v>154820000</v>
      </c>
    </row>
    <row r="45" spans="1:26" ht="13.5">
      <c r="A45" s="70" t="s">
        <v>65</v>
      </c>
      <c r="B45" s="22">
        <v>351863530</v>
      </c>
      <c r="C45" s="22">
        <v>0</v>
      </c>
      <c r="D45" s="99">
        <v>289117000</v>
      </c>
      <c r="E45" s="100">
        <v>-828403660</v>
      </c>
      <c r="F45" s="100">
        <v>402131607</v>
      </c>
      <c r="G45" s="100">
        <v>354701595</v>
      </c>
      <c r="H45" s="100">
        <v>302892104</v>
      </c>
      <c r="I45" s="100">
        <v>302892104</v>
      </c>
      <c r="J45" s="100">
        <v>254263003</v>
      </c>
      <c r="K45" s="100">
        <v>236475868</v>
      </c>
      <c r="L45" s="100">
        <v>293455662</v>
      </c>
      <c r="M45" s="100">
        <v>293455662</v>
      </c>
      <c r="N45" s="100">
        <v>303447318</v>
      </c>
      <c r="O45" s="100">
        <v>350321046</v>
      </c>
      <c r="P45" s="100">
        <v>437934642</v>
      </c>
      <c r="Q45" s="100">
        <v>437934642</v>
      </c>
      <c r="R45" s="100">
        <v>0</v>
      </c>
      <c r="S45" s="100">
        <v>0</v>
      </c>
      <c r="T45" s="100">
        <v>0</v>
      </c>
      <c r="U45" s="100">
        <v>0</v>
      </c>
      <c r="V45" s="100">
        <v>437934642</v>
      </c>
      <c r="W45" s="100">
        <v>-316245402</v>
      </c>
      <c r="X45" s="100">
        <v>754180044</v>
      </c>
      <c r="Y45" s="101">
        <v>-238.48</v>
      </c>
      <c r="Z45" s="102">
        <v>-828403660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49820420</v>
      </c>
      <c r="C49" s="52">
        <v>0</v>
      </c>
      <c r="D49" s="129">
        <v>26284598</v>
      </c>
      <c r="E49" s="54">
        <v>20278335</v>
      </c>
      <c r="F49" s="54">
        <v>0</v>
      </c>
      <c r="G49" s="54">
        <v>0</v>
      </c>
      <c r="H49" s="54">
        <v>0</v>
      </c>
      <c r="I49" s="54">
        <v>19653671</v>
      </c>
      <c r="J49" s="54">
        <v>0</v>
      </c>
      <c r="K49" s="54">
        <v>0</v>
      </c>
      <c r="L49" s="54">
        <v>0</v>
      </c>
      <c r="M49" s="54">
        <v>17245955</v>
      </c>
      <c r="N49" s="54">
        <v>0</v>
      </c>
      <c r="O49" s="54">
        <v>0</v>
      </c>
      <c r="P49" s="54">
        <v>0</v>
      </c>
      <c r="Q49" s="54">
        <v>17792243</v>
      </c>
      <c r="R49" s="54">
        <v>0</v>
      </c>
      <c r="S49" s="54">
        <v>0</v>
      </c>
      <c r="T49" s="54">
        <v>0</v>
      </c>
      <c r="U49" s="54">
        <v>0</v>
      </c>
      <c r="V49" s="54">
        <v>731146929</v>
      </c>
      <c r="W49" s="54">
        <v>0</v>
      </c>
      <c r="X49" s="54">
        <v>882222151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33517685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33517685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88.07683457026133</v>
      </c>
      <c r="C58" s="5">
        <f>IF(C67=0,0,+(C76/C67)*100)</f>
        <v>0</v>
      </c>
      <c r="D58" s="6">
        <f aca="true" t="shared" si="6" ref="D58:Z58">IF(D67=0,0,+(D76/D67)*100)</f>
        <v>81.41544233734156</v>
      </c>
      <c r="E58" s="7">
        <f t="shared" si="6"/>
        <v>75.88831943870916</v>
      </c>
      <c r="F58" s="7">
        <f t="shared" si="6"/>
        <v>56.6483488842779</v>
      </c>
      <c r="G58" s="7">
        <f t="shared" si="6"/>
        <v>51.19159096337754</v>
      </c>
      <c r="H58" s="7">
        <f t="shared" si="6"/>
        <v>52.312578367822645</v>
      </c>
      <c r="I58" s="7">
        <f t="shared" si="6"/>
        <v>53.02292157481533</v>
      </c>
      <c r="J58" s="7">
        <f t="shared" si="6"/>
        <v>65.06074790748035</v>
      </c>
      <c r="K58" s="7">
        <f t="shared" si="6"/>
        <v>61.132416167632165</v>
      </c>
      <c r="L58" s="7">
        <f t="shared" si="6"/>
        <v>54.200380167803964</v>
      </c>
      <c r="M58" s="7">
        <f t="shared" si="6"/>
        <v>60.00206564286309</v>
      </c>
      <c r="N58" s="7">
        <f t="shared" si="6"/>
        <v>70.46409073900834</v>
      </c>
      <c r="O58" s="7">
        <f t="shared" si="6"/>
        <v>79.25049785333317</v>
      </c>
      <c r="P58" s="7">
        <f t="shared" si="6"/>
        <v>64.94785961343888</v>
      </c>
      <c r="Q58" s="7">
        <f t="shared" si="6"/>
        <v>71.51174533687372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60.73263730042511</v>
      </c>
      <c r="W58" s="7">
        <f t="shared" si="6"/>
        <v>67.11147289489607</v>
      </c>
      <c r="X58" s="7">
        <f t="shared" si="6"/>
        <v>0</v>
      </c>
      <c r="Y58" s="7">
        <f t="shared" si="6"/>
        <v>0</v>
      </c>
      <c r="Z58" s="8">
        <f t="shared" si="6"/>
        <v>75.88831943870916</v>
      </c>
    </row>
    <row r="59" spans="1:26" ht="13.5">
      <c r="A59" s="37" t="s">
        <v>31</v>
      </c>
      <c r="B59" s="9">
        <f aca="true" t="shared" si="7" ref="B59:Z66">IF(B68=0,0,+(B77/B68)*100)</f>
        <v>87.89322949501552</v>
      </c>
      <c r="C59" s="9">
        <f t="shared" si="7"/>
        <v>0</v>
      </c>
      <c r="D59" s="2">
        <f t="shared" si="7"/>
        <v>99.99938212288072</v>
      </c>
      <c r="E59" s="10">
        <f t="shared" si="7"/>
        <v>76.53248488954641</v>
      </c>
      <c r="F59" s="10">
        <f t="shared" si="7"/>
        <v>54.284515207457964</v>
      </c>
      <c r="G59" s="10">
        <f t="shared" si="7"/>
        <v>72.38297176770162</v>
      </c>
      <c r="H59" s="10">
        <f t="shared" si="7"/>
        <v>66.90289480540665</v>
      </c>
      <c r="I59" s="10">
        <f t="shared" si="7"/>
        <v>64.52352926789206</v>
      </c>
      <c r="J59" s="10">
        <f t="shared" si="7"/>
        <v>70.32115762967398</v>
      </c>
      <c r="K59" s="10">
        <f t="shared" si="7"/>
        <v>100.63204365012407</v>
      </c>
      <c r="L59" s="10">
        <f t="shared" si="7"/>
        <v>52.365742076656154</v>
      </c>
      <c r="M59" s="10">
        <f t="shared" si="7"/>
        <v>73.51589571037968</v>
      </c>
      <c r="N59" s="10">
        <f t="shared" si="7"/>
        <v>67.62765066959365</v>
      </c>
      <c r="O59" s="10">
        <f t="shared" si="7"/>
        <v>110.37543776715799</v>
      </c>
      <c r="P59" s="10">
        <f t="shared" si="7"/>
        <v>71.34550844306257</v>
      </c>
      <c r="Q59" s="10">
        <f t="shared" si="7"/>
        <v>83.44896142609109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73.80021729014284</v>
      </c>
      <c r="W59" s="10">
        <f t="shared" si="7"/>
        <v>72.04650063664984</v>
      </c>
      <c r="X59" s="10">
        <f t="shared" si="7"/>
        <v>0</v>
      </c>
      <c r="Y59" s="10">
        <f t="shared" si="7"/>
        <v>0</v>
      </c>
      <c r="Z59" s="11">
        <f t="shared" si="7"/>
        <v>76.53248488954641</v>
      </c>
    </row>
    <row r="60" spans="1:26" ht="13.5">
      <c r="A60" s="38" t="s">
        <v>32</v>
      </c>
      <c r="B60" s="12">
        <f t="shared" si="7"/>
        <v>88.11905370802445</v>
      </c>
      <c r="C60" s="12">
        <f t="shared" si="7"/>
        <v>0</v>
      </c>
      <c r="D60" s="3">
        <f t="shared" si="7"/>
        <v>76.8211286436966</v>
      </c>
      <c r="E60" s="13">
        <f t="shared" si="7"/>
        <v>75.76759228048692</v>
      </c>
      <c r="F60" s="13">
        <f t="shared" si="7"/>
        <v>57.68035510953473</v>
      </c>
      <c r="G60" s="13">
        <f t="shared" si="7"/>
        <v>47.267012255033066</v>
      </c>
      <c r="H60" s="13">
        <f t="shared" si="7"/>
        <v>49.64730173986796</v>
      </c>
      <c r="I60" s="13">
        <f t="shared" si="7"/>
        <v>50.696011661333564</v>
      </c>
      <c r="J60" s="13">
        <f t="shared" si="7"/>
        <v>64.08904168601731</v>
      </c>
      <c r="K60" s="13">
        <f t="shared" si="7"/>
        <v>52.613061216170486</v>
      </c>
      <c r="L60" s="13">
        <f t="shared" si="7"/>
        <v>54.967378891042515</v>
      </c>
      <c r="M60" s="13">
        <f t="shared" si="7"/>
        <v>57.11759498073741</v>
      </c>
      <c r="N60" s="13">
        <f t="shared" si="7"/>
        <v>71.8384589175711</v>
      </c>
      <c r="O60" s="13">
        <f t="shared" si="7"/>
        <v>69.94652653621992</v>
      </c>
      <c r="P60" s="13">
        <f t="shared" si="7"/>
        <v>63.560203873030694</v>
      </c>
      <c r="Q60" s="13">
        <f t="shared" si="7"/>
        <v>68.35476670640178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57.78944547934831</v>
      </c>
      <c r="W60" s="13">
        <f t="shared" si="7"/>
        <v>66.00092124180259</v>
      </c>
      <c r="X60" s="13">
        <f t="shared" si="7"/>
        <v>0</v>
      </c>
      <c r="Y60" s="13">
        <f t="shared" si="7"/>
        <v>0</v>
      </c>
      <c r="Z60" s="14">
        <f t="shared" si="7"/>
        <v>75.76759228048692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64.30005178166769</v>
      </c>
      <c r="E61" s="13">
        <f t="shared" si="7"/>
        <v>75.06146481999538</v>
      </c>
      <c r="F61" s="13">
        <f t="shared" si="7"/>
        <v>79.07260802382761</v>
      </c>
      <c r="G61" s="13">
        <f t="shared" si="7"/>
        <v>51.87689904333717</v>
      </c>
      <c r="H61" s="13">
        <f t="shared" si="7"/>
        <v>54.47087212000701</v>
      </c>
      <c r="I61" s="13">
        <f t="shared" si="7"/>
        <v>58.29571167597436</v>
      </c>
      <c r="J61" s="13">
        <f t="shared" si="7"/>
        <v>77.95943919753508</v>
      </c>
      <c r="K61" s="13">
        <f t="shared" si="7"/>
        <v>59.46491019603275</v>
      </c>
      <c r="L61" s="13">
        <f t="shared" si="7"/>
        <v>62.597601487123036</v>
      </c>
      <c r="M61" s="13">
        <f t="shared" si="7"/>
        <v>66.33828264632884</v>
      </c>
      <c r="N61" s="13">
        <f t="shared" si="7"/>
        <v>100.56158143268428</v>
      </c>
      <c r="O61" s="13">
        <f t="shared" si="7"/>
        <v>99.12906638861597</v>
      </c>
      <c r="P61" s="13">
        <f t="shared" si="7"/>
        <v>88.52432463644433</v>
      </c>
      <c r="Q61" s="13">
        <f t="shared" si="7"/>
        <v>95.88484130267817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69.93772914002777</v>
      </c>
      <c r="W61" s="13">
        <f t="shared" si="7"/>
        <v>68.19118531071611</v>
      </c>
      <c r="X61" s="13">
        <f t="shared" si="7"/>
        <v>0</v>
      </c>
      <c r="Y61" s="13">
        <f t="shared" si="7"/>
        <v>0</v>
      </c>
      <c r="Z61" s="14">
        <f t="shared" si="7"/>
        <v>75.06146481999538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99.99739720316394</v>
      </c>
      <c r="E62" s="13">
        <f t="shared" si="7"/>
        <v>77.06879413386102</v>
      </c>
      <c r="F62" s="13">
        <f t="shared" si="7"/>
        <v>39.1361105038933</v>
      </c>
      <c r="G62" s="13">
        <f t="shared" si="7"/>
        <v>39.79428201882854</v>
      </c>
      <c r="H62" s="13">
        <f t="shared" si="7"/>
        <v>42.50786833302848</v>
      </c>
      <c r="I62" s="13">
        <f t="shared" si="7"/>
        <v>40.543228590449026</v>
      </c>
      <c r="J62" s="13">
        <f t="shared" si="7"/>
        <v>48.78165072707694</v>
      </c>
      <c r="K62" s="13">
        <f t="shared" si="7"/>
        <v>44.94777350096698</v>
      </c>
      <c r="L62" s="13">
        <f t="shared" si="7"/>
        <v>49.48767318612288</v>
      </c>
      <c r="M62" s="13">
        <f t="shared" si="7"/>
        <v>47.79927021768877</v>
      </c>
      <c r="N62" s="13">
        <f t="shared" si="7"/>
        <v>47.86452726797818</v>
      </c>
      <c r="O62" s="13">
        <f t="shared" si="7"/>
        <v>43.01558874091629</v>
      </c>
      <c r="P62" s="13">
        <f t="shared" si="7"/>
        <v>39.39203676957211</v>
      </c>
      <c r="Q62" s="13">
        <f t="shared" si="7"/>
        <v>43.30055763957704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43.921438726448</v>
      </c>
      <c r="W62" s="13">
        <f t="shared" si="7"/>
        <v>62.96487819731151</v>
      </c>
      <c r="X62" s="13">
        <f t="shared" si="7"/>
        <v>0</v>
      </c>
      <c r="Y62" s="13">
        <f t="shared" si="7"/>
        <v>0</v>
      </c>
      <c r="Z62" s="14">
        <f t="shared" si="7"/>
        <v>77.06879413386102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100.00289636754269</v>
      </c>
      <c r="E63" s="13">
        <f t="shared" si="7"/>
        <v>79.58641103987226</v>
      </c>
      <c r="F63" s="13">
        <f t="shared" si="7"/>
        <v>26.555337624758597</v>
      </c>
      <c r="G63" s="13">
        <f t="shared" si="7"/>
        <v>31.18450099334679</v>
      </c>
      <c r="H63" s="13">
        <f t="shared" si="7"/>
        <v>32.09885573376713</v>
      </c>
      <c r="I63" s="13">
        <f t="shared" si="7"/>
        <v>29.948637825010298</v>
      </c>
      <c r="J63" s="13">
        <f t="shared" si="7"/>
        <v>32.07578398088591</v>
      </c>
      <c r="K63" s="13">
        <f t="shared" si="7"/>
        <v>33.20391050980514</v>
      </c>
      <c r="L63" s="13">
        <f t="shared" si="7"/>
        <v>30.106428488983205</v>
      </c>
      <c r="M63" s="13">
        <f t="shared" si="7"/>
        <v>31.796541093084336</v>
      </c>
      <c r="N63" s="13">
        <f t="shared" si="7"/>
        <v>35.489096336073665</v>
      </c>
      <c r="O63" s="13">
        <f t="shared" si="7"/>
        <v>33.6394673601563</v>
      </c>
      <c r="P63" s="13">
        <f t="shared" si="7"/>
        <v>30.457482161838612</v>
      </c>
      <c r="Q63" s="13">
        <f t="shared" si="7"/>
        <v>33.19350977661431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31.645036275216786</v>
      </c>
      <c r="W63" s="13">
        <f t="shared" si="7"/>
        <v>59.54544853380044</v>
      </c>
      <c r="X63" s="13">
        <f t="shared" si="7"/>
        <v>0</v>
      </c>
      <c r="Y63" s="13">
        <f t="shared" si="7"/>
        <v>0</v>
      </c>
      <c r="Z63" s="14">
        <f t="shared" si="7"/>
        <v>79.58641103987226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99.99333814779501</v>
      </c>
      <c r="E64" s="13">
        <f t="shared" si="7"/>
        <v>74.00018352506905</v>
      </c>
      <c r="F64" s="13">
        <f t="shared" si="7"/>
        <v>33.90247877242278</v>
      </c>
      <c r="G64" s="13">
        <f t="shared" si="7"/>
        <v>39.92678659676405</v>
      </c>
      <c r="H64" s="13">
        <f t="shared" si="7"/>
        <v>42.04303087259177</v>
      </c>
      <c r="I64" s="13">
        <f t="shared" si="7"/>
        <v>38.622741474521845</v>
      </c>
      <c r="J64" s="13">
        <f t="shared" si="7"/>
        <v>41.54328529107417</v>
      </c>
      <c r="K64" s="13">
        <f t="shared" si="7"/>
        <v>40.860216727960704</v>
      </c>
      <c r="L64" s="13">
        <f t="shared" si="7"/>
        <v>39.634156552158814</v>
      </c>
      <c r="M64" s="13">
        <f t="shared" si="7"/>
        <v>40.67566098778737</v>
      </c>
      <c r="N64" s="13">
        <f t="shared" si="7"/>
        <v>40.911673631628915</v>
      </c>
      <c r="O64" s="13">
        <f t="shared" si="7"/>
        <v>41.669118584224385</v>
      </c>
      <c r="P64" s="13">
        <f t="shared" si="7"/>
        <v>39.96581716457655</v>
      </c>
      <c r="Q64" s="13">
        <f t="shared" si="7"/>
        <v>40.85773858879532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40.053748219611</v>
      </c>
      <c r="W64" s="13">
        <f t="shared" si="7"/>
        <v>62.620006087395495</v>
      </c>
      <c r="X64" s="13">
        <f t="shared" si="7"/>
        <v>0</v>
      </c>
      <c r="Y64" s="13">
        <f t="shared" si="7"/>
        <v>0</v>
      </c>
      <c r="Z64" s="14">
        <f t="shared" si="7"/>
        <v>74.00018352506905</v>
      </c>
    </row>
    <row r="65" spans="1:26" ht="13.5">
      <c r="A65" s="39" t="s">
        <v>107</v>
      </c>
      <c r="B65" s="12">
        <f t="shared" si="7"/>
        <v>0.4442223675026124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73.99968838136226</v>
      </c>
      <c r="F66" s="16">
        <f t="shared" si="7"/>
        <v>30.881919845211986</v>
      </c>
      <c r="G66" s="16">
        <f t="shared" si="7"/>
        <v>26.819507938368563</v>
      </c>
      <c r="H66" s="16">
        <f t="shared" si="7"/>
        <v>34.39399707905281</v>
      </c>
      <c r="I66" s="16">
        <f t="shared" si="7"/>
        <v>30.750719703862593</v>
      </c>
      <c r="J66" s="16">
        <f t="shared" si="7"/>
        <v>38.81278538812785</v>
      </c>
      <c r="K66" s="16">
        <f t="shared" si="7"/>
        <v>28.99277544109648</v>
      </c>
      <c r="L66" s="16">
        <f t="shared" si="7"/>
        <v>22.428588362570203</v>
      </c>
      <c r="M66" s="16">
        <f t="shared" si="7"/>
        <v>29.879509252299542</v>
      </c>
      <c r="N66" s="16">
        <f t="shared" si="7"/>
        <v>32.67224642054668</v>
      </c>
      <c r="O66" s="16">
        <f t="shared" si="7"/>
        <v>67.6444513813017</v>
      </c>
      <c r="P66" s="16">
        <f t="shared" si="7"/>
        <v>26.112220480487107</v>
      </c>
      <c r="Q66" s="16">
        <f t="shared" si="7"/>
        <v>41.75185768518305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34.238096019072955</v>
      </c>
      <c r="W66" s="16">
        <f t="shared" si="7"/>
        <v>73.99968838136226</v>
      </c>
      <c r="X66" s="16">
        <f t="shared" si="7"/>
        <v>0</v>
      </c>
      <c r="Y66" s="16">
        <f t="shared" si="7"/>
        <v>0</v>
      </c>
      <c r="Z66" s="17">
        <f t="shared" si="7"/>
        <v>73.99968838136226</v>
      </c>
    </row>
    <row r="67" spans="1:26" ht="13.5" hidden="1">
      <c r="A67" s="41" t="s">
        <v>285</v>
      </c>
      <c r="B67" s="24">
        <v>883614495</v>
      </c>
      <c r="C67" s="24"/>
      <c r="D67" s="25">
        <v>1090332456</v>
      </c>
      <c r="E67" s="26">
        <v>1067931488</v>
      </c>
      <c r="F67" s="26">
        <v>65021881</v>
      </c>
      <c r="G67" s="26">
        <v>92564230</v>
      </c>
      <c r="H67" s="26">
        <v>93217468</v>
      </c>
      <c r="I67" s="26">
        <v>250803579</v>
      </c>
      <c r="J67" s="26">
        <v>79826371</v>
      </c>
      <c r="K67" s="26">
        <v>82538048</v>
      </c>
      <c r="L67" s="26">
        <v>85684268</v>
      </c>
      <c r="M67" s="26">
        <v>248048687</v>
      </c>
      <c r="N67" s="26">
        <v>63030885</v>
      </c>
      <c r="O67" s="26">
        <v>65731206</v>
      </c>
      <c r="P67" s="26">
        <v>67436113</v>
      </c>
      <c r="Q67" s="26">
        <v>196198204</v>
      </c>
      <c r="R67" s="26"/>
      <c r="S67" s="26"/>
      <c r="T67" s="26"/>
      <c r="U67" s="26"/>
      <c r="V67" s="26">
        <v>695050470</v>
      </c>
      <c r="W67" s="26">
        <v>800948617</v>
      </c>
      <c r="X67" s="26"/>
      <c r="Y67" s="25"/>
      <c r="Z67" s="27">
        <v>1067931488</v>
      </c>
    </row>
    <row r="68" spans="1:26" ht="13.5" hidden="1">
      <c r="A68" s="37" t="s">
        <v>31</v>
      </c>
      <c r="B68" s="19">
        <v>165196821</v>
      </c>
      <c r="C68" s="19"/>
      <c r="D68" s="20">
        <v>186121150</v>
      </c>
      <c r="E68" s="21">
        <v>186121150</v>
      </c>
      <c r="F68" s="21">
        <v>14963875</v>
      </c>
      <c r="G68" s="21">
        <v>14963996</v>
      </c>
      <c r="H68" s="21">
        <v>14964771</v>
      </c>
      <c r="I68" s="21">
        <v>44892642</v>
      </c>
      <c r="J68" s="21">
        <v>14963680</v>
      </c>
      <c r="K68" s="21">
        <v>14964631</v>
      </c>
      <c r="L68" s="21">
        <v>16925556</v>
      </c>
      <c r="M68" s="21">
        <v>46853867</v>
      </c>
      <c r="N68" s="21">
        <v>14177031</v>
      </c>
      <c r="O68" s="21">
        <v>15163312</v>
      </c>
      <c r="P68" s="21">
        <v>15201889</v>
      </c>
      <c r="Q68" s="21">
        <v>44542232</v>
      </c>
      <c r="R68" s="21"/>
      <c r="S68" s="21"/>
      <c r="T68" s="21"/>
      <c r="U68" s="21"/>
      <c r="V68" s="21">
        <v>136288741</v>
      </c>
      <c r="W68" s="21">
        <v>139590863</v>
      </c>
      <c r="X68" s="21"/>
      <c r="Y68" s="20"/>
      <c r="Z68" s="23">
        <v>186121150</v>
      </c>
    </row>
    <row r="69" spans="1:26" ht="13.5" hidden="1">
      <c r="A69" s="38" t="s">
        <v>32</v>
      </c>
      <c r="B69" s="19">
        <v>718417674</v>
      </c>
      <c r="C69" s="19"/>
      <c r="D69" s="20">
        <v>874211306</v>
      </c>
      <c r="E69" s="21">
        <v>874211306</v>
      </c>
      <c r="F69" s="21">
        <v>49450207</v>
      </c>
      <c r="G69" s="21">
        <v>76986002</v>
      </c>
      <c r="H69" s="21">
        <v>77611809</v>
      </c>
      <c r="I69" s="21">
        <v>204048018</v>
      </c>
      <c r="J69" s="21">
        <v>64242045</v>
      </c>
      <c r="K69" s="21">
        <v>66920782</v>
      </c>
      <c r="L69" s="21">
        <v>68092259</v>
      </c>
      <c r="M69" s="21">
        <v>199255086</v>
      </c>
      <c r="N69" s="21">
        <v>48166249</v>
      </c>
      <c r="O69" s="21">
        <v>49927194</v>
      </c>
      <c r="P69" s="21">
        <v>51572687</v>
      </c>
      <c r="Q69" s="21">
        <v>149666130</v>
      </c>
      <c r="R69" s="21"/>
      <c r="S69" s="21"/>
      <c r="T69" s="21"/>
      <c r="U69" s="21"/>
      <c r="V69" s="21">
        <v>552969234</v>
      </c>
      <c r="W69" s="21">
        <v>655658480</v>
      </c>
      <c r="X69" s="21"/>
      <c r="Y69" s="20"/>
      <c r="Z69" s="23">
        <v>874211306</v>
      </c>
    </row>
    <row r="70" spans="1:26" ht="13.5" hidden="1">
      <c r="A70" s="39" t="s">
        <v>103</v>
      </c>
      <c r="B70" s="19"/>
      <c r="C70" s="19"/>
      <c r="D70" s="20">
        <v>567581179</v>
      </c>
      <c r="E70" s="21">
        <v>567581179</v>
      </c>
      <c r="F70" s="21">
        <v>25906090</v>
      </c>
      <c r="G70" s="21">
        <v>52493207</v>
      </c>
      <c r="H70" s="21">
        <v>52630727</v>
      </c>
      <c r="I70" s="21">
        <v>131030024</v>
      </c>
      <c r="J70" s="21">
        <v>39108102</v>
      </c>
      <c r="K70" s="21">
        <v>42637927</v>
      </c>
      <c r="L70" s="21">
        <v>43151238</v>
      </c>
      <c r="M70" s="21">
        <v>124897267</v>
      </c>
      <c r="N70" s="21">
        <v>24285169</v>
      </c>
      <c r="O70" s="21">
        <v>25265416</v>
      </c>
      <c r="P70" s="21">
        <v>26566358</v>
      </c>
      <c r="Q70" s="21">
        <v>76116943</v>
      </c>
      <c r="R70" s="21"/>
      <c r="S70" s="21"/>
      <c r="T70" s="21"/>
      <c r="U70" s="21"/>
      <c r="V70" s="21">
        <v>332044234</v>
      </c>
      <c r="W70" s="21">
        <v>425685884</v>
      </c>
      <c r="X70" s="21"/>
      <c r="Y70" s="20"/>
      <c r="Z70" s="23">
        <v>567581179</v>
      </c>
    </row>
    <row r="71" spans="1:26" ht="13.5" hidden="1">
      <c r="A71" s="39" t="s">
        <v>104</v>
      </c>
      <c r="B71" s="19"/>
      <c r="C71" s="19"/>
      <c r="D71" s="20">
        <v>153603998</v>
      </c>
      <c r="E71" s="21">
        <v>153603998</v>
      </c>
      <c r="F71" s="21">
        <v>10850948</v>
      </c>
      <c r="G71" s="21">
        <v>11795177</v>
      </c>
      <c r="H71" s="21">
        <v>12268164</v>
      </c>
      <c r="I71" s="21">
        <v>34914289</v>
      </c>
      <c r="J71" s="21">
        <v>12449714</v>
      </c>
      <c r="K71" s="21">
        <v>11487272</v>
      </c>
      <c r="L71" s="21">
        <v>12156791</v>
      </c>
      <c r="M71" s="21">
        <v>36093777</v>
      </c>
      <c r="N71" s="21">
        <v>11309346</v>
      </c>
      <c r="O71" s="21">
        <v>11807817</v>
      </c>
      <c r="P71" s="21">
        <v>12344990</v>
      </c>
      <c r="Q71" s="21">
        <v>35462153</v>
      </c>
      <c r="R71" s="21"/>
      <c r="S71" s="21"/>
      <c r="T71" s="21"/>
      <c r="U71" s="21"/>
      <c r="V71" s="21">
        <v>106470219</v>
      </c>
      <c r="W71" s="21">
        <v>115202999</v>
      </c>
      <c r="X71" s="21"/>
      <c r="Y71" s="20"/>
      <c r="Z71" s="23">
        <v>153603998</v>
      </c>
    </row>
    <row r="72" spans="1:26" ht="13.5" hidden="1">
      <c r="A72" s="39" t="s">
        <v>105</v>
      </c>
      <c r="B72" s="19"/>
      <c r="C72" s="19"/>
      <c r="D72" s="20">
        <v>84381556</v>
      </c>
      <c r="E72" s="21">
        <v>84381556</v>
      </c>
      <c r="F72" s="21">
        <v>6961945</v>
      </c>
      <c r="G72" s="21">
        <v>6936651</v>
      </c>
      <c r="H72" s="21">
        <v>6999857</v>
      </c>
      <c r="I72" s="21">
        <v>20898453</v>
      </c>
      <c r="J72" s="21">
        <v>6960310</v>
      </c>
      <c r="K72" s="21">
        <v>7015249</v>
      </c>
      <c r="L72" s="21">
        <v>6991643</v>
      </c>
      <c r="M72" s="21">
        <v>20967202</v>
      </c>
      <c r="N72" s="21">
        <v>6936384</v>
      </c>
      <c r="O72" s="21">
        <v>6953817</v>
      </c>
      <c r="P72" s="21">
        <v>6953211</v>
      </c>
      <c r="Q72" s="21">
        <v>20843412</v>
      </c>
      <c r="R72" s="21"/>
      <c r="S72" s="21"/>
      <c r="T72" s="21"/>
      <c r="U72" s="21"/>
      <c r="V72" s="21">
        <v>62709067</v>
      </c>
      <c r="W72" s="21">
        <v>63286167</v>
      </c>
      <c r="X72" s="21"/>
      <c r="Y72" s="20"/>
      <c r="Z72" s="23">
        <v>84381556</v>
      </c>
    </row>
    <row r="73" spans="1:26" ht="13.5" hidden="1">
      <c r="A73" s="39" t="s">
        <v>106</v>
      </c>
      <c r="B73" s="19"/>
      <c r="C73" s="19"/>
      <c r="D73" s="20">
        <v>68644573</v>
      </c>
      <c r="E73" s="21">
        <v>68644573</v>
      </c>
      <c r="F73" s="21">
        <v>5731224</v>
      </c>
      <c r="G73" s="21">
        <v>5760967</v>
      </c>
      <c r="H73" s="21">
        <v>5713061</v>
      </c>
      <c r="I73" s="21">
        <v>17205252</v>
      </c>
      <c r="J73" s="21">
        <v>5723919</v>
      </c>
      <c r="K73" s="21">
        <v>5780334</v>
      </c>
      <c r="L73" s="21">
        <v>5792587</v>
      </c>
      <c r="M73" s="21">
        <v>17296840</v>
      </c>
      <c r="N73" s="21">
        <v>5635350</v>
      </c>
      <c r="O73" s="21">
        <v>5900144</v>
      </c>
      <c r="P73" s="21">
        <v>5708128</v>
      </c>
      <c r="Q73" s="21">
        <v>17243622</v>
      </c>
      <c r="R73" s="21"/>
      <c r="S73" s="21"/>
      <c r="T73" s="21"/>
      <c r="U73" s="21"/>
      <c r="V73" s="21">
        <v>51745714</v>
      </c>
      <c r="W73" s="21">
        <v>51483430</v>
      </c>
      <c r="X73" s="21"/>
      <c r="Y73" s="20"/>
      <c r="Z73" s="23">
        <v>68644573</v>
      </c>
    </row>
    <row r="74" spans="1:26" ht="13.5" hidden="1">
      <c r="A74" s="39" t="s">
        <v>107</v>
      </c>
      <c r="B74" s="19">
        <v>718417674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30000000</v>
      </c>
      <c r="E75" s="30">
        <v>7599032</v>
      </c>
      <c r="F75" s="30">
        <v>607799</v>
      </c>
      <c r="G75" s="30">
        <v>614232</v>
      </c>
      <c r="H75" s="30">
        <v>640888</v>
      </c>
      <c r="I75" s="30">
        <v>1862919</v>
      </c>
      <c r="J75" s="30">
        <v>620646</v>
      </c>
      <c r="K75" s="30">
        <v>652635</v>
      </c>
      <c r="L75" s="30">
        <v>666453</v>
      </c>
      <c r="M75" s="30">
        <v>1939734</v>
      </c>
      <c r="N75" s="30">
        <v>687605</v>
      </c>
      <c r="O75" s="30">
        <v>640700</v>
      </c>
      <c r="P75" s="30">
        <v>661537</v>
      </c>
      <c r="Q75" s="30">
        <v>1989842</v>
      </c>
      <c r="R75" s="30"/>
      <c r="S75" s="30"/>
      <c r="T75" s="30"/>
      <c r="U75" s="30"/>
      <c r="V75" s="30">
        <v>5792495</v>
      </c>
      <c r="W75" s="30">
        <v>5699274</v>
      </c>
      <c r="X75" s="30"/>
      <c r="Y75" s="29"/>
      <c r="Z75" s="31">
        <v>7599032</v>
      </c>
    </row>
    <row r="76" spans="1:26" ht="13.5" hidden="1">
      <c r="A76" s="42" t="s">
        <v>286</v>
      </c>
      <c r="B76" s="32">
        <v>778259677</v>
      </c>
      <c r="C76" s="32"/>
      <c r="D76" s="33">
        <v>887698992</v>
      </c>
      <c r="E76" s="34">
        <v>810435259</v>
      </c>
      <c r="F76" s="34">
        <v>36833822</v>
      </c>
      <c r="G76" s="34">
        <v>47385102</v>
      </c>
      <c r="H76" s="34">
        <v>48764461</v>
      </c>
      <c r="I76" s="34">
        <v>132983385</v>
      </c>
      <c r="J76" s="34">
        <v>51935634</v>
      </c>
      <c r="K76" s="34">
        <v>50457503</v>
      </c>
      <c r="L76" s="34">
        <v>46441199</v>
      </c>
      <c r="M76" s="34">
        <v>148834336</v>
      </c>
      <c r="N76" s="34">
        <v>44414140</v>
      </c>
      <c r="O76" s="34">
        <v>52092308</v>
      </c>
      <c r="P76" s="34">
        <v>43798312</v>
      </c>
      <c r="Q76" s="34">
        <v>140304760</v>
      </c>
      <c r="R76" s="34"/>
      <c r="S76" s="34"/>
      <c r="T76" s="34"/>
      <c r="U76" s="34"/>
      <c r="V76" s="34">
        <v>422122481</v>
      </c>
      <c r="W76" s="34">
        <v>537528414</v>
      </c>
      <c r="X76" s="34"/>
      <c r="Y76" s="33"/>
      <c r="Z76" s="35">
        <v>810435259</v>
      </c>
    </row>
    <row r="77" spans="1:26" ht="13.5" hidden="1">
      <c r="A77" s="37" t="s">
        <v>31</v>
      </c>
      <c r="B77" s="19">
        <v>145196821</v>
      </c>
      <c r="C77" s="19"/>
      <c r="D77" s="20">
        <v>186120000</v>
      </c>
      <c r="E77" s="21">
        <v>142443141</v>
      </c>
      <c r="F77" s="21">
        <v>8123067</v>
      </c>
      <c r="G77" s="21">
        <v>10831385</v>
      </c>
      <c r="H77" s="21">
        <v>10011865</v>
      </c>
      <c r="I77" s="21">
        <v>28966317</v>
      </c>
      <c r="J77" s="21">
        <v>10522633</v>
      </c>
      <c r="K77" s="21">
        <v>15059214</v>
      </c>
      <c r="L77" s="21">
        <v>8863193</v>
      </c>
      <c r="M77" s="21">
        <v>34445040</v>
      </c>
      <c r="N77" s="21">
        <v>9587593</v>
      </c>
      <c r="O77" s="21">
        <v>16736572</v>
      </c>
      <c r="P77" s="21">
        <v>10845865</v>
      </c>
      <c r="Q77" s="21">
        <v>37170030</v>
      </c>
      <c r="R77" s="21"/>
      <c r="S77" s="21"/>
      <c r="T77" s="21"/>
      <c r="U77" s="21"/>
      <c r="V77" s="21">
        <v>100581387</v>
      </c>
      <c r="W77" s="21">
        <v>100570332</v>
      </c>
      <c r="X77" s="21"/>
      <c r="Y77" s="20"/>
      <c r="Z77" s="23">
        <v>142443141</v>
      </c>
    </row>
    <row r="78" spans="1:26" ht="13.5" hidden="1">
      <c r="A78" s="38" t="s">
        <v>32</v>
      </c>
      <c r="B78" s="19">
        <v>633062856</v>
      </c>
      <c r="C78" s="19"/>
      <c r="D78" s="20">
        <v>671578992</v>
      </c>
      <c r="E78" s="21">
        <v>662368858</v>
      </c>
      <c r="F78" s="21">
        <v>28523055</v>
      </c>
      <c r="G78" s="21">
        <v>36388983</v>
      </c>
      <c r="H78" s="21">
        <v>38532169</v>
      </c>
      <c r="I78" s="21">
        <v>103444207</v>
      </c>
      <c r="J78" s="21">
        <v>41172111</v>
      </c>
      <c r="K78" s="21">
        <v>35209072</v>
      </c>
      <c r="L78" s="21">
        <v>37428530</v>
      </c>
      <c r="M78" s="21">
        <v>113809713</v>
      </c>
      <c r="N78" s="21">
        <v>34601891</v>
      </c>
      <c r="O78" s="21">
        <v>34922338</v>
      </c>
      <c r="P78" s="21">
        <v>32779705</v>
      </c>
      <c r="Q78" s="21">
        <v>102303934</v>
      </c>
      <c r="R78" s="21"/>
      <c r="S78" s="21"/>
      <c r="T78" s="21"/>
      <c r="U78" s="21"/>
      <c r="V78" s="21">
        <v>319557854</v>
      </c>
      <c r="W78" s="21">
        <v>432740637</v>
      </c>
      <c r="X78" s="21"/>
      <c r="Y78" s="20"/>
      <c r="Z78" s="23">
        <v>662368858</v>
      </c>
    </row>
    <row r="79" spans="1:26" ht="13.5" hidden="1">
      <c r="A79" s="39" t="s">
        <v>103</v>
      </c>
      <c r="B79" s="19">
        <v>417310629</v>
      </c>
      <c r="C79" s="19"/>
      <c r="D79" s="20">
        <v>364954992</v>
      </c>
      <c r="E79" s="21">
        <v>426034747</v>
      </c>
      <c r="F79" s="21">
        <v>20484621</v>
      </c>
      <c r="G79" s="21">
        <v>27231848</v>
      </c>
      <c r="H79" s="21">
        <v>28668416</v>
      </c>
      <c r="I79" s="21">
        <v>76384885</v>
      </c>
      <c r="J79" s="21">
        <v>30488457</v>
      </c>
      <c r="K79" s="21">
        <v>25354605</v>
      </c>
      <c r="L79" s="21">
        <v>27011640</v>
      </c>
      <c r="M79" s="21">
        <v>82854702</v>
      </c>
      <c r="N79" s="21">
        <v>24421550</v>
      </c>
      <c r="O79" s="21">
        <v>25045371</v>
      </c>
      <c r="P79" s="21">
        <v>23517689</v>
      </c>
      <c r="Q79" s="21">
        <v>72984610</v>
      </c>
      <c r="R79" s="21"/>
      <c r="S79" s="21"/>
      <c r="T79" s="21"/>
      <c r="U79" s="21"/>
      <c r="V79" s="21">
        <v>232224197</v>
      </c>
      <c r="W79" s="21">
        <v>290280250</v>
      </c>
      <c r="X79" s="21"/>
      <c r="Y79" s="20"/>
      <c r="Z79" s="23">
        <v>426034747</v>
      </c>
    </row>
    <row r="80" spans="1:26" ht="13.5" hidden="1">
      <c r="A80" s="39" t="s">
        <v>104</v>
      </c>
      <c r="B80" s="19">
        <v>109854276</v>
      </c>
      <c r="C80" s="19"/>
      <c r="D80" s="20">
        <v>153600000</v>
      </c>
      <c r="E80" s="21">
        <v>118380749</v>
      </c>
      <c r="F80" s="21">
        <v>4246639</v>
      </c>
      <c r="G80" s="21">
        <v>4693806</v>
      </c>
      <c r="H80" s="21">
        <v>5214935</v>
      </c>
      <c r="I80" s="21">
        <v>14155380</v>
      </c>
      <c r="J80" s="21">
        <v>6073176</v>
      </c>
      <c r="K80" s="21">
        <v>5163273</v>
      </c>
      <c r="L80" s="21">
        <v>6016113</v>
      </c>
      <c r="M80" s="21">
        <v>17252562</v>
      </c>
      <c r="N80" s="21">
        <v>5413165</v>
      </c>
      <c r="O80" s="21">
        <v>5079202</v>
      </c>
      <c r="P80" s="21">
        <v>4862943</v>
      </c>
      <c r="Q80" s="21">
        <v>15355310</v>
      </c>
      <c r="R80" s="21"/>
      <c r="S80" s="21"/>
      <c r="T80" s="21"/>
      <c r="U80" s="21"/>
      <c r="V80" s="21">
        <v>46763252</v>
      </c>
      <c r="W80" s="21">
        <v>72537428</v>
      </c>
      <c r="X80" s="21"/>
      <c r="Y80" s="20"/>
      <c r="Z80" s="23">
        <v>118380749</v>
      </c>
    </row>
    <row r="81" spans="1:26" ht="13.5" hidden="1">
      <c r="A81" s="39" t="s">
        <v>105</v>
      </c>
      <c r="B81" s="19">
        <v>58636682</v>
      </c>
      <c r="C81" s="19"/>
      <c r="D81" s="20">
        <v>84384000</v>
      </c>
      <c r="E81" s="21">
        <v>67156252</v>
      </c>
      <c r="F81" s="21">
        <v>1848768</v>
      </c>
      <c r="G81" s="21">
        <v>2163160</v>
      </c>
      <c r="H81" s="21">
        <v>2246874</v>
      </c>
      <c r="I81" s="21">
        <v>6258802</v>
      </c>
      <c r="J81" s="21">
        <v>2232574</v>
      </c>
      <c r="K81" s="21">
        <v>2329337</v>
      </c>
      <c r="L81" s="21">
        <v>2104934</v>
      </c>
      <c r="M81" s="21">
        <v>6666845</v>
      </c>
      <c r="N81" s="21">
        <v>2461660</v>
      </c>
      <c r="O81" s="21">
        <v>2339227</v>
      </c>
      <c r="P81" s="21">
        <v>2117773</v>
      </c>
      <c r="Q81" s="21">
        <v>6918660</v>
      </c>
      <c r="R81" s="21"/>
      <c r="S81" s="21"/>
      <c r="T81" s="21"/>
      <c r="U81" s="21"/>
      <c r="V81" s="21">
        <v>19844307</v>
      </c>
      <c r="W81" s="21">
        <v>37684032</v>
      </c>
      <c r="X81" s="21"/>
      <c r="Y81" s="20"/>
      <c r="Z81" s="23">
        <v>67156252</v>
      </c>
    </row>
    <row r="82" spans="1:26" ht="13.5" hidden="1">
      <c r="A82" s="39" t="s">
        <v>106</v>
      </c>
      <c r="B82" s="19">
        <v>44069897</v>
      </c>
      <c r="C82" s="19"/>
      <c r="D82" s="20">
        <v>68640000</v>
      </c>
      <c r="E82" s="21">
        <v>50797110</v>
      </c>
      <c r="F82" s="21">
        <v>1943027</v>
      </c>
      <c r="G82" s="21">
        <v>2300169</v>
      </c>
      <c r="H82" s="21">
        <v>2401944</v>
      </c>
      <c r="I82" s="21">
        <v>6645140</v>
      </c>
      <c r="J82" s="21">
        <v>2377904</v>
      </c>
      <c r="K82" s="21">
        <v>2361857</v>
      </c>
      <c r="L82" s="21">
        <v>2295843</v>
      </c>
      <c r="M82" s="21">
        <v>7035604</v>
      </c>
      <c r="N82" s="21">
        <v>2305516</v>
      </c>
      <c r="O82" s="21">
        <v>2458538</v>
      </c>
      <c r="P82" s="21">
        <v>2281300</v>
      </c>
      <c r="Q82" s="21">
        <v>7045354</v>
      </c>
      <c r="R82" s="21"/>
      <c r="S82" s="21"/>
      <c r="T82" s="21"/>
      <c r="U82" s="21"/>
      <c r="V82" s="21">
        <v>20726098</v>
      </c>
      <c r="W82" s="21">
        <v>32238927</v>
      </c>
      <c r="X82" s="21"/>
      <c r="Y82" s="20"/>
      <c r="Z82" s="23">
        <v>50797110</v>
      </c>
    </row>
    <row r="83" spans="1:26" ht="13.5" hidden="1">
      <c r="A83" s="39" t="s">
        <v>107</v>
      </c>
      <c r="B83" s="19">
        <v>3191372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30000000</v>
      </c>
      <c r="E84" s="30">
        <v>5623260</v>
      </c>
      <c r="F84" s="30">
        <v>187700</v>
      </c>
      <c r="G84" s="30">
        <v>164734</v>
      </c>
      <c r="H84" s="30">
        <v>220427</v>
      </c>
      <c r="I84" s="30">
        <v>572861</v>
      </c>
      <c r="J84" s="30">
        <v>240890</v>
      </c>
      <c r="K84" s="30">
        <v>189217</v>
      </c>
      <c r="L84" s="30">
        <v>149476</v>
      </c>
      <c r="M84" s="30">
        <v>579583</v>
      </c>
      <c r="N84" s="30">
        <v>224656</v>
      </c>
      <c r="O84" s="30">
        <v>433398</v>
      </c>
      <c r="P84" s="30">
        <v>172742</v>
      </c>
      <c r="Q84" s="30">
        <v>830796</v>
      </c>
      <c r="R84" s="30"/>
      <c r="S84" s="30"/>
      <c r="T84" s="30"/>
      <c r="U84" s="30"/>
      <c r="V84" s="30">
        <v>1983240</v>
      </c>
      <c r="W84" s="30">
        <v>4217445</v>
      </c>
      <c r="X84" s="30"/>
      <c r="Y84" s="29"/>
      <c r="Z84" s="31">
        <v>5623260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92216000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38604000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38604000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15247000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15247000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11039000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>
        <v>11039000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27326000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27326000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92216000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1361759464</v>
      </c>
      <c r="D5" s="153">
        <f>SUM(D6:D8)</f>
        <v>0</v>
      </c>
      <c r="E5" s="154">
        <f t="shared" si="0"/>
        <v>383389630</v>
      </c>
      <c r="F5" s="100">
        <f t="shared" si="0"/>
        <v>363607097</v>
      </c>
      <c r="G5" s="100">
        <f t="shared" si="0"/>
        <v>66795767</v>
      </c>
      <c r="H5" s="100">
        <f t="shared" si="0"/>
        <v>17505833</v>
      </c>
      <c r="I5" s="100">
        <f t="shared" si="0"/>
        <v>17551378</v>
      </c>
      <c r="J5" s="100">
        <f t="shared" si="0"/>
        <v>101852978</v>
      </c>
      <c r="K5" s="100">
        <f t="shared" si="0"/>
        <v>17344180</v>
      </c>
      <c r="L5" s="100">
        <f t="shared" si="0"/>
        <v>16925736</v>
      </c>
      <c r="M5" s="100">
        <f t="shared" si="0"/>
        <v>49619770</v>
      </c>
      <c r="N5" s="100">
        <f t="shared" si="0"/>
        <v>83889686</v>
      </c>
      <c r="O5" s="100">
        <f t="shared" si="0"/>
        <v>17134732</v>
      </c>
      <c r="P5" s="100">
        <f t="shared" si="0"/>
        <v>20596746</v>
      </c>
      <c r="Q5" s="100">
        <f t="shared" si="0"/>
        <v>74276169</v>
      </c>
      <c r="R5" s="100">
        <f t="shared" si="0"/>
        <v>112007647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297750311</v>
      </c>
      <c r="X5" s="100">
        <f t="shared" si="0"/>
        <v>272705323</v>
      </c>
      <c r="Y5" s="100">
        <f t="shared" si="0"/>
        <v>25044988</v>
      </c>
      <c r="Z5" s="137">
        <f>+IF(X5&lt;&gt;0,+(Y5/X5)*100,0)</f>
        <v>9.183901408481125</v>
      </c>
      <c r="AA5" s="153">
        <f>SUM(AA6:AA8)</f>
        <v>363607097</v>
      </c>
    </row>
    <row r="6" spans="1:27" ht="13.5">
      <c r="A6" s="138" t="s">
        <v>75</v>
      </c>
      <c r="B6" s="136"/>
      <c r="C6" s="155">
        <v>1361759464</v>
      </c>
      <c r="D6" s="155"/>
      <c r="E6" s="156">
        <v>30929965</v>
      </c>
      <c r="F6" s="60">
        <v>30366402</v>
      </c>
      <c r="G6" s="60">
        <v>4644353</v>
      </c>
      <c r="H6" s="60">
        <v>1064037</v>
      </c>
      <c r="I6" s="60">
        <v>1204781</v>
      </c>
      <c r="J6" s="60">
        <v>6913171</v>
      </c>
      <c r="K6" s="60">
        <v>1116477</v>
      </c>
      <c r="L6" s="60">
        <v>971176</v>
      </c>
      <c r="M6" s="60">
        <v>4406200</v>
      </c>
      <c r="N6" s="60">
        <v>6493853</v>
      </c>
      <c r="O6" s="60">
        <v>1450516</v>
      </c>
      <c r="P6" s="60">
        <v>1229997</v>
      </c>
      <c r="Q6" s="60">
        <v>9935525</v>
      </c>
      <c r="R6" s="60">
        <v>12616038</v>
      </c>
      <c r="S6" s="60"/>
      <c r="T6" s="60"/>
      <c r="U6" s="60"/>
      <c r="V6" s="60"/>
      <c r="W6" s="60">
        <v>26023062</v>
      </c>
      <c r="X6" s="60">
        <v>22774802</v>
      </c>
      <c r="Y6" s="60">
        <v>3248260</v>
      </c>
      <c r="Z6" s="140">
        <v>14.26</v>
      </c>
      <c r="AA6" s="155">
        <v>30366402</v>
      </c>
    </row>
    <row r="7" spans="1:27" ht="13.5">
      <c r="A7" s="138" t="s">
        <v>76</v>
      </c>
      <c r="B7" s="136"/>
      <c r="C7" s="157"/>
      <c r="D7" s="157"/>
      <c r="E7" s="158">
        <v>252633902</v>
      </c>
      <c r="F7" s="159">
        <v>232185303</v>
      </c>
      <c r="G7" s="159">
        <v>27550631</v>
      </c>
      <c r="H7" s="159">
        <v>16216401</v>
      </c>
      <c r="I7" s="159">
        <v>16346210</v>
      </c>
      <c r="J7" s="159">
        <v>60113242</v>
      </c>
      <c r="K7" s="159">
        <v>16220398</v>
      </c>
      <c r="L7" s="159">
        <v>15948134</v>
      </c>
      <c r="M7" s="159">
        <v>24865396</v>
      </c>
      <c r="N7" s="159">
        <v>57033928</v>
      </c>
      <c r="O7" s="159">
        <v>15379838</v>
      </c>
      <c r="P7" s="159">
        <v>19039333</v>
      </c>
      <c r="Q7" s="159">
        <v>31830106</v>
      </c>
      <c r="R7" s="159">
        <v>66249277</v>
      </c>
      <c r="S7" s="159"/>
      <c r="T7" s="159"/>
      <c r="U7" s="159"/>
      <c r="V7" s="159"/>
      <c r="W7" s="159">
        <v>183396447</v>
      </c>
      <c r="X7" s="159">
        <v>174138977</v>
      </c>
      <c r="Y7" s="159">
        <v>9257470</v>
      </c>
      <c r="Z7" s="141">
        <v>5.32</v>
      </c>
      <c r="AA7" s="157">
        <v>232185303</v>
      </c>
    </row>
    <row r="8" spans="1:27" ht="13.5">
      <c r="A8" s="138" t="s">
        <v>77</v>
      </c>
      <c r="B8" s="136"/>
      <c r="C8" s="155"/>
      <c r="D8" s="155"/>
      <c r="E8" s="156">
        <v>99825763</v>
      </c>
      <c r="F8" s="60">
        <v>101055392</v>
      </c>
      <c r="G8" s="60">
        <v>34600783</v>
      </c>
      <c r="H8" s="60">
        <v>225395</v>
      </c>
      <c r="I8" s="60">
        <v>387</v>
      </c>
      <c r="J8" s="60">
        <v>34826565</v>
      </c>
      <c r="K8" s="60">
        <v>7305</v>
      </c>
      <c r="L8" s="60">
        <v>6426</v>
      </c>
      <c r="M8" s="60">
        <v>20348174</v>
      </c>
      <c r="N8" s="60">
        <v>20361905</v>
      </c>
      <c r="O8" s="60">
        <v>304378</v>
      </c>
      <c r="P8" s="60">
        <v>327416</v>
      </c>
      <c r="Q8" s="60">
        <v>32510538</v>
      </c>
      <c r="R8" s="60">
        <v>33142332</v>
      </c>
      <c r="S8" s="60"/>
      <c r="T8" s="60"/>
      <c r="U8" s="60"/>
      <c r="V8" s="60"/>
      <c r="W8" s="60">
        <v>88330802</v>
      </c>
      <c r="X8" s="60">
        <v>75791544</v>
      </c>
      <c r="Y8" s="60">
        <v>12539258</v>
      </c>
      <c r="Z8" s="140">
        <v>16.54</v>
      </c>
      <c r="AA8" s="155">
        <v>101055392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14810489</v>
      </c>
      <c r="F9" s="100">
        <f t="shared" si="1"/>
        <v>19054508</v>
      </c>
      <c r="G9" s="100">
        <f t="shared" si="1"/>
        <v>425010</v>
      </c>
      <c r="H9" s="100">
        <f t="shared" si="1"/>
        <v>601473</v>
      </c>
      <c r="I9" s="100">
        <f t="shared" si="1"/>
        <v>735826</v>
      </c>
      <c r="J9" s="100">
        <f t="shared" si="1"/>
        <v>1762309</v>
      </c>
      <c r="K9" s="100">
        <f t="shared" si="1"/>
        <v>813084</v>
      </c>
      <c r="L9" s="100">
        <f t="shared" si="1"/>
        <v>693526</v>
      </c>
      <c r="M9" s="100">
        <f t="shared" si="1"/>
        <v>-1045453</v>
      </c>
      <c r="N9" s="100">
        <f t="shared" si="1"/>
        <v>461157</v>
      </c>
      <c r="O9" s="100">
        <f t="shared" si="1"/>
        <v>1238995</v>
      </c>
      <c r="P9" s="100">
        <f t="shared" si="1"/>
        <v>977803</v>
      </c>
      <c r="Q9" s="100">
        <f t="shared" si="1"/>
        <v>1240369</v>
      </c>
      <c r="R9" s="100">
        <f t="shared" si="1"/>
        <v>3457167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5680633</v>
      </c>
      <c r="X9" s="100">
        <f t="shared" si="1"/>
        <v>14290881</v>
      </c>
      <c r="Y9" s="100">
        <f t="shared" si="1"/>
        <v>-8610248</v>
      </c>
      <c r="Z9" s="137">
        <f>+IF(X9&lt;&gt;0,+(Y9/X9)*100,0)</f>
        <v>-60.249945402246375</v>
      </c>
      <c r="AA9" s="153">
        <f>SUM(AA10:AA14)</f>
        <v>19054508</v>
      </c>
    </row>
    <row r="10" spans="1:27" ht="13.5">
      <c r="A10" s="138" t="s">
        <v>79</v>
      </c>
      <c r="B10" s="136"/>
      <c r="C10" s="155"/>
      <c r="D10" s="155"/>
      <c r="E10" s="156">
        <v>8750446</v>
      </c>
      <c r="F10" s="60">
        <v>5605467</v>
      </c>
      <c r="G10" s="60">
        <v>164399</v>
      </c>
      <c r="H10" s="60">
        <v>170046</v>
      </c>
      <c r="I10" s="60">
        <v>329637</v>
      </c>
      <c r="J10" s="60">
        <v>664082</v>
      </c>
      <c r="K10" s="60">
        <v>270409</v>
      </c>
      <c r="L10" s="60">
        <v>178524</v>
      </c>
      <c r="M10" s="60">
        <v>-1583435</v>
      </c>
      <c r="N10" s="60">
        <v>-1134502</v>
      </c>
      <c r="O10" s="60">
        <v>544268</v>
      </c>
      <c r="P10" s="60">
        <v>184939</v>
      </c>
      <c r="Q10" s="60">
        <v>574930</v>
      </c>
      <c r="R10" s="60">
        <v>1304137</v>
      </c>
      <c r="S10" s="60"/>
      <c r="T10" s="60"/>
      <c r="U10" s="60"/>
      <c r="V10" s="60"/>
      <c r="W10" s="60">
        <v>833717</v>
      </c>
      <c r="X10" s="60">
        <v>4204100</v>
      </c>
      <c r="Y10" s="60">
        <v>-3370383</v>
      </c>
      <c r="Z10" s="140">
        <v>-80.17</v>
      </c>
      <c r="AA10" s="155">
        <v>5605467</v>
      </c>
    </row>
    <row r="11" spans="1:27" ht="13.5">
      <c r="A11" s="138" t="s">
        <v>80</v>
      </c>
      <c r="B11" s="136"/>
      <c r="C11" s="155"/>
      <c r="D11" s="155"/>
      <c r="E11" s="156">
        <v>532581</v>
      </c>
      <c r="F11" s="60">
        <v>532580</v>
      </c>
      <c r="G11" s="60">
        <v>27996</v>
      </c>
      <c r="H11" s="60">
        <v>24067</v>
      </c>
      <c r="I11" s="60">
        <v>37208</v>
      </c>
      <c r="J11" s="60">
        <v>89271</v>
      </c>
      <c r="K11" s="60">
        <v>33452</v>
      </c>
      <c r="L11" s="60">
        <v>37209</v>
      </c>
      <c r="M11" s="60">
        <v>45889</v>
      </c>
      <c r="N11" s="60">
        <v>116550</v>
      </c>
      <c r="O11" s="60">
        <v>98488</v>
      </c>
      <c r="P11" s="60">
        <v>19525</v>
      </c>
      <c r="Q11" s="60">
        <v>20405</v>
      </c>
      <c r="R11" s="60">
        <v>138418</v>
      </c>
      <c r="S11" s="60"/>
      <c r="T11" s="60"/>
      <c r="U11" s="60"/>
      <c r="V11" s="60"/>
      <c r="W11" s="60">
        <v>344239</v>
      </c>
      <c r="X11" s="60">
        <v>399435</v>
      </c>
      <c r="Y11" s="60">
        <v>-55196</v>
      </c>
      <c r="Z11" s="140">
        <v>-13.82</v>
      </c>
      <c r="AA11" s="155">
        <v>532580</v>
      </c>
    </row>
    <row r="12" spans="1:27" ht="13.5">
      <c r="A12" s="138" t="s">
        <v>81</v>
      </c>
      <c r="B12" s="136"/>
      <c r="C12" s="155"/>
      <c r="D12" s="155"/>
      <c r="E12" s="156">
        <v>2246267</v>
      </c>
      <c r="F12" s="60">
        <v>2246267</v>
      </c>
      <c r="G12" s="60">
        <v>3879</v>
      </c>
      <c r="H12" s="60">
        <v>178380</v>
      </c>
      <c r="I12" s="60">
        <v>136765</v>
      </c>
      <c r="J12" s="60">
        <v>319024</v>
      </c>
      <c r="K12" s="60">
        <v>278226</v>
      </c>
      <c r="L12" s="60">
        <v>245529</v>
      </c>
      <c r="M12" s="60">
        <v>251663</v>
      </c>
      <c r="N12" s="60">
        <v>775418</v>
      </c>
      <c r="O12" s="60">
        <v>358954</v>
      </c>
      <c r="P12" s="60">
        <v>37261</v>
      </c>
      <c r="Q12" s="60">
        <v>271471</v>
      </c>
      <c r="R12" s="60">
        <v>667686</v>
      </c>
      <c r="S12" s="60"/>
      <c r="T12" s="60"/>
      <c r="U12" s="60"/>
      <c r="V12" s="60"/>
      <c r="W12" s="60">
        <v>1762128</v>
      </c>
      <c r="X12" s="60">
        <v>1684700</v>
      </c>
      <c r="Y12" s="60">
        <v>77428</v>
      </c>
      <c r="Z12" s="140">
        <v>4.6</v>
      </c>
      <c r="AA12" s="155">
        <v>2246267</v>
      </c>
    </row>
    <row r="13" spans="1:27" ht="13.5">
      <c r="A13" s="138" t="s">
        <v>82</v>
      </c>
      <c r="B13" s="136"/>
      <c r="C13" s="155"/>
      <c r="D13" s="155"/>
      <c r="E13" s="156">
        <v>3279563</v>
      </c>
      <c r="F13" s="60">
        <v>10668562</v>
      </c>
      <c r="G13" s="60">
        <v>228736</v>
      </c>
      <c r="H13" s="60">
        <v>228980</v>
      </c>
      <c r="I13" s="60">
        <v>232216</v>
      </c>
      <c r="J13" s="60">
        <v>689932</v>
      </c>
      <c r="K13" s="60">
        <v>230997</v>
      </c>
      <c r="L13" s="60">
        <v>232264</v>
      </c>
      <c r="M13" s="60">
        <v>240430</v>
      </c>
      <c r="N13" s="60">
        <v>703691</v>
      </c>
      <c r="O13" s="60">
        <v>237062</v>
      </c>
      <c r="P13" s="60">
        <v>736065</v>
      </c>
      <c r="Q13" s="60">
        <v>373550</v>
      </c>
      <c r="R13" s="60">
        <v>1346677</v>
      </c>
      <c r="S13" s="60"/>
      <c r="T13" s="60"/>
      <c r="U13" s="60"/>
      <c r="V13" s="60"/>
      <c r="W13" s="60">
        <v>2740300</v>
      </c>
      <c r="X13" s="60">
        <v>8001422</v>
      </c>
      <c r="Y13" s="60">
        <v>-5261122</v>
      </c>
      <c r="Z13" s="140">
        <v>-65.75</v>
      </c>
      <c r="AA13" s="155">
        <v>10668562</v>
      </c>
    </row>
    <row r="14" spans="1:27" ht="13.5">
      <c r="A14" s="138" t="s">
        <v>83</v>
      </c>
      <c r="B14" s="136"/>
      <c r="C14" s="157"/>
      <c r="D14" s="157"/>
      <c r="E14" s="158">
        <v>1632</v>
      </c>
      <c r="F14" s="159">
        <v>1632</v>
      </c>
      <c r="G14" s="159"/>
      <c r="H14" s="159"/>
      <c r="I14" s="159"/>
      <c r="J14" s="159"/>
      <c r="K14" s="159"/>
      <c r="L14" s="159"/>
      <c r="M14" s="159"/>
      <c r="N14" s="159"/>
      <c r="O14" s="159">
        <v>223</v>
      </c>
      <c r="P14" s="159">
        <v>13</v>
      </c>
      <c r="Q14" s="159">
        <v>13</v>
      </c>
      <c r="R14" s="159">
        <v>249</v>
      </c>
      <c r="S14" s="159"/>
      <c r="T14" s="159"/>
      <c r="U14" s="159"/>
      <c r="V14" s="159"/>
      <c r="W14" s="159">
        <v>249</v>
      </c>
      <c r="X14" s="159">
        <v>1224</v>
      </c>
      <c r="Y14" s="159">
        <v>-975</v>
      </c>
      <c r="Z14" s="141">
        <v>-79.66</v>
      </c>
      <c r="AA14" s="157">
        <v>1632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5062219</v>
      </c>
      <c r="F15" s="100">
        <f t="shared" si="2"/>
        <v>6858219</v>
      </c>
      <c r="G15" s="100">
        <f t="shared" si="2"/>
        <v>139029</v>
      </c>
      <c r="H15" s="100">
        <f t="shared" si="2"/>
        <v>3312172</v>
      </c>
      <c r="I15" s="100">
        <f t="shared" si="2"/>
        <v>4282519</v>
      </c>
      <c r="J15" s="100">
        <f t="shared" si="2"/>
        <v>7733720</v>
      </c>
      <c r="K15" s="100">
        <f t="shared" si="2"/>
        <v>14606748</v>
      </c>
      <c r="L15" s="100">
        <f t="shared" si="2"/>
        <v>6804734</v>
      </c>
      <c r="M15" s="100">
        <f t="shared" si="2"/>
        <v>10850689</v>
      </c>
      <c r="N15" s="100">
        <f t="shared" si="2"/>
        <v>32262171</v>
      </c>
      <c r="O15" s="100">
        <f t="shared" si="2"/>
        <v>2355386</v>
      </c>
      <c r="P15" s="100">
        <f t="shared" si="2"/>
        <v>3431477</v>
      </c>
      <c r="Q15" s="100">
        <f t="shared" si="2"/>
        <v>8343818</v>
      </c>
      <c r="R15" s="100">
        <f t="shared" si="2"/>
        <v>14130681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54126572</v>
      </c>
      <c r="X15" s="100">
        <f t="shared" si="2"/>
        <v>5143665</v>
      </c>
      <c r="Y15" s="100">
        <f t="shared" si="2"/>
        <v>48982907</v>
      </c>
      <c r="Z15" s="137">
        <f>+IF(X15&lt;&gt;0,+(Y15/X15)*100,0)</f>
        <v>952.295824086522</v>
      </c>
      <c r="AA15" s="153">
        <f>SUM(AA16:AA18)</f>
        <v>6858219</v>
      </c>
    </row>
    <row r="16" spans="1:27" ht="13.5">
      <c r="A16" s="138" t="s">
        <v>85</v>
      </c>
      <c r="B16" s="136"/>
      <c r="C16" s="155"/>
      <c r="D16" s="155"/>
      <c r="E16" s="156">
        <v>480806</v>
      </c>
      <c r="F16" s="60">
        <v>480806</v>
      </c>
      <c r="G16" s="60">
        <v>121618</v>
      </c>
      <c r="H16" s="60">
        <v>50046</v>
      </c>
      <c r="I16" s="60">
        <v>752610</v>
      </c>
      <c r="J16" s="60">
        <v>924274</v>
      </c>
      <c r="K16" s="60">
        <v>274041</v>
      </c>
      <c r="L16" s="60">
        <v>1506749</v>
      </c>
      <c r="M16" s="60">
        <v>2740200</v>
      </c>
      <c r="N16" s="60">
        <v>4520990</v>
      </c>
      <c r="O16" s="60">
        <v>351526</v>
      </c>
      <c r="P16" s="60">
        <v>2292560</v>
      </c>
      <c r="Q16" s="60">
        <v>377278</v>
      </c>
      <c r="R16" s="60">
        <v>3021364</v>
      </c>
      <c r="S16" s="60"/>
      <c r="T16" s="60"/>
      <c r="U16" s="60"/>
      <c r="V16" s="60"/>
      <c r="W16" s="60">
        <v>8466628</v>
      </c>
      <c r="X16" s="60">
        <v>360605</v>
      </c>
      <c r="Y16" s="60">
        <v>8106023</v>
      </c>
      <c r="Z16" s="140">
        <v>2247.9</v>
      </c>
      <c r="AA16" s="155">
        <v>480806</v>
      </c>
    </row>
    <row r="17" spans="1:27" ht="13.5">
      <c r="A17" s="138" t="s">
        <v>86</v>
      </c>
      <c r="B17" s="136"/>
      <c r="C17" s="155"/>
      <c r="D17" s="155"/>
      <c r="E17" s="156">
        <v>4581413</v>
      </c>
      <c r="F17" s="60">
        <v>6377413</v>
      </c>
      <c r="G17" s="60">
        <v>17411</v>
      </c>
      <c r="H17" s="60">
        <v>3262126</v>
      </c>
      <c r="I17" s="60">
        <v>3529909</v>
      </c>
      <c r="J17" s="60">
        <v>6809446</v>
      </c>
      <c r="K17" s="60">
        <v>14332707</v>
      </c>
      <c r="L17" s="60">
        <v>5297985</v>
      </c>
      <c r="M17" s="60">
        <v>8110489</v>
      </c>
      <c r="N17" s="60">
        <v>27741181</v>
      </c>
      <c r="O17" s="60">
        <v>2003860</v>
      </c>
      <c r="P17" s="60">
        <v>1138917</v>
      </c>
      <c r="Q17" s="60">
        <v>7966540</v>
      </c>
      <c r="R17" s="60">
        <v>11109317</v>
      </c>
      <c r="S17" s="60"/>
      <c r="T17" s="60"/>
      <c r="U17" s="60"/>
      <c r="V17" s="60"/>
      <c r="W17" s="60">
        <v>45659944</v>
      </c>
      <c r="X17" s="60">
        <v>4783060</v>
      </c>
      <c r="Y17" s="60">
        <v>40876884</v>
      </c>
      <c r="Z17" s="140">
        <v>854.62</v>
      </c>
      <c r="AA17" s="155">
        <v>6377413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1010964184</v>
      </c>
      <c r="F19" s="100">
        <f t="shared" si="3"/>
        <v>1013464299</v>
      </c>
      <c r="G19" s="100">
        <f t="shared" si="3"/>
        <v>97879177</v>
      </c>
      <c r="H19" s="100">
        <f t="shared" si="3"/>
        <v>77963086</v>
      </c>
      <c r="I19" s="100">
        <f t="shared" si="3"/>
        <v>81105807</v>
      </c>
      <c r="J19" s="100">
        <f t="shared" si="3"/>
        <v>256948070</v>
      </c>
      <c r="K19" s="100">
        <f t="shared" si="3"/>
        <v>68731246</v>
      </c>
      <c r="L19" s="100">
        <f t="shared" si="3"/>
        <v>69118278</v>
      </c>
      <c r="M19" s="100">
        <f t="shared" si="3"/>
        <v>107393396</v>
      </c>
      <c r="N19" s="100">
        <f t="shared" si="3"/>
        <v>245242920</v>
      </c>
      <c r="O19" s="100">
        <f t="shared" si="3"/>
        <v>51064436</v>
      </c>
      <c r="P19" s="100">
        <f t="shared" si="3"/>
        <v>55420165</v>
      </c>
      <c r="Q19" s="100">
        <f t="shared" si="3"/>
        <v>97288632</v>
      </c>
      <c r="R19" s="100">
        <f t="shared" si="3"/>
        <v>203773233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705964223</v>
      </c>
      <c r="X19" s="100">
        <f t="shared" si="3"/>
        <v>760098225</v>
      </c>
      <c r="Y19" s="100">
        <f t="shared" si="3"/>
        <v>-54134002</v>
      </c>
      <c r="Z19" s="137">
        <f>+IF(X19&lt;&gt;0,+(Y19/X19)*100,0)</f>
        <v>-7.121974531646879</v>
      </c>
      <c r="AA19" s="153">
        <f>SUM(AA20:AA23)</f>
        <v>1013464299</v>
      </c>
    </row>
    <row r="20" spans="1:27" ht="13.5">
      <c r="A20" s="138" t="s">
        <v>89</v>
      </c>
      <c r="B20" s="136"/>
      <c r="C20" s="155"/>
      <c r="D20" s="155"/>
      <c r="E20" s="156">
        <v>581666080</v>
      </c>
      <c r="F20" s="60">
        <v>584207606</v>
      </c>
      <c r="G20" s="60">
        <v>30893049</v>
      </c>
      <c r="H20" s="60">
        <v>52853056</v>
      </c>
      <c r="I20" s="60">
        <v>53375654</v>
      </c>
      <c r="J20" s="60">
        <v>137121759</v>
      </c>
      <c r="K20" s="60">
        <v>39782274</v>
      </c>
      <c r="L20" s="60">
        <v>43228851</v>
      </c>
      <c r="M20" s="60">
        <v>46865323</v>
      </c>
      <c r="N20" s="60">
        <v>129876448</v>
      </c>
      <c r="O20" s="60">
        <v>25059351</v>
      </c>
      <c r="P20" s="60">
        <v>26100773</v>
      </c>
      <c r="Q20" s="60">
        <v>31087211</v>
      </c>
      <c r="R20" s="60">
        <v>82247335</v>
      </c>
      <c r="S20" s="60"/>
      <c r="T20" s="60"/>
      <c r="U20" s="60"/>
      <c r="V20" s="60"/>
      <c r="W20" s="60">
        <v>349245542</v>
      </c>
      <c r="X20" s="60">
        <v>438155705</v>
      </c>
      <c r="Y20" s="60">
        <v>-88910163</v>
      </c>
      <c r="Z20" s="140">
        <v>-20.29</v>
      </c>
      <c r="AA20" s="155">
        <v>584207606</v>
      </c>
    </row>
    <row r="21" spans="1:27" ht="13.5">
      <c r="A21" s="138" t="s">
        <v>90</v>
      </c>
      <c r="B21" s="136"/>
      <c r="C21" s="155"/>
      <c r="D21" s="155"/>
      <c r="E21" s="156">
        <v>181544983</v>
      </c>
      <c r="F21" s="60">
        <v>181503572</v>
      </c>
      <c r="G21" s="60">
        <v>20674554</v>
      </c>
      <c r="H21" s="60">
        <v>12376849</v>
      </c>
      <c r="I21" s="60">
        <v>14991821</v>
      </c>
      <c r="J21" s="60">
        <v>48043224</v>
      </c>
      <c r="K21" s="60">
        <v>16232578</v>
      </c>
      <c r="L21" s="60">
        <v>13046905</v>
      </c>
      <c r="M21" s="60">
        <v>22204613</v>
      </c>
      <c r="N21" s="60">
        <v>51484096</v>
      </c>
      <c r="O21" s="60">
        <v>13405762</v>
      </c>
      <c r="P21" s="60">
        <v>16445259</v>
      </c>
      <c r="Q21" s="60">
        <v>21978775</v>
      </c>
      <c r="R21" s="60">
        <v>51829796</v>
      </c>
      <c r="S21" s="60"/>
      <c r="T21" s="60"/>
      <c r="U21" s="60"/>
      <c r="V21" s="60"/>
      <c r="W21" s="60">
        <v>151357116</v>
      </c>
      <c r="X21" s="60">
        <v>136127679</v>
      </c>
      <c r="Y21" s="60">
        <v>15229437</v>
      </c>
      <c r="Z21" s="140">
        <v>11.19</v>
      </c>
      <c r="AA21" s="155">
        <v>181503572</v>
      </c>
    </row>
    <row r="22" spans="1:27" ht="13.5">
      <c r="A22" s="138" t="s">
        <v>91</v>
      </c>
      <c r="B22" s="136"/>
      <c r="C22" s="157"/>
      <c r="D22" s="157"/>
      <c r="E22" s="158">
        <v>149289620</v>
      </c>
      <c r="F22" s="159">
        <v>149289620</v>
      </c>
      <c r="G22" s="159">
        <v>29978228</v>
      </c>
      <c r="H22" s="159">
        <v>6967480</v>
      </c>
      <c r="I22" s="159">
        <v>7016671</v>
      </c>
      <c r="J22" s="159">
        <v>43962379</v>
      </c>
      <c r="K22" s="159">
        <v>6984877</v>
      </c>
      <c r="L22" s="159">
        <v>7054547</v>
      </c>
      <c r="M22" s="159">
        <v>26325803</v>
      </c>
      <c r="N22" s="159">
        <v>40365227</v>
      </c>
      <c r="O22" s="159">
        <v>6958707</v>
      </c>
      <c r="P22" s="159">
        <v>6967918</v>
      </c>
      <c r="Q22" s="159">
        <v>28558298</v>
      </c>
      <c r="R22" s="159">
        <v>42484923</v>
      </c>
      <c r="S22" s="159"/>
      <c r="T22" s="159"/>
      <c r="U22" s="159"/>
      <c r="V22" s="159"/>
      <c r="W22" s="159">
        <v>126812529</v>
      </c>
      <c r="X22" s="159">
        <v>111967215</v>
      </c>
      <c r="Y22" s="159">
        <v>14845314</v>
      </c>
      <c r="Z22" s="141">
        <v>13.26</v>
      </c>
      <c r="AA22" s="157">
        <v>149289620</v>
      </c>
    </row>
    <row r="23" spans="1:27" ht="13.5">
      <c r="A23" s="138" t="s">
        <v>92</v>
      </c>
      <c r="B23" s="136"/>
      <c r="C23" s="155"/>
      <c r="D23" s="155"/>
      <c r="E23" s="156">
        <v>98463501</v>
      </c>
      <c r="F23" s="60">
        <v>98463501</v>
      </c>
      <c r="G23" s="60">
        <v>16333346</v>
      </c>
      <c r="H23" s="60">
        <v>5765701</v>
      </c>
      <c r="I23" s="60">
        <v>5721661</v>
      </c>
      <c r="J23" s="60">
        <v>27820708</v>
      </c>
      <c r="K23" s="60">
        <v>5731517</v>
      </c>
      <c r="L23" s="60">
        <v>5787975</v>
      </c>
      <c r="M23" s="60">
        <v>11997657</v>
      </c>
      <c r="N23" s="60">
        <v>23517149</v>
      </c>
      <c r="O23" s="60">
        <v>5640616</v>
      </c>
      <c r="P23" s="60">
        <v>5906215</v>
      </c>
      <c r="Q23" s="60">
        <v>15664348</v>
      </c>
      <c r="R23" s="60">
        <v>27211179</v>
      </c>
      <c r="S23" s="60"/>
      <c r="T23" s="60"/>
      <c r="U23" s="60"/>
      <c r="V23" s="60"/>
      <c r="W23" s="60">
        <v>78549036</v>
      </c>
      <c r="X23" s="60">
        <v>73847626</v>
      </c>
      <c r="Y23" s="60">
        <v>4701410</v>
      </c>
      <c r="Z23" s="140">
        <v>6.37</v>
      </c>
      <c r="AA23" s="155">
        <v>98463501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123478</v>
      </c>
      <c r="F24" s="100">
        <v>123478</v>
      </c>
      <c r="G24" s="100">
        <v>8002</v>
      </c>
      <c r="H24" s="100">
        <v>9401</v>
      </c>
      <c r="I24" s="100">
        <v>13241</v>
      </c>
      <c r="J24" s="100">
        <v>30644</v>
      </c>
      <c r="K24" s="100">
        <v>8871</v>
      </c>
      <c r="L24" s="100">
        <v>9587</v>
      </c>
      <c r="M24" s="100">
        <v>8530</v>
      </c>
      <c r="N24" s="100">
        <v>26988</v>
      </c>
      <c r="O24" s="100">
        <v>8736</v>
      </c>
      <c r="P24" s="100">
        <v>8980</v>
      </c>
      <c r="Q24" s="100">
        <v>6578</v>
      </c>
      <c r="R24" s="100">
        <v>24294</v>
      </c>
      <c r="S24" s="100"/>
      <c r="T24" s="100"/>
      <c r="U24" s="100"/>
      <c r="V24" s="100"/>
      <c r="W24" s="100">
        <v>81926</v>
      </c>
      <c r="X24" s="100">
        <v>92609</v>
      </c>
      <c r="Y24" s="100">
        <v>-10683</v>
      </c>
      <c r="Z24" s="137">
        <v>-11.54</v>
      </c>
      <c r="AA24" s="153">
        <v>123478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1361759464</v>
      </c>
      <c r="D25" s="168">
        <f>+D5+D9+D15+D19+D24</f>
        <v>0</v>
      </c>
      <c r="E25" s="169">
        <f t="shared" si="4"/>
        <v>1414350000</v>
      </c>
      <c r="F25" s="73">
        <f t="shared" si="4"/>
        <v>1403107601</v>
      </c>
      <c r="G25" s="73">
        <f t="shared" si="4"/>
        <v>165246985</v>
      </c>
      <c r="H25" s="73">
        <f t="shared" si="4"/>
        <v>99391965</v>
      </c>
      <c r="I25" s="73">
        <f t="shared" si="4"/>
        <v>103688771</v>
      </c>
      <c r="J25" s="73">
        <f t="shared" si="4"/>
        <v>368327721</v>
      </c>
      <c r="K25" s="73">
        <f t="shared" si="4"/>
        <v>101504129</v>
      </c>
      <c r="L25" s="73">
        <f t="shared" si="4"/>
        <v>93551861</v>
      </c>
      <c r="M25" s="73">
        <f t="shared" si="4"/>
        <v>166826932</v>
      </c>
      <c r="N25" s="73">
        <f t="shared" si="4"/>
        <v>361882922</v>
      </c>
      <c r="O25" s="73">
        <f t="shared" si="4"/>
        <v>71802285</v>
      </c>
      <c r="P25" s="73">
        <f t="shared" si="4"/>
        <v>80435171</v>
      </c>
      <c r="Q25" s="73">
        <f t="shared" si="4"/>
        <v>181155566</v>
      </c>
      <c r="R25" s="73">
        <f t="shared" si="4"/>
        <v>333393022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1063603665</v>
      </c>
      <c r="X25" s="73">
        <f t="shared" si="4"/>
        <v>1052330703</v>
      </c>
      <c r="Y25" s="73">
        <f t="shared" si="4"/>
        <v>11272962</v>
      </c>
      <c r="Z25" s="170">
        <f>+IF(X25&lt;&gt;0,+(Y25/X25)*100,0)</f>
        <v>1.071237584141836</v>
      </c>
      <c r="AA25" s="168">
        <f>+AA5+AA9+AA15+AA19+AA24</f>
        <v>1403107601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1292135340</v>
      </c>
      <c r="D28" s="153">
        <f>SUM(D29:D31)</f>
        <v>0</v>
      </c>
      <c r="E28" s="154">
        <f t="shared" si="5"/>
        <v>223091388</v>
      </c>
      <c r="F28" s="100">
        <f t="shared" si="5"/>
        <v>237926766</v>
      </c>
      <c r="G28" s="100">
        <f t="shared" si="5"/>
        <v>13559647</v>
      </c>
      <c r="H28" s="100">
        <f t="shared" si="5"/>
        <v>15888719</v>
      </c>
      <c r="I28" s="100">
        <f t="shared" si="5"/>
        <v>17706045</v>
      </c>
      <c r="J28" s="100">
        <f t="shared" si="5"/>
        <v>47154411</v>
      </c>
      <c r="K28" s="100">
        <f t="shared" si="5"/>
        <v>26061400</v>
      </c>
      <c r="L28" s="100">
        <f t="shared" si="5"/>
        <v>16367006</v>
      </c>
      <c r="M28" s="100">
        <f t="shared" si="5"/>
        <v>17049972</v>
      </c>
      <c r="N28" s="100">
        <f t="shared" si="5"/>
        <v>59478378</v>
      </c>
      <c r="O28" s="100">
        <f t="shared" si="5"/>
        <v>13057864</v>
      </c>
      <c r="P28" s="100">
        <f t="shared" si="5"/>
        <v>41002797</v>
      </c>
      <c r="Q28" s="100">
        <f t="shared" si="5"/>
        <v>13790890</v>
      </c>
      <c r="R28" s="100">
        <f t="shared" si="5"/>
        <v>67851551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174484340</v>
      </c>
      <c r="X28" s="100">
        <f t="shared" si="5"/>
        <v>178445074</v>
      </c>
      <c r="Y28" s="100">
        <f t="shared" si="5"/>
        <v>-3960734</v>
      </c>
      <c r="Z28" s="137">
        <f>+IF(X28&lt;&gt;0,+(Y28/X28)*100,0)</f>
        <v>-2.21958158396684</v>
      </c>
      <c r="AA28" s="153">
        <f>SUM(AA29:AA31)</f>
        <v>237926766</v>
      </c>
    </row>
    <row r="29" spans="1:27" ht="13.5">
      <c r="A29" s="138" t="s">
        <v>75</v>
      </c>
      <c r="B29" s="136"/>
      <c r="C29" s="155">
        <v>1292135340</v>
      </c>
      <c r="D29" s="155"/>
      <c r="E29" s="156">
        <v>87242601</v>
      </c>
      <c r="F29" s="60">
        <v>87458067</v>
      </c>
      <c r="G29" s="60">
        <v>5174786</v>
      </c>
      <c r="H29" s="60">
        <v>5041582</v>
      </c>
      <c r="I29" s="60">
        <v>7799993</v>
      </c>
      <c r="J29" s="60">
        <v>18016361</v>
      </c>
      <c r="K29" s="60">
        <v>13658323</v>
      </c>
      <c r="L29" s="60">
        <v>4301662</v>
      </c>
      <c r="M29" s="60">
        <v>5298951</v>
      </c>
      <c r="N29" s="60">
        <v>23258936</v>
      </c>
      <c r="O29" s="60">
        <v>3966899</v>
      </c>
      <c r="P29" s="60">
        <v>7768491</v>
      </c>
      <c r="Q29" s="60">
        <v>2833624</v>
      </c>
      <c r="R29" s="60">
        <v>14569014</v>
      </c>
      <c r="S29" s="60"/>
      <c r="T29" s="60"/>
      <c r="U29" s="60"/>
      <c r="V29" s="60"/>
      <c r="W29" s="60">
        <v>55844311</v>
      </c>
      <c r="X29" s="60">
        <v>65593550</v>
      </c>
      <c r="Y29" s="60">
        <v>-9749239</v>
      </c>
      <c r="Z29" s="140">
        <v>-14.86</v>
      </c>
      <c r="AA29" s="155">
        <v>87458067</v>
      </c>
    </row>
    <row r="30" spans="1:27" ht="13.5">
      <c r="A30" s="138" t="s">
        <v>76</v>
      </c>
      <c r="B30" s="136"/>
      <c r="C30" s="157"/>
      <c r="D30" s="157"/>
      <c r="E30" s="158">
        <v>49031469</v>
      </c>
      <c r="F30" s="159">
        <v>61827439</v>
      </c>
      <c r="G30" s="159">
        <v>3546748</v>
      </c>
      <c r="H30" s="159">
        <v>5130307</v>
      </c>
      <c r="I30" s="159">
        <v>3659517</v>
      </c>
      <c r="J30" s="159">
        <v>12336572</v>
      </c>
      <c r="K30" s="159">
        <v>5261637</v>
      </c>
      <c r="L30" s="159">
        <v>4682815</v>
      </c>
      <c r="M30" s="159">
        <v>5023312</v>
      </c>
      <c r="N30" s="159">
        <v>14967764</v>
      </c>
      <c r="O30" s="159">
        <v>4831287</v>
      </c>
      <c r="P30" s="159">
        <v>26243910</v>
      </c>
      <c r="Q30" s="159">
        <v>3980156</v>
      </c>
      <c r="R30" s="159">
        <v>35055353</v>
      </c>
      <c r="S30" s="159"/>
      <c r="T30" s="159"/>
      <c r="U30" s="159"/>
      <c r="V30" s="159"/>
      <c r="W30" s="159">
        <v>62359689</v>
      </c>
      <c r="X30" s="159">
        <v>46370579</v>
      </c>
      <c r="Y30" s="159">
        <v>15989110</v>
      </c>
      <c r="Z30" s="141">
        <v>34.48</v>
      </c>
      <c r="AA30" s="157">
        <v>61827439</v>
      </c>
    </row>
    <row r="31" spans="1:27" ht="13.5">
      <c r="A31" s="138" t="s">
        <v>77</v>
      </c>
      <c r="B31" s="136"/>
      <c r="C31" s="155"/>
      <c r="D31" s="155"/>
      <c r="E31" s="156">
        <v>86817318</v>
      </c>
      <c r="F31" s="60">
        <v>88641260</v>
      </c>
      <c r="G31" s="60">
        <v>4838113</v>
      </c>
      <c r="H31" s="60">
        <v>5716830</v>
      </c>
      <c r="I31" s="60">
        <v>6246535</v>
      </c>
      <c r="J31" s="60">
        <v>16801478</v>
      </c>
      <c r="K31" s="60">
        <v>7141440</v>
      </c>
      <c r="L31" s="60">
        <v>7382529</v>
      </c>
      <c r="M31" s="60">
        <v>6727709</v>
      </c>
      <c r="N31" s="60">
        <v>21251678</v>
      </c>
      <c r="O31" s="60">
        <v>4259678</v>
      </c>
      <c r="P31" s="60">
        <v>6990396</v>
      </c>
      <c r="Q31" s="60">
        <v>6977110</v>
      </c>
      <c r="R31" s="60">
        <v>18227184</v>
      </c>
      <c r="S31" s="60"/>
      <c r="T31" s="60"/>
      <c r="U31" s="60"/>
      <c r="V31" s="60"/>
      <c r="W31" s="60">
        <v>56280340</v>
      </c>
      <c r="X31" s="60">
        <v>66480945</v>
      </c>
      <c r="Y31" s="60">
        <v>-10200605</v>
      </c>
      <c r="Z31" s="140">
        <v>-15.34</v>
      </c>
      <c r="AA31" s="155">
        <v>88641260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159882002</v>
      </c>
      <c r="F32" s="100">
        <f t="shared" si="6"/>
        <v>172481681</v>
      </c>
      <c r="G32" s="100">
        <f t="shared" si="6"/>
        <v>11540577</v>
      </c>
      <c r="H32" s="100">
        <f t="shared" si="6"/>
        <v>12738679</v>
      </c>
      <c r="I32" s="100">
        <f t="shared" si="6"/>
        <v>14279588</v>
      </c>
      <c r="J32" s="100">
        <f t="shared" si="6"/>
        <v>38558844</v>
      </c>
      <c r="K32" s="100">
        <f t="shared" si="6"/>
        <v>15091538</v>
      </c>
      <c r="L32" s="100">
        <f t="shared" si="6"/>
        <v>12987417</v>
      </c>
      <c r="M32" s="100">
        <f t="shared" si="6"/>
        <v>7916385</v>
      </c>
      <c r="N32" s="100">
        <f t="shared" si="6"/>
        <v>35995340</v>
      </c>
      <c r="O32" s="100">
        <f t="shared" si="6"/>
        <v>15701761</v>
      </c>
      <c r="P32" s="100">
        <f t="shared" si="6"/>
        <v>12346657</v>
      </c>
      <c r="Q32" s="100">
        <f t="shared" si="6"/>
        <v>13919117</v>
      </c>
      <c r="R32" s="100">
        <f t="shared" si="6"/>
        <v>41967535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116521719</v>
      </c>
      <c r="X32" s="100">
        <f t="shared" si="6"/>
        <v>129361261</v>
      </c>
      <c r="Y32" s="100">
        <f t="shared" si="6"/>
        <v>-12839542</v>
      </c>
      <c r="Z32" s="137">
        <f>+IF(X32&lt;&gt;0,+(Y32/X32)*100,0)</f>
        <v>-9.925337694412239</v>
      </c>
      <c r="AA32" s="153">
        <f>SUM(AA33:AA37)</f>
        <v>172481681</v>
      </c>
    </row>
    <row r="33" spans="1:27" ht="13.5">
      <c r="A33" s="138" t="s">
        <v>79</v>
      </c>
      <c r="B33" s="136"/>
      <c r="C33" s="155"/>
      <c r="D33" s="155"/>
      <c r="E33" s="156">
        <v>50073303</v>
      </c>
      <c r="F33" s="60">
        <v>58093178</v>
      </c>
      <c r="G33" s="60">
        <v>3549212</v>
      </c>
      <c r="H33" s="60">
        <v>3921309</v>
      </c>
      <c r="I33" s="60">
        <v>4639831</v>
      </c>
      <c r="J33" s="60">
        <v>12110352</v>
      </c>
      <c r="K33" s="60">
        <v>4881389</v>
      </c>
      <c r="L33" s="60">
        <v>3891263</v>
      </c>
      <c r="M33" s="60">
        <v>4551334</v>
      </c>
      <c r="N33" s="60">
        <v>13323986</v>
      </c>
      <c r="O33" s="60">
        <v>6918916</v>
      </c>
      <c r="P33" s="60">
        <v>4972375</v>
      </c>
      <c r="Q33" s="60">
        <v>4561865</v>
      </c>
      <c r="R33" s="60">
        <v>16453156</v>
      </c>
      <c r="S33" s="60"/>
      <c r="T33" s="60"/>
      <c r="U33" s="60"/>
      <c r="V33" s="60"/>
      <c r="W33" s="60">
        <v>41887494</v>
      </c>
      <c r="X33" s="60">
        <v>43569884</v>
      </c>
      <c r="Y33" s="60">
        <v>-1682390</v>
      </c>
      <c r="Z33" s="140">
        <v>-3.86</v>
      </c>
      <c r="AA33" s="155">
        <v>58093178</v>
      </c>
    </row>
    <row r="34" spans="1:27" ht="13.5">
      <c r="A34" s="138" t="s">
        <v>80</v>
      </c>
      <c r="B34" s="136"/>
      <c r="C34" s="155"/>
      <c r="D34" s="155"/>
      <c r="E34" s="156">
        <v>34268045</v>
      </c>
      <c r="F34" s="60">
        <v>34066292</v>
      </c>
      <c r="G34" s="60">
        <v>3030275</v>
      </c>
      <c r="H34" s="60">
        <v>4077471</v>
      </c>
      <c r="I34" s="60">
        <v>4340100</v>
      </c>
      <c r="J34" s="60">
        <v>11447846</v>
      </c>
      <c r="K34" s="60">
        <v>5416615</v>
      </c>
      <c r="L34" s="60">
        <v>3603539</v>
      </c>
      <c r="M34" s="60">
        <v>3037379</v>
      </c>
      <c r="N34" s="60">
        <v>12057533</v>
      </c>
      <c r="O34" s="60">
        <v>4649925</v>
      </c>
      <c r="P34" s="60">
        <v>2087362</v>
      </c>
      <c r="Q34" s="60">
        <v>3367662</v>
      </c>
      <c r="R34" s="60">
        <v>10104949</v>
      </c>
      <c r="S34" s="60"/>
      <c r="T34" s="60"/>
      <c r="U34" s="60"/>
      <c r="V34" s="60"/>
      <c r="W34" s="60">
        <v>33610328</v>
      </c>
      <c r="X34" s="60">
        <v>25549719</v>
      </c>
      <c r="Y34" s="60">
        <v>8060609</v>
      </c>
      <c r="Z34" s="140">
        <v>31.55</v>
      </c>
      <c r="AA34" s="155">
        <v>34066292</v>
      </c>
    </row>
    <row r="35" spans="1:27" ht="13.5">
      <c r="A35" s="138" t="s">
        <v>81</v>
      </c>
      <c r="B35" s="136"/>
      <c r="C35" s="155"/>
      <c r="D35" s="155"/>
      <c r="E35" s="156">
        <v>51466304</v>
      </c>
      <c r="F35" s="60">
        <v>53189276</v>
      </c>
      <c r="G35" s="60">
        <v>3848871</v>
      </c>
      <c r="H35" s="60">
        <v>3357920</v>
      </c>
      <c r="I35" s="60">
        <v>3793617</v>
      </c>
      <c r="J35" s="60">
        <v>11000408</v>
      </c>
      <c r="K35" s="60">
        <v>3371102</v>
      </c>
      <c r="L35" s="60">
        <v>3975446</v>
      </c>
      <c r="M35" s="60">
        <v>-1035961</v>
      </c>
      <c r="N35" s="60">
        <v>6310587</v>
      </c>
      <c r="O35" s="60">
        <v>3146512</v>
      </c>
      <c r="P35" s="60">
        <v>4006665</v>
      </c>
      <c r="Q35" s="60">
        <v>4530183</v>
      </c>
      <c r="R35" s="60">
        <v>11683360</v>
      </c>
      <c r="S35" s="60"/>
      <c r="T35" s="60"/>
      <c r="U35" s="60"/>
      <c r="V35" s="60"/>
      <c r="W35" s="60">
        <v>28994355</v>
      </c>
      <c r="X35" s="60">
        <v>39891957</v>
      </c>
      <c r="Y35" s="60">
        <v>-10897602</v>
      </c>
      <c r="Z35" s="140">
        <v>-27.32</v>
      </c>
      <c r="AA35" s="155">
        <v>53189276</v>
      </c>
    </row>
    <row r="36" spans="1:27" ht="13.5">
      <c r="A36" s="138" t="s">
        <v>82</v>
      </c>
      <c r="B36" s="136"/>
      <c r="C36" s="155"/>
      <c r="D36" s="155"/>
      <c r="E36" s="156">
        <v>22100482</v>
      </c>
      <c r="F36" s="60">
        <v>24567952</v>
      </c>
      <c r="G36" s="60">
        <v>900304</v>
      </c>
      <c r="H36" s="60">
        <v>1220479</v>
      </c>
      <c r="I36" s="60">
        <v>1262335</v>
      </c>
      <c r="J36" s="60">
        <v>3383118</v>
      </c>
      <c r="K36" s="60">
        <v>1261106</v>
      </c>
      <c r="L36" s="60">
        <v>1336957</v>
      </c>
      <c r="M36" s="60">
        <v>1179395</v>
      </c>
      <c r="N36" s="60">
        <v>3777458</v>
      </c>
      <c r="O36" s="60">
        <v>859232</v>
      </c>
      <c r="P36" s="60">
        <v>1133605</v>
      </c>
      <c r="Q36" s="60">
        <v>1296385</v>
      </c>
      <c r="R36" s="60">
        <v>3289222</v>
      </c>
      <c r="S36" s="60"/>
      <c r="T36" s="60"/>
      <c r="U36" s="60"/>
      <c r="V36" s="60"/>
      <c r="W36" s="60">
        <v>10449798</v>
      </c>
      <c r="X36" s="60">
        <v>18425964</v>
      </c>
      <c r="Y36" s="60">
        <v>-7976166</v>
      </c>
      <c r="Z36" s="140">
        <v>-43.29</v>
      </c>
      <c r="AA36" s="155">
        <v>24567952</v>
      </c>
    </row>
    <row r="37" spans="1:27" ht="13.5">
      <c r="A37" s="138" t="s">
        <v>83</v>
      </c>
      <c r="B37" s="136"/>
      <c r="C37" s="157"/>
      <c r="D37" s="157"/>
      <c r="E37" s="158">
        <v>1973868</v>
      </c>
      <c r="F37" s="159">
        <v>2564983</v>
      </c>
      <c r="G37" s="159">
        <v>211915</v>
      </c>
      <c r="H37" s="159">
        <v>161500</v>
      </c>
      <c r="I37" s="159">
        <v>243705</v>
      </c>
      <c r="J37" s="159">
        <v>617120</v>
      </c>
      <c r="K37" s="159">
        <v>161326</v>
      </c>
      <c r="L37" s="159">
        <v>180212</v>
      </c>
      <c r="M37" s="159">
        <v>184238</v>
      </c>
      <c r="N37" s="159">
        <v>525776</v>
      </c>
      <c r="O37" s="159">
        <v>127176</v>
      </c>
      <c r="P37" s="159">
        <v>146650</v>
      </c>
      <c r="Q37" s="159">
        <v>163022</v>
      </c>
      <c r="R37" s="159">
        <v>436848</v>
      </c>
      <c r="S37" s="159"/>
      <c r="T37" s="159"/>
      <c r="U37" s="159"/>
      <c r="V37" s="159"/>
      <c r="W37" s="159">
        <v>1579744</v>
      </c>
      <c r="X37" s="159">
        <v>1923737</v>
      </c>
      <c r="Y37" s="159">
        <v>-343993</v>
      </c>
      <c r="Z37" s="141">
        <v>-17.88</v>
      </c>
      <c r="AA37" s="157">
        <v>2564983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327493544</v>
      </c>
      <c r="F38" s="100">
        <f t="shared" si="7"/>
        <v>318772765</v>
      </c>
      <c r="G38" s="100">
        <f t="shared" si="7"/>
        <v>23062641</v>
      </c>
      <c r="H38" s="100">
        <f t="shared" si="7"/>
        <v>23438186</v>
      </c>
      <c r="I38" s="100">
        <f t="shared" si="7"/>
        <v>26052243</v>
      </c>
      <c r="J38" s="100">
        <f t="shared" si="7"/>
        <v>72553070</v>
      </c>
      <c r="K38" s="100">
        <f t="shared" si="7"/>
        <v>31829141</v>
      </c>
      <c r="L38" s="100">
        <f t="shared" si="7"/>
        <v>28123175</v>
      </c>
      <c r="M38" s="100">
        <f t="shared" si="7"/>
        <v>42679134</v>
      </c>
      <c r="N38" s="100">
        <f t="shared" si="7"/>
        <v>102631450</v>
      </c>
      <c r="O38" s="100">
        <f t="shared" si="7"/>
        <v>22728778</v>
      </c>
      <c r="P38" s="100">
        <f t="shared" si="7"/>
        <v>-31505455</v>
      </c>
      <c r="Q38" s="100">
        <f t="shared" si="7"/>
        <v>-16306743</v>
      </c>
      <c r="R38" s="100">
        <f t="shared" si="7"/>
        <v>-25083420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150101100</v>
      </c>
      <c r="X38" s="100">
        <f t="shared" si="7"/>
        <v>239079574</v>
      </c>
      <c r="Y38" s="100">
        <f t="shared" si="7"/>
        <v>-88978474</v>
      </c>
      <c r="Z38" s="137">
        <f>+IF(X38&lt;&gt;0,+(Y38/X38)*100,0)</f>
        <v>-37.217095760761225</v>
      </c>
      <c r="AA38" s="153">
        <f>SUM(AA39:AA41)</f>
        <v>318772765</v>
      </c>
    </row>
    <row r="39" spans="1:27" ht="13.5">
      <c r="A39" s="138" t="s">
        <v>85</v>
      </c>
      <c r="B39" s="136"/>
      <c r="C39" s="155"/>
      <c r="D39" s="155"/>
      <c r="E39" s="156">
        <v>35691293</v>
      </c>
      <c r="F39" s="60">
        <v>37300197</v>
      </c>
      <c r="G39" s="60">
        <v>1690847</v>
      </c>
      <c r="H39" s="60">
        <v>2126430</v>
      </c>
      <c r="I39" s="60">
        <v>2942140</v>
      </c>
      <c r="J39" s="60">
        <v>6759417</v>
      </c>
      <c r="K39" s="60">
        <v>2506008</v>
      </c>
      <c r="L39" s="60">
        <v>2584619</v>
      </c>
      <c r="M39" s="60">
        <v>2015477</v>
      </c>
      <c r="N39" s="60">
        <v>7106104</v>
      </c>
      <c r="O39" s="60">
        <v>3660910</v>
      </c>
      <c r="P39" s="60">
        <v>2265216</v>
      </c>
      <c r="Q39" s="60">
        <v>2139391</v>
      </c>
      <c r="R39" s="60">
        <v>8065517</v>
      </c>
      <c r="S39" s="60"/>
      <c r="T39" s="60"/>
      <c r="U39" s="60"/>
      <c r="V39" s="60"/>
      <c r="W39" s="60">
        <v>21931038</v>
      </c>
      <c r="X39" s="60">
        <v>27975148</v>
      </c>
      <c r="Y39" s="60">
        <v>-6044110</v>
      </c>
      <c r="Z39" s="140">
        <v>-21.61</v>
      </c>
      <c r="AA39" s="155">
        <v>37300197</v>
      </c>
    </row>
    <row r="40" spans="1:27" ht="13.5">
      <c r="A40" s="138" t="s">
        <v>86</v>
      </c>
      <c r="B40" s="136"/>
      <c r="C40" s="155"/>
      <c r="D40" s="155"/>
      <c r="E40" s="156">
        <v>291747263</v>
      </c>
      <c r="F40" s="60">
        <v>281366293</v>
      </c>
      <c r="G40" s="60">
        <v>21371306</v>
      </c>
      <c r="H40" s="60">
        <v>21305311</v>
      </c>
      <c r="I40" s="60">
        <v>23107220</v>
      </c>
      <c r="J40" s="60">
        <v>65783837</v>
      </c>
      <c r="K40" s="60">
        <v>29316513</v>
      </c>
      <c r="L40" s="60">
        <v>25528722</v>
      </c>
      <c r="M40" s="60">
        <v>40661458</v>
      </c>
      <c r="N40" s="60">
        <v>95506693</v>
      </c>
      <c r="O40" s="60">
        <v>19063194</v>
      </c>
      <c r="P40" s="60">
        <v>-33778812</v>
      </c>
      <c r="Q40" s="60">
        <v>-18453410</v>
      </c>
      <c r="R40" s="60">
        <v>-33169028</v>
      </c>
      <c r="S40" s="60"/>
      <c r="T40" s="60"/>
      <c r="U40" s="60"/>
      <c r="V40" s="60"/>
      <c r="W40" s="60">
        <v>128121502</v>
      </c>
      <c r="X40" s="60">
        <v>211024720</v>
      </c>
      <c r="Y40" s="60">
        <v>-82903218</v>
      </c>
      <c r="Z40" s="140">
        <v>-39.29</v>
      </c>
      <c r="AA40" s="155">
        <v>281366293</v>
      </c>
    </row>
    <row r="41" spans="1:27" ht="13.5">
      <c r="A41" s="138" t="s">
        <v>87</v>
      </c>
      <c r="B41" s="136"/>
      <c r="C41" s="155"/>
      <c r="D41" s="155"/>
      <c r="E41" s="156">
        <v>54988</v>
      </c>
      <c r="F41" s="60">
        <v>106275</v>
      </c>
      <c r="G41" s="60">
        <v>488</v>
      </c>
      <c r="H41" s="60">
        <v>6445</v>
      </c>
      <c r="I41" s="60">
        <v>2883</v>
      </c>
      <c r="J41" s="60">
        <v>9816</v>
      </c>
      <c r="K41" s="60">
        <v>6620</v>
      </c>
      <c r="L41" s="60">
        <v>9834</v>
      </c>
      <c r="M41" s="60">
        <v>2199</v>
      </c>
      <c r="N41" s="60">
        <v>18653</v>
      </c>
      <c r="O41" s="60">
        <v>4674</v>
      </c>
      <c r="P41" s="60">
        <v>8141</v>
      </c>
      <c r="Q41" s="60">
        <v>7276</v>
      </c>
      <c r="R41" s="60">
        <v>20091</v>
      </c>
      <c r="S41" s="60"/>
      <c r="T41" s="60"/>
      <c r="U41" s="60"/>
      <c r="V41" s="60"/>
      <c r="W41" s="60">
        <v>48560</v>
      </c>
      <c r="X41" s="60">
        <v>79706</v>
      </c>
      <c r="Y41" s="60">
        <v>-31146</v>
      </c>
      <c r="Z41" s="140">
        <v>-39.08</v>
      </c>
      <c r="AA41" s="155">
        <v>106275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792319375</v>
      </c>
      <c r="F42" s="100">
        <f t="shared" si="8"/>
        <v>839709641</v>
      </c>
      <c r="G42" s="100">
        <f t="shared" si="8"/>
        <v>26083725</v>
      </c>
      <c r="H42" s="100">
        <f t="shared" si="8"/>
        <v>74396518</v>
      </c>
      <c r="I42" s="100">
        <f t="shared" si="8"/>
        <v>70536753</v>
      </c>
      <c r="J42" s="100">
        <f t="shared" si="8"/>
        <v>171016996</v>
      </c>
      <c r="K42" s="100">
        <f t="shared" si="8"/>
        <v>56145396</v>
      </c>
      <c r="L42" s="100">
        <f t="shared" si="8"/>
        <v>63761856</v>
      </c>
      <c r="M42" s="100">
        <f t="shared" si="8"/>
        <v>91967645</v>
      </c>
      <c r="N42" s="100">
        <f t="shared" si="8"/>
        <v>211874897</v>
      </c>
      <c r="O42" s="100">
        <f t="shared" si="8"/>
        <v>8422364</v>
      </c>
      <c r="P42" s="100">
        <f t="shared" si="8"/>
        <v>54400452</v>
      </c>
      <c r="Q42" s="100">
        <f t="shared" si="8"/>
        <v>94712502</v>
      </c>
      <c r="R42" s="100">
        <f t="shared" si="8"/>
        <v>157535318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540427211</v>
      </c>
      <c r="X42" s="100">
        <f t="shared" si="8"/>
        <v>629782231</v>
      </c>
      <c r="Y42" s="100">
        <f t="shared" si="8"/>
        <v>-89355020</v>
      </c>
      <c r="Z42" s="137">
        <f>+IF(X42&lt;&gt;0,+(Y42/X42)*100,0)</f>
        <v>-14.188240887348885</v>
      </c>
      <c r="AA42" s="153">
        <f>SUM(AA43:AA46)</f>
        <v>839709641</v>
      </c>
    </row>
    <row r="43" spans="1:27" ht="13.5">
      <c r="A43" s="138" t="s">
        <v>89</v>
      </c>
      <c r="B43" s="136"/>
      <c r="C43" s="155"/>
      <c r="D43" s="155"/>
      <c r="E43" s="156">
        <v>467828446</v>
      </c>
      <c r="F43" s="60">
        <v>462350185</v>
      </c>
      <c r="G43" s="60">
        <v>3379586</v>
      </c>
      <c r="H43" s="60">
        <v>50488906</v>
      </c>
      <c r="I43" s="60">
        <v>46810037</v>
      </c>
      <c r="J43" s="60">
        <v>100678529</v>
      </c>
      <c r="K43" s="60">
        <v>30502827</v>
      </c>
      <c r="L43" s="60">
        <v>35249222</v>
      </c>
      <c r="M43" s="60">
        <v>71757652</v>
      </c>
      <c r="N43" s="60">
        <v>137509701</v>
      </c>
      <c r="O43" s="60">
        <v>-17286635</v>
      </c>
      <c r="P43" s="60">
        <v>26041106</v>
      </c>
      <c r="Q43" s="60">
        <v>32163423</v>
      </c>
      <c r="R43" s="60">
        <v>40917894</v>
      </c>
      <c r="S43" s="60"/>
      <c r="T43" s="60"/>
      <c r="U43" s="60"/>
      <c r="V43" s="60"/>
      <c r="W43" s="60">
        <v>279106124</v>
      </c>
      <c r="X43" s="60">
        <v>346762639</v>
      </c>
      <c r="Y43" s="60">
        <v>-67656515</v>
      </c>
      <c r="Z43" s="140">
        <v>-19.51</v>
      </c>
      <c r="AA43" s="155">
        <v>462350185</v>
      </c>
    </row>
    <row r="44" spans="1:27" ht="13.5">
      <c r="A44" s="138" t="s">
        <v>90</v>
      </c>
      <c r="B44" s="136"/>
      <c r="C44" s="155"/>
      <c r="D44" s="155"/>
      <c r="E44" s="156">
        <v>185396020</v>
      </c>
      <c r="F44" s="60">
        <v>242825469</v>
      </c>
      <c r="G44" s="60">
        <v>12545421</v>
      </c>
      <c r="H44" s="60">
        <v>12456694</v>
      </c>
      <c r="I44" s="60">
        <v>12570018</v>
      </c>
      <c r="J44" s="60">
        <v>37572133</v>
      </c>
      <c r="K44" s="60">
        <v>14986015</v>
      </c>
      <c r="L44" s="60">
        <v>17540674</v>
      </c>
      <c r="M44" s="60">
        <v>13637604</v>
      </c>
      <c r="N44" s="60">
        <v>46164293</v>
      </c>
      <c r="O44" s="60">
        <v>10573520</v>
      </c>
      <c r="P44" s="60">
        <v>18387857</v>
      </c>
      <c r="Q44" s="60">
        <v>50502048</v>
      </c>
      <c r="R44" s="60">
        <v>79463425</v>
      </c>
      <c r="S44" s="60"/>
      <c r="T44" s="60"/>
      <c r="U44" s="60"/>
      <c r="V44" s="60"/>
      <c r="W44" s="60">
        <v>163199851</v>
      </c>
      <c r="X44" s="60">
        <v>182119102</v>
      </c>
      <c r="Y44" s="60">
        <v>-18919251</v>
      </c>
      <c r="Z44" s="140">
        <v>-10.39</v>
      </c>
      <c r="AA44" s="155">
        <v>242825469</v>
      </c>
    </row>
    <row r="45" spans="1:27" ht="13.5">
      <c r="A45" s="138" t="s">
        <v>91</v>
      </c>
      <c r="B45" s="136"/>
      <c r="C45" s="157"/>
      <c r="D45" s="157"/>
      <c r="E45" s="158">
        <v>46137297</v>
      </c>
      <c r="F45" s="159">
        <v>43088775</v>
      </c>
      <c r="G45" s="159">
        <v>3476731</v>
      </c>
      <c r="H45" s="159">
        <v>4043277</v>
      </c>
      <c r="I45" s="159">
        <v>3540456</v>
      </c>
      <c r="J45" s="159">
        <v>11060464</v>
      </c>
      <c r="K45" s="159">
        <v>3570352</v>
      </c>
      <c r="L45" s="159">
        <v>3550022</v>
      </c>
      <c r="M45" s="159">
        <v>2445184</v>
      </c>
      <c r="N45" s="159">
        <v>9565558</v>
      </c>
      <c r="O45" s="159">
        <v>4893871</v>
      </c>
      <c r="P45" s="159">
        <v>3539204</v>
      </c>
      <c r="Q45" s="159">
        <v>4090172</v>
      </c>
      <c r="R45" s="159">
        <v>12523247</v>
      </c>
      <c r="S45" s="159"/>
      <c r="T45" s="159"/>
      <c r="U45" s="159"/>
      <c r="V45" s="159"/>
      <c r="W45" s="159">
        <v>33149269</v>
      </c>
      <c r="X45" s="159">
        <v>32316581</v>
      </c>
      <c r="Y45" s="159">
        <v>832688</v>
      </c>
      <c r="Z45" s="141">
        <v>2.58</v>
      </c>
      <c r="AA45" s="157">
        <v>43088775</v>
      </c>
    </row>
    <row r="46" spans="1:27" ht="13.5">
      <c r="A46" s="138" t="s">
        <v>92</v>
      </c>
      <c r="B46" s="136"/>
      <c r="C46" s="155"/>
      <c r="D46" s="155"/>
      <c r="E46" s="156">
        <v>92957612</v>
      </c>
      <c r="F46" s="60">
        <v>91445212</v>
      </c>
      <c r="G46" s="60">
        <v>6681987</v>
      </c>
      <c r="H46" s="60">
        <v>7407641</v>
      </c>
      <c r="I46" s="60">
        <v>7616242</v>
      </c>
      <c r="J46" s="60">
        <v>21705870</v>
      </c>
      <c r="K46" s="60">
        <v>7086202</v>
      </c>
      <c r="L46" s="60">
        <v>7421938</v>
      </c>
      <c r="M46" s="60">
        <v>4127205</v>
      </c>
      <c r="N46" s="60">
        <v>18635345</v>
      </c>
      <c r="O46" s="60">
        <v>10241608</v>
      </c>
      <c r="P46" s="60">
        <v>6432285</v>
      </c>
      <c r="Q46" s="60">
        <v>7956859</v>
      </c>
      <c r="R46" s="60">
        <v>24630752</v>
      </c>
      <c r="S46" s="60"/>
      <c r="T46" s="60"/>
      <c r="U46" s="60"/>
      <c r="V46" s="60"/>
      <c r="W46" s="60">
        <v>64971967</v>
      </c>
      <c r="X46" s="60">
        <v>68583909</v>
      </c>
      <c r="Y46" s="60">
        <v>-3611942</v>
      </c>
      <c r="Z46" s="140">
        <v>-5.27</v>
      </c>
      <c r="AA46" s="155">
        <v>91445212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673691</v>
      </c>
      <c r="F47" s="100">
        <v>580147</v>
      </c>
      <c r="G47" s="100">
        <v>24180</v>
      </c>
      <c r="H47" s="100">
        <v>26675</v>
      </c>
      <c r="I47" s="100">
        <v>73904</v>
      </c>
      <c r="J47" s="100">
        <v>124759</v>
      </c>
      <c r="K47" s="100">
        <v>24446</v>
      </c>
      <c r="L47" s="100">
        <v>38657</v>
      </c>
      <c r="M47" s="100">
        <v>25622</v>
      </c>
      <c r="N47" s="100">
        <v>88725</v>
      </c>
      <c r="O47" s="100">
        <v>-48369</v>
      </c>
      <c r="P47" s="100">
        <v>36122</v>
      </c>
      <c r="Q47" s="100">
        <v>37085</v>
      </c>
      <c r="R47" s="100">
        <v>24838</v>
      </c>
      <c r="S47" s="100"/>
      <c r="T47" s="100"/>
      <c r="U47" s="100"/>
      <c r="V47" s="100"/>
      <c r="W47" s="100">
        <v>238322</v>
      </c>
      <c r="X47" s="100">
        <v>435110</v>
      </c>
      <c r="Y47" s="100">
        <v>-196788</v>
      </c>
      <c r="Z47" s="137">
        <v>-45.23</v>
      </c>
      <c r="AA47" s="153">
        <v>580147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1292135340</v>
      </c>
      <c r="D48" s="168">
        <f>+D28+D32+D38+D42+D47</f>
        <v>0</v>
      </c>
      <c r="E48" s="169">
        <f t="shared" si="9"/>
        <v>1503460000</v>
      </c>
      <c r="F48" s="73">
        <f t="shared" si="9"/>
        <v>1569471000</v>
      </c>
      <c r="G48" s="73">
        <f t="shared" si="9"/>
        <v>74270770</v>
      </c>
      <c r="H48" s="73">
        <f t="shared" si="9"/>
        <v>126488777</v>
      </c>
      <c r="I48" s="73">
        <f t="shared" si="9"/>
        <v>128648533</v>
      </c>
      <c r="J48" s="73">
        <f t="shared" si="9"/>
        <v>329408080</v>
      </c>
      <c r="K48" s="73">
        <f t="shared" si="9"/>
        <v>129151921</v>
      </c>
      <c r="L48" s="73">
        <f t="shared" si="9"/>
        <v>121278111</v>
      </c>
      <c r="M48" s="73">
        <f t="shared" si="9"/>
        <v>159638758</v>
      </c>
      <c r="N48" s="73">
        <f t="shared" si="9"/>
        <v>410068790</v>
      </c>
      <c r="O48" s="73">
        <f t="shared" si="9"/>
        <v>59862398</v>
      </c>
      <c r="P48" s="73">
        <f t="shared" si="9"/>
        <v>76280573</v>
      </c>
      <c r="Q48" s="73">
        <f t="shared" si="9"/>
        <v>106152851</v>
      </c>
      <c r="R48" s="73">
        <f t="shared" si="9"/>
        <v>242295822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981772692</v>
      </c>
      <c r="X48" s="73">
        <f t="shared" si="9"/>
        <v>1177103250</v>
      </c>
      <c r="Y48" s="73">
        <f t="shared" si="9"/>
        <v>-195330558</v>
      </c>
      <c r="Z48" s="170">
        <f>+IF(X48&lt;&gt;0,+(Y48/X48)*100,0)</f>
        <v>-16.59417370566261</v>
      </c>
      <c r="AA48" s="168">
        <f>+AA28+AA32+AA38+AA42+AA47</f>
        <v>1569471000</v>
      </c>
    </row>
    <row r="49" spans="1:27" ht="13.5">
      <c r="A49" s="148" t="s">
        <v>49</v>
      </c>
      <c r="B49" s="149"/>
      <c r="C49" s="171">
        <f aca="true" t="shared" si="10" ref="C49:Y49">+C25-C48</f>
        <v>69624124</v>
      </c>
      <c r="D49" s="171">
        <f>+D25-D48</f>
        <v>0</v>
      </c>
      <c r="E49" s="172">
        <f t="shared" si="10"/>
        <v>-89110000</v>
      </c>
      <c r="F49" s="173">
        <f t="shared" si="10"/>
        <v>-166363399</v>
      </c>
      <c r="G49" s="173">
        <f t="shared" si="10"/>
        <v>90976215</v>
      </c>
      <c r="H49" s="173">
        <f t="shared" si="10"/>
        <v>-27096812</v>
      </c>
      <c r="I49" s="173">
        <f t="shared" si="10"/>
        <v>-24959762</v>
      </c>
      <c r="J49" s="173">
        <f t="shared" si="10"/>
        <v>38919641</v>
      </c>
      <c r="K49" s="173">
        <f t="shared" si="10"/>
        <v>-27647792</v>
      </c>
      <c r="L49" s="173">
        <f t="shared" si="10"/>
        <v>-27726250</v>
      </c>
      <c r="M49" s="173">
        <f t="shared" si="10"/>
        <v>7188174</v>
      </c>
      <c r="N49" s="173">
        <f t="shared" si="10"/>
        <v>-48185868</v>
      </c>
      <c r="O49" s="173">
        <f t="shared" si="10"/>
        <v>11939887</v>
      </c>
      <c r="P49" s="173">
        <f t="shared" si="10"/>
        <v>4154598</v>
      </c>
      <c r="Q49" s="173">
        <f t="shared" si="10"/>
        <v>75002715</v>
      </c>
      <c r="R49" s="173">
        <f t="shared" si="10"/>
        <v>91097200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81830973</v>
      </c>
      <c r="X49" s="173">
        <f>IF(F25=F48,0,X25-X48)</f>
        <v>-124772547</v>
      </c>
      <c r="Y49" s="173">
        <f t="shared" si="10"/>
        <v>206603520</v>
      </c>
      <c r="Z49" s="174">
        <f>+IF(X49&lt;&gt;0,+(Y49/X49)*100,0)</f>
        <v>-165.58411683300815</v>
      </c>
      <c r="AA49" s="171">
        <f>+AA25-AA48</f>
        <v>-166363399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165196821</v>
      </c>
      <c r="D5" s="155">
        <v>0</v>
      </c>
      <c r="E5" s="156">
        <v>186121150</v>
      </c>
      <c r="F5" s="60">
        <v>186121150</v>
      </c>
      <c r="G5" s="60">
        <v>14963875</v>
      </c>
      <c r="H5" s="60">
        <v>14963996</v>
      </c>
      <c r="I5" s="60">
        <v>14964771</v>
      </c>
      <c r="J5" s="60">
        <v>44892642</v>
      </c>
      <c r="K5" s="60">
        <v>14963680</v>
      </c>
      <c r="L5" s="60">
        <v>14964631</v>
      </c>
      <c r="M5" s="60">
        <v>16925556</v>
      </c>
      <c r="N5" s="60">
        <v>46853867</v>
      </c>
      <c r="O5" s="60">
        <v>14177031</v>
      </c>
      <c r="P5" s="60">
        <v>15163312</v>
      </c>
      <c r="Q5" s="60">
        <v>15201889</v>
      </c>
      <c r="R5" s="60">
        <v>44542232</v>
      </c>
      <c r="S5" s="60">
        <v>0</v>
      </c>
      <c r="T5" s="60">
        <v>0</v>
      </c>
      <c r="U5" s="60">
        <v>0</v>
      </c>
      <c r="V5" s="60">
        <v>0</v>
      </c>
      <c r="W5" s="60">
        <v>136288741</v>
      </c>
      <c r="X5" s="60">
        <v>139590863</v>
      </c>
      <c r="Y5" s="60">
        <v>-3302122</v>
      </c>
      <c r="Z5" s="140">
        <v>-2.37</v>
      </c>
      <c r="AA5" s="155">
        <v>186121150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567581179</v>
      </c>
      <c r="F7" s="60">
        <v>567581179</v>
      </c>
      <c r="G7" s="60">
        <v>25906090</v>
      </c>
      <c r="H7" s="60">
        <v>52493207</v>
      </c>
      <c r="I7" s="60">
        <v>52630727</v>
      </c>
      <c r="J7" s="60">
        <v>131030024</v>
      </c>
      <c r="K7" s="60">
        <v>39108102</v>
      </c>
      <c r="L7" s="60">
        <v>42637927</v>
      </c>
      <c r="M7" s="60">
        <v>43151238</v>
      </c>
      <c r="N7" s="60">
        <v>124897267</v>
      </c>
      <c r="O7" s="60">
        <v>24285169</v>
      </c>
      <c r="P7" s="60">
        <v>25265416</v>
      </c>
      <c r="Q7" s="60">
        <v>26566358</v>
      </c>
      <c r="R7" s="60">
        <v>76116943</v>
      </c>
      <c r="S7" s="60">
        <v>0</v>
      </c>
      <c r="T7" s="60">
        <v>0</v>
      </c>
      <c r="U7" s="60">
        <v>0</v>
      </c>
      <c r="V7" s="60">
        <v>0</v>
      </c>
      <c r="W7" s="60">
        <v>332044234</v>
      </c>
      <c r="X7" s="60">
        <v>425685884</v>
      </c>
      <c r="Y7" s="60">
        <v>-93641650</v>
      </c>
      <c r="Z7" s="140">
        <v>-22</v>
      </c>
      <c r="AA7" s="155">
        <v>567581179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153603998</v>
      </c>
      <c r="F8" s="60">
        <v>153603998</v>
      </c>
      <c r="G8" s="60">
        <v>10850948</v>
      </c>
      <c r="H8" s="60">
        <v>11795177</v>
      </c>
      <c r="I8" s="60">
        <v>12268164</v>
      </c>
      <c r="J8" s="60">
        <v>34914289</v>
      </c>
      <c r="K8" s="60">
        <v>12449714</v>
      </c>
      <c r="L8" s="60">
        <v>11487272</v>
      </c>
      <c r="M8" s="60">
        <v>12156791</v>
      </c>
      <c r="N8" s="60">
        <v>36093777</v>
      </c>
      <c r="O8" s="60">
        <v>11309346</v>
      </c>
      <c r="P8" s="60">
        <v>11807817</v>
      </c>
      <c r="Q8" s="60">
        <v>12344990</v>
      </c>
      <c r="R8" s="60">
        <v>35462153</v>
      </c>
      <c r="S8" s="60">
        <v>0</v>
      </c>
      <c r="T8" s="60">
        <v>0</v>
      </c>
      <c r="U8" s="60">
        <v>0</v>
      </c>
      <c r="V8" s="60">
        <v>0</v>
      </c>
      <c r="W8" s="60">
        <v>106470219</v>
      </c>
      <c r="X8" s="60">
        <v>115202999</v>
      </c>
      <c r="Y8" s="60">
        <v>-8732780</v>
      </c>
      <c r="Z8" s="140">
        <v>-7.58</v>
      </c>
      <c r="AA8" s="155">
        <v>153603998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84381556</v>
      </c>
      <c r="F9" s="60">
        <v>84381556</v>
      </c>
      <c r="G9" s="60">
        <v>6961945</v>
      </c>
      <c r="H9" s="60">
        <v>6936651</v>
      </c>
      <c r="I9" s="60">
        <v>6999857</v>
      </c>
      <c r="J9" s="60">
        <v>20898453</v>
      </c>
      <c r="K9" s="60">
        <v>6960310</v>
      </c>
      <c r="L9" s="60">
        <v>7015249</v>
      </c>
      <c r="M9" s="60">
        <v>6991643</v>
      </c>
      <c r="N9" s="60">
        <v>20967202</v>
      </c>
      <c r="O9" s="60">
        <v>6936384</v>
      </c>
      <c r="P9" s="60">
        <v>6953817</v>
      </c>
      <c r="Q9" s="60">
        <v>6953211</v>
      </c>
      <c r="R9" s="60">
        <v>20843412</v>
      </c>
      <c r="S9" s="60">
        <v>0</v>
      </c>
      <c r="T9" s="60">
        <v>0</v>
      </c>
      <c r="U9" s="60">
        <v>0</v>
      </c>
      <c r="V9" s="60">
        <v>0</v>
      </c>
      <c r="W9" s="60">
        <v>62709067</v>
      </c>
      <c r="X9" s="60">
        <v>63286167</v>
      </c>
      <c r="Y9" s="60">
        <v>-577100</v>
      </c>
      <c r="Z9" s="140">
        <v>-0.91</v>
      </c>
      <c r="AA9" s="155">
        <v>84381556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68644573</v>
      </c>
      <c r="F10" s="54">
        <v>68644573</v>
      </c>
      <c r="G10" s="54">
        <v>5731224</v>
      </c>
      <c r="H10" s="54">
        <v>5760967</v>
      </c>
      <c r="I10" s="54">
        <v>5713061</v>
      </c>
      <c r="J10" s="54">
        <v>17205252</v>
      </c>
      <c r="K10" s="54">
        <v>5723919</v>
      </c>
      <c r="L10" s="54">
        <v>5780334</v>
      </c>
      <c r="M10" s="54">
        <v>5792587</v>
      </c>
      <c r="N10" s="54">
        <v>17296840</v>
      </c>
      <c r="O10" s="54">
        <v>5635350</v>
      </c>
      <c r="P10" s="54">
        <v>5900144</v>
      </c>
      <c r="Q10" s="54">
        <v>5708128</v>
      </c>
      <c r="R10" s="54">
        <v>17243622</v>
      </c>
      <c r="S10" s="54">
        <v>0</v>
      </c>
      <c r="T10" s="54">
        <v>0</v>
      </c>
      <c r="U10" s="54">
        <v>0</v>
      </c>
      <c r="V10" s="54">
        <v>0</v>
      </c>
      <c r="W10" s="54">
        <v>51745714</v>
      </c>
      <c r="X10" s="54">
        <v>51483430</v>
      </c>
      <c r="Y10" s="54">
        <v>262284</v>
      </c>
      <c r="Z10" s="184">
        <v>0.51</v>
      </c>
      <c r="AA10" s="130">
        <v>68644573</v>
      </c>
    </row>
    <row r="11" spans="1:27" ht="13.5">
      <c r="A11" s="183" t="s">
        <v>107</v>
      </c>
      <c r="B11" s="185"/>
      <c r="C11" s="155">
        <v>718417674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3677190</v>
      </c>
      <c r="D12" s="155">
        <v>0</v>
      </c>
      <c r="E12" s="156">
        <v>5889549</v>
      </c>
      <c r="F12" s="60">
        <v>5889547</v>
      </c>
      <c r="G12" s="60">
        <v>371804</v>
      </c>
      <c r="H12" s="60">
        <v>138604</v>
      </c>
      <c r="I12" s="60">
        <v>372235</v>
      </c>
      <c r="J12" s="60">
        <v>882643</v>
      </c>
      <c r="K12" s="60">
        <v>378212</v>
      </c>
      <c r="L12" s="60">
        <v>360793</v>
      </c>
      <c r="M12" s="60">
        <v>620916</v>
      </c>
      <c r="N12" s="60">
        <v>1359921</v>
      </c>
      <c r="O12" s="60">
        <v>645916</v>
      </c>
      <c r="P12" s="60">
        <v>369471</v>
      </c>
      <c r="Q12" s="60">
        <v>370903</v>
      </c>
      <c r="R12" s="60">
        <v>1386290</v>
      </c>
      <c r="S12" s="60">
        <v>0</v>
      </c>
      <c r="T12" s="60">
        <v>0</v>
      </c>
      <c r="U12" s="60">
        <v>0</v>
      </c>
      <c r="V12" s="60">
        <v>0</v>
      </c>
      <c r="W12" s="60">
        <v>3628854</v>
      </c>
      <c r="X12" s="60">
        <v>4417160</v>
      </c>
      <c r="Y12" s="60">
        <v>-788306</v>
      </c>
      <c r="Z12" s="140">
        <v>-17.85</v>
      </c>
      <c r="AA12" s="155">
        <v>5889547</v>
      </c>
    </row>
    <row r="13" spans="1:27" ht="13.5">
      <c r="A13" s="181" t="s">
        <v>109</v>
      </c>
      <c r="B13" s="185"/>
      <c r="C13" s="155">
        <v>94392883</v>
      </c>
      <c r="D13" s="155">
        <v>0</v>
      </c>
      <c r="E13" s="156">
        <v>17435635</v>
      </c>
      <c r="F13" s="60">
        <v>16872000</v>
      </c>
      <c r="G13" s="60">
        <v>120350</v>
      </c>
      <c r="H13" s="60">
        <v>949832</v>
      </c>
      <c r="I13" s="60">
        <v>1068620</v>
      </c>
      <c r="J13" s="60">
        <v>2138802</v>
      </c>
      <c r="K13" s="60">
        <v>586786</v>
      </c>
      <c r="L13" s="60">
        <v>680536</v>
      </c>
      <c r="M13" s="60">
        <v>1320849</v>
      </c>
      <c r="N13" s="60">
        <v>2588171</v>
      </c>
      <c r="O13" s="60">
        <v>45539</v>
      </c>
      <c r="P13" s="60">
        <v>661658</v>
      </c>
      <c r="Q13" s="60">
        <v>5673076</v>
      </c>
      <c r="R13" s="60">
        <v>6380273</v>
      </c>
      <c r="S13" s="60">
        <v>0</v>
      </c>
      <c r="T13" s="60">
        <v>0</v>
      </c>
      <c r="U13" s="60">
        <v>0</v>
      </c>
      <c r="V13" s="60">
        <v>0</v>
      </c>
      <c r="W13" s="60">
        <v>11107246</v>
      </c>
      <c r="X13" s="60">
        <v>12654000</v>
      </c>
      <c r="Y13" s="60">
        <v>-1546754</v>
      </c>
      <c r="Z13" s="140">
        <v>-12.22</v>
      </c>
      <c r="AA13" s="155">
        <v>16872000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30000000</v>
      </c>
      <c r="F14" s="60">
        <v>7599032</v>
      </c>
      <c r="G14" s="60">
        <v>607799</v>
      </c>
      <c r="H14" s="60">
        <v>614232</v>
      </c>
      <c r="I14" s="60">
        <v>640888</v>
      </c>
      <c r="J14" s="60">
        <v>1862919</v>
      </c>
      <c r="K14" s="60">
        <v>620646</v>
      </c>
      <c r="L14" s="60">
        <v>652635</v>
      </c>
      <c r="M14" s="60">
        <v>666453</v>
      </c>
      <c r="N14" s="60">
        <v>1939734</v>
      </c>
      <c r="O14" s="60">
        <v>687605</v>
      </c>
      <c r="P14" s="60">
        <v>640700</v>
      </c>
      <c r="Q14" s="60">
        <v>661537</v>
      </c>
      <c r="R14" s="60">
        <v>1989842</v>
      </c>
      <c r="S14" s="60">
        <v>0</v>
      </c>
      <c r="T14" s="60">
        <v>0</v>
      </c>
      <c r="U14" s="60">
        <v>0</v>
      </c>
      <c r="V14" s="60">
        <v>0</v>
      </c>
      <c r="W14" s="60">
        <v>5792495</v>
      </c>
      <c r="X14" s="60">
        <v>5699274</v>
      </c>
      <c r="Y14" s="60">
        <v>93221</v>
      </c>
      <c r="Z14" s="140">
        <v>1.64</v>
      </c>
      <c r="AA14" s="155">
        <v>7599032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2121492</v>
      </c>
      <c r="D16" s="155">
        <v>0</v>
      </c>
      <c r="E16" s="156">
        <v>2570189</v>
      </c>
      <c r="F16" s="60">
        <v>2570188</v>
      </c>
      <c r="G16" s="60">
        <v>23543</v>
      </c>
      <c r="H16" s="60">
        <v>220389</v>
      </c>
      <c r="I16" s="60">
        <v>170620</v>
      </c>
      <c r="J16" s="60">
        <v>414552</v>
      </c>
      <c r="K16" s="60">
        <v>292086</v>
      </c>
      <c r="L16" s="60">
        <v>23942</v>
      </c>
      <c r="M16" s="60">
        <v>477846</v>
      </c>
      <c r="N16" s="60">
        <v>793874</v>
      </c>
      <c r="O16" s="60">
        <v>411930</v>
      </c>
      <c r="P16" s="60">
        <v>53344</v>
      </c>
      <c r="Q16" s="60">
        <v>262828</v>
      </c>
      <c r="R16" s="60">
        <v>728102</v>
      </c>
      <c r="S16" s="60">
        <v>0</v>
      </c>
      <c r="T16" s="60">
        <v>0</v>
      </c>
      <c r="U16" s="60">
        <v>0</v>
      </c>
      <c r="V16" s="60">
        <v>0</v>
      </c>
      <c r="W16" s="60">
        <v>1936528</v>
      </c>
      <c r="X16" s="60">
        <v>1927641</v>
      </c>
      <c r="Y16" s="60">
        <v>8887</v>
      </c>
      <c r="Z16" s="140">
        <v>0.46</v>
      </c>
      <c r="AA16" s="155">
        <v>2570188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3003</v>
      </c>
      <c r="F17" s="60">
        <v>3003</v>
      </c>
      <c r="G17" s="60">
        <v>1228</v>
      </c>
      <c r="H17" s="60">
        <v>526</v>
      </c>
      <c r="I17" s="60">
        <v>175</v>
      </c>
      <c r="J17" s="60">
        <v>1929</v>
      </c>
      <c r="K17" s="60">
        <v>351</v>
      </c>
      <c r="L17" s="60">
        <v>526</v>
      </c>
      <c r="M17" s="60">
        <v>526</v>
      </c>
      <c r="N17" s="60">
        <v>1403</v>
      </c>
      <c r="O17" s="60">
        <v>398</v>
      </c>
      <c r="P17" s="60">
        <v>890</v>
      </c>
      <c r="Q17" s="60">
        <v>890</v>
      </c>
      <c r="R17" s="60">
        <v>2178</v>
      </c>
      <c r="S17" s="60">
        <v>0</v>
      </c>
      <c r="T17" s="60">
        <v>0</v>
      </c>
      <c r="U17" s="60">
        <v>0</v>
      </c>
      <c r="V17" s="60">
        <v>0</v>
      </c>
      <c r="W17" s="60">
        <v>5510</v>
      </c>
      <c r="X17" s="60">
        <v>2252</v>
      </c>
      <c r="Y17" s="60">
        <v>3258</v>
      </c>
      <c r="Z17" s="140">
        <v>144.67</v>
      </c>
      <c r="AA17" s="155">
        <v>3003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367927392</v>
      </c>
      <c r="D19" s="155">
        <v>0</v>
      </c>
      <c r="E19" s="156">
        <v>290200983</v>
      </c>
      <c r="F19" s="60">
        <v>298651889</v>
      </c>
      <c r="G19" s="60">
        <v>98424000</v>
      </c>
      <c r="H19" s="60">
        <v>4022296</v>
      </c>
      <c r="I19" s="60">
        <v>7815768</v>
      </c>
      <c r="J19" s="60">
        <v>110262064</v>
      </c>
      <c r="K19" s="60">
        <v>18835915</v>
      </c>
      <c r="L19" s="60">
        <v>6699316</v>
      </c>
      <c r="M19" s="60">
        <v>79575672</v>
      </c>
      <c r="N19" s="60">
        <v>105110903</v>
      </c>
      <c r="O19" s="60">
        <v>4561020</v>
      </c>
      <c r="P19" s="60">
        <v>9476733</v>
      </c>
      <c r="Q19" s="60">
        <v>102191671</v>
      </c>
      <c r="R19" s="60">
        <v>116229424</v>
      </c>
      <c r="S19" s="60">
        <v>0</v>
      </c>
      <c r="T19" s="60">
        <v>0</v>
      </c>
      <c r="U19" s="60">
        <v>0</v>
      </c>
      <c r="V19" s="60">
        <v>0</v>
      </c>
      <c r="W19" s="60">
        <v>331602391</v>
      </c>
      <c r="X19" s="60">
        <v>223988917</v>
      </c>
      <c r="Y19" s="60">
        <v>107613474</v>
      </c>
      <c r="Z19" s="140">
        <v>48.04</v>
      </c>
      <c r="AA19" s="155">
        <v>298651889</v>
      </c>
    </row>
    <row r="20" spans="1:27" ht="13.5">
      <c r="A20" s="181" t="s">
        <v>35</v>
      </c>
      <c r="B20" s="185"/>
      <c r="C20" s="155">
        <v>10026012</v>
      </c>
      <c r="D20" s="155">
        <v>0</v>
      </c>
      <c r="E20" s="156">
        <v>7918185</v>
      </c>
      <c r="F20" s="54">
        <v>11189486</v>
      </c>
      <c r="G20" s="54">
        <v>1284179</v>
      </c>
      <c r="H20" s="54">
        <v>1496088</v>
      </c>
      <c r="I20" s="54">
        <v>1043885</v>
      </c>
      <c r="J20" s="54">
        <v>3824152</v>
      </c>
      <c r="K20" s="54">
        <v>1584408</v>
      </c>
      <c r="L20" s="54">
        <v>3248700</v>
      </c>
      <c r="M20" s="54">
        <v>-853145</v>
      </c>
      <c r="N20" s="54">
        <v>3979963</v>
      </c>
      <c r="O20" s="54">
        <v>3106597</v>
      </c>
      <c r="P20" s="54">
        <v>4141869</v>
      </c>
      <c r="Q20" s="54">
        <v>5220085</v>
      </c>
      <c r="R20" s="54">
        <v>12468551</v>
      </c>
      <c r="S20" s="54">
        <v>0</v>
      </c>
      <c r="T20" s="54">
        <v>0</v>
      </c>
      <c r="U20" s="54">
        <v>0</v>
      </c>
      <c r="V20" s="54">
        <v>0</v>
      </c>
      <c r="W20" s="54">
        <v>20272666</v>
      </c>
      <c r="X20" s="54">
        <v>8392115</v>
      </c>
      <c r="Y20" s="54">
        <v>11880551</v>
      </c>
      <c r="Z20" s="184">
        <v>141.57</v>
      </c>
      <c r="AA20" s="130">
        <v>11189486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1361759464</v>
      </c>
      <c r="D22" s="188">
        <f>SUM(D5:D21)</f>
        <v>0</v>
      </c>
      <c r="E22" s="189">
        <f t="shared" si="0"/>
        <v>1414350000</v>
      </c>
      <c r="F22" s="190">
        <f t="shared" si="0"/>
        <v>1403107601</v>
      </c>
      <c r="G22" s="190">
        <f t="shared" si="0"/>
        <v>165246985</v>
      </c>
      <c r="H22" s="190">
        <f t="shared" si="0"/>
        <v>99391965</v>
      </c>
      <c r="I22" s="190">
        <f t="shared" si="0"/>
        <v>103688771</v>
      </c>
      <c r="J22" s="190">
        <f t="shared" si="0"/>
        <v>368327721</v>
      </c>
      <c r="K22" s="190">
        <f t="shared" si="0"/>
        <v>101504129</v>
      </c>
      <c r="L22" s="190">
        <f t="shared" si="0"/>
        <v>93551861</v>
      </c>
      <c r="M22" s="190">
        <f t="shared" si="0"/>
        <v>166826932</v>
      </c>
      <c r="N22" s="190">
        <f t="shared" si="0"/>
        <v>361882922</v>
      </c>
      <c r="O22" s="190">
        <f t="shared" si="0"/>
        <v>71802285</v>
      </c>
      <c r="P22" s="190">
        <f t="shared" si="0"/>
        <v>80435171</v>
      </c>
      <c r="Q22" s="190">
        <f t="shared" si="0"/>
        <v>181155566</v>
      </c>
      <c r="R22" s="190">
        <f t="shared" si="0"/>
        <v>333393022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1063603665</v>
      </c>
      <c r="X22" s="190">
        <f t="shared" si="0"/>
        <v>1052330702</v>
      </c>
      <c r="Y22" s="190">
        <f t="shared" si="0"/>
        <v>11272963</v>
      </c>
      <c r="Z22" s="191">
        <f>+IF(X22&lt;&gt;0,+(Y22/X22)*100,0)</f>
        <v>1.0712376801869645</v>
      </c>
      <c r="AA22" s="188">
        <f>SUM(AA5:AA21)</f>
        <v>1403107601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251156745</v>
      </c>
      <c r="D25" s="155">
        <v>0</v>
      </c>
      <c r="E25" s="156">
        <v>294260814</v>
      </c>
      <c r="F25" s="60">
        <v>375509506</v>
      </c>
      <c r="G25" s="60">
        <v>26326184</v>
      </c>
      <c r="H25" s="60">
        <v>26421565</v>
      </c>
      <c r="I25" s="60">
        <v>27940095</v>
      </c>
      <c r="J25" s="60">
        <v>80687844</v>
      </c>
      <c r="K25" s="60">
        <v>26323135</v>
      </c>
      <c r="L25" s="60">
        <v>27972926</v>
      </c>
      <c r="M25" s="60">
        <v>26590239</v>
      </c>
      <c r="N25" s="60">
        <v>80886300</v>
      </c>
      <c r="O25" s="60">
        <v>23058151</v>
      </c>
      <c r="P25" s="60">
        <v>39597701</v>
      </c>
      <c r="Q25" s="60">
        <v>26131684</v>
      </c>
      <c r="R25" s="60">
        <v>88787536</v>
      </c>
      <c r="S25" s="60">
        <v>0</v>
      </c>
      <c r="T25" s="60">
        <v>0</v>
      </c>
      <c r="U25" s="60">
        <v>0</v>
      </c>
      <c r="V25" s="60">
        <v>0</v>
      </c>
      <c r="W25" s="60">
        <v>250361680</v>
      </c>
      <c r="X25" s="60">
        <v>281632130</v>
      </c>
      <c r="Y25" s="60">
        <v>-31270450</v>
      </c>
      <c r="Z25" s="140">
        <v>-11.1</v>
      </c>
      <c r="AA25" s="155">
        <v>375509506</v>
      </c>
    </row>
    <row r="26" spans="1:27" ht="13.5">
      <c r="A26" s="183" t="s">
        <v>38</v>
      </c>
      <c r="B26" s="182"/>
      <c r="C26" s="155">
        <v>17224741</v>
      </c>
      <c r="D26" s="155">
        <v>0</v>
      </c>
      <c r="E26" s="156">
        <v>19029520</v>
      </c>
      <c r="F26" s="60">
        <v>16778590</v>
      </c>
      <c r="G26" s="60">
        <v>2120813</v>
      </c>
      <c r="H26" s="60">
        <v>2336141</v>
      </c>
      <c r="I26" s="60">
        <v>2301197</v>
      </c>
      <c r="J26" s="60">
        <v>6758151</v>
      </c>
      <c r="K26" s="60">
        <v>2553624</v>
      </c>
      <c r="L26" s="60">
        <v>1435659</v>
      </c>
      <c r="M26" s="60">
        <v>11013</v>
      </c>
      <c r="N26" s="60">
        <v>4000296</v>
      </c>
      <c r="O26" s="60">
        <v>1870194</v>
      </c>
      <c r="P26" s="60">
        <v>1783285</v>
      </c>
      <c r="Q26" s="60">
        <v>-1819747</v>
      </c>
      <c r="R26" s="60">
        <v>1833732</v>
      </c>
      <c r="S26" s="60">
        <v>0</v>
      </c>
      <c r="T26" s="60">
        <v>0</v>
      </c>
      <c r="U26" s="60">
        <v>0</v>
      </c>
      <c r="V26" s="60">
        <v>0</v>
      </c>
      <c r="W26" s="60">
        <v>12592179</v>
      </c>
      <c r="X26" s="60">
        <v>12583943</v>
      </c>
      <c r="Y26" s="60">
        <v>8236</v>
      </c>
      <c r="Z26" s="140">
        <v>0.07</v>
      </c>
      <c r="AA26" s="155">
        <v>16778590</v>
      </c>
    </row>
    <row r="27" spans="1:27" ht="13.5">
      <c r="A27" s="183" t="s">
        <v>118</v>
      </c>
      <c r="B27" s="182"/>
      <c r="C27" s="155">
        <v>60161307</v>
      </c>
      <c r="D27" s="155">
        <v>0</v>
      </c>
      <c r="E27" s="156">
        <v>90148510</v>
      </c>
      <c r="F27" s="60">
        <v>90148510</v>
      </c>
      <c r="G27" s="60">
        <v>7565523</v>
      </c>
      <c r="H27" s="60">
        <v>7512376</v>
      </c>
      <c r="I27" s="60">
        <v>7512376</v>
      </c>
      <c r="J27" s="60">
        <v>22590275</v>
      </c>
      <c r="K27" s="60">
        <v>7512376</v>
      </c>
      <c r="L27" s="60">
        <v>7512376</v>
      </c>
      <c r="M27" s="60">
        <v>7459376</v>
      </c>
      <c r="N27" s="60">
        <v>22484128</v>
      </c>
      <c r="O27" s="60">
        <v>7512376</v>
      </c>
      <c r="P27" s="60">
        <v>7512376</v>
      </c>
      <c r="Q27" s="60">
        <v>7511708</v>
      </c>
      <c r="R27" s="60">
        <v>22536460</v>
      </c>
      <c r="S27" s="60">
        <v>0</v>
      </c>
      <c r="T27" s="60">
        <v>0</v>
      </c>
      <c r="U27" s="60">
        <v>0</v>
      </c>
      <c r="V27" s="60">
        <v>0</v>
      </c>
      <c r="W27" s="60">
        <v>67610863</v>
      </c>
      <c r="X27" s="60">
        <v>67611383</v>
      </c>
      <c r="Y27" s="60">
        <v>-520</v>
      </c>
      <c r="Z27" s="140">
        <v>0</v>
      </c>
      <c r="AA27" s="155">
        <v>90148510</v>
      </c>
    </row>
    <row r="28" spans="1:27" ht="13.5">
      <c r="A28" s="183" t="s">
        <v>39</v>
      </c>
      <c r="B28" s="182"/>
      <c r="C28" s="155">
        <v>255512963</v>
      </c>
      <c r="D28" s="155">
        <v>0</v>
      </c>
      <c r="E28" s="156">
        <v>229488989</v>
      </c>
      <c r="F28" s="60">
        <v>293327903</v>
      </c>
      <c r="G28" s="60">
        <v>19074385</v>
      </c>
      <c r="H28" s="60">
        <v>19227163</v>
      </c>
      <c r="I28" s="60">
        <v>19227162</v>
      </c>
      <c r="J28" s="60">
        <v>57528710</v>
      </c>
      <c r="K28" s="60">
        <v>19227162</v>
      </c>
      <c r="L28" s="60">
        <v>19227162</v>
      </c>
      <c r="M28" s="60">
        <v>33064840</v>
      </c>
      <c r="N28" s="60">
        <v>71519164</v>
      </c>
      <c r="O28" s="60">
        <v>30711867</v>
      </c>
      <c r="P28" s="60">
        <v>15899687</v>
      </c>
      <c r="Q28" s="60">
        <v>-666019</v>
      </c>
      <c r="R28" s="60">
        <v>45945535</v>
      </c>
      <c r="S28" s="60">
        <v>0</v>
      </c>
      <c r="T28" s="60">
        <v>0</v>
      </c>
      <c r="U28" s="60">
        <v>0</v>
      </c>
      <c r="V28" s="60">
        <v>0</v>
      </c>
      <c r="W28" s="60">
        <v>174993409</v>
      </c>
      <c r="X28" s="60">
        <v>219995927</v>
      </c>
      <c r="Y28" s="60">
        <v>-45002518</v>
      </c>
      <c r="Z28" s="140">
        <v>-20.46</v>
      </c>
      <c r="AA28" s="155">
        <v>293327903</v>
      </c>
    </row>
    <row r="29" spans="1:27" ht="13.5">
      <c r="A29" s="183" t="s">
        <v>40</v>
      </c>
      <c r="B29" s="182"/>
      <c r="C29" s="155">
        <v>7299937</v>
      </c>
      <c r="D29" s="155">
        <v>0</v>
      </c>
      <c r="E29" s="156">
        <v>16365969</v>
      </c>
      <c r="F29" s="60">
        <v>10429845</v>
      </c>
      <c r="G29" s="60">
        <v>0</v>
      </c>
      <c r="H29" s="60">
        <v>0</v>
      </c>
      <c r="I29" s="60">
        <v>1623455</v>
      </c>
      <c r="J29" s="60">
        <v>1623455</v>
      </c>
      <c r="K29" s="60">
        <v>227284</v>
      </c>
      <c r="L29" s="60">
        <v>0</v>
      </c>
      <c r="M29" s="60">
        <v>1831987</v>
      </c>
      <c r="N29" s="60">
        <v>2059271</v>
      </c>
      <c r="O29" s="60">
        <v>-33210</v>
      </c>
      <c r="P29" s="60">
        <v>1058181</v>
      </c>
      <c r="Q29" s="60">
        <v>1403869</v>
      </c>
      <c r="R29" s="60">
        <v>2428840</v>
      </c>
      <c r="S29" s="60">
        <v>0</v>
      </c>
      <c r="T29" s="60">
        <v>0</v>
      </c>
      <c r="U29" s="60">
        <v>0</v>
      </c>
      <c r="V29" s="60">
        <v>0</v>
      </c>
      <c r="W29" s="60">
        <v>6111566</v>
      </c>
      <c r="X29" s="60">
        <v>7822384</v>
      </c>
      <c r="Y29" s="60">
        <v>-1710818</v>
      </c>
      <c r="Z29" s="140">
        <v>-21.87</v>
      </c>
      <c r="AA29" s="155">
        <v>10429845</v>
      </c>
    </row>
    <row r="30" spans="1:27" ht="13.5">
      <c r="A30" s="183" t="s">
        <v>119</v>
      </c>
      <c r="B30" s="182"/>
      <c r="C30" s="155">
        <v>383643232</v>
      </c>
      <c r="D30" s="155">
        <v>0</v>
      </c>
      <c r="E30" s="156">
        <v>400000000</v>
      </c>
      <c r="F30" s="60">
        <v>400000000</v>
      </c>
      <c r="G30" s="60">
        <v>0</v>
      </c>
      <c r="H30" s="60">
        <v>46224096</v>
      </c>
      <c r="I30" s="60">
        <v>42509231</v>
      </c>
      <c r="J30" s="60">
        <v>88733327</v>
      </c>
      <c r="K30" s="60">
        <v>26157307</v>
      </c>
      <c r="L30" s="60">
        <v>29118058</v>
      </c>
      <c r="M30" s="60">
        <v>60901465</v>
      </c>
      <c r="N30" s="60">
        <v>116176830</v>
      </c>
      <c r="O30" s="60">
        <v>19055622</v>
      </c>
      <c r="P30" s="60">
        <v>21249775</v>
      </c>
      <c r="Q30" s="60">
        <v>33916216</v>
      </c>
      <c r="R30" s="60">
        <v>74221613</v>
      </c>
      <c r="S30" s="60">
        <v>0</v>
      </c>
      <c r="T30" s="60">
        <v>0</v>
      </c>
      <c r="U30" s="60">
        <v>0</v>
      </c>
      <c r="V30" s="60">
        <v>0</v>
      </c>
      <c r="W30" s="60">
        <v>279131770</v>
      </c>
      <c r="X30" s="60">
        <v>300000000</v>
      </c>
      <c r="Y30" s="60">
        <v>-20868230</v>
      </c>
      <c r="Z30" s="140">
        <v>-6.96</v>
      </c>
      <c r="AA30" s="155">
        <v>400000000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2411046</v>
      </c>
      <c r="F31" s="60">
        <v>3234000</v>
      </c>
      <c r="G31" s="60">
        <v>267808</v>
      </c>
      <c r="H31" s="60">
        <v>219985</v>
      </c>
      <c r="I31" s="60">
        <v>208063</v>
      </c>
      <c r="J31" s="60">
        <v>695856</v>
      </c>
      <c r="K31" s="60">
        <v>181094</v>
      </c>
      <c r="L31" s="60">
        <v>311626</v>
      </c>
      <c r="M31" s="60">
        <v>248187</v>
      </c>
      <c r="N31" s="60">
        <v>740907</v>
      </c>
      <c r="O31" s="60">
        <v>403017</v>
      </c>
      <c r="P31" s="60">
        <v>344130</v>
      </c>
      <c r="Q31" s="60">
        <v>90644</v>
      </c>
      <c r="R31" s="60">
        <v>837791</v>
      </c>
      <c r="S31" s="60">
        <v>0</v>
      </c>
      <c r="T31" s="60">
        <v>0</v>
      </c>
      <c r="U31" s="60">
        <v>0</v>
      </c>
      <c r="V31" s="60">
        <v>0</v>
      </c>
      <c r="W31" s="60">
        <v>2274554</v>
      </c>
      <c r="X31" s="60">
        <v>2425500</v>
      </c>
      <c r="Y31" s="60">
        <v>-150946</v>
      </c>
      <c r="Z31" s="140">
        <v>-6.22</v>
      </c>
      <c r="AA31" s="155">
        <v>3234000</v>
      </c>
    </row>
    <row r="32" spans="1:27" ht="13.5">
      <c r="A32" s="183" t="s">
        <v>121</v>
      </c>
      <c r="B32" s="182"/>
      <c r="C32" s="155">
        <v>26091088</v>
      </c>
      <c r="D32" s="155">
        <v>0</v>
      </c>
      <c r="E32" s="156">
        <v>129328000</v>
      </c>
      <c r="F32" s="60">
        <v>62172675</v>
      </c>
      <c r="G32" s="60">
        <v>9373815</v>
      </c>
      <c r="H32" s="60">
        <v>12168904</v>
      </c>
      <c r="I32" s="60">
        <v>10732766</v>
      </c>
      <c r="J32" s="60">
        <v>32275485</v>
      </c>
      <c r="K32" s="60">
        <v>22803673</v>
      </c>
      <c r="L32" s="60">
        <v>16635940</v>
      </c>
      <c r="M32" s="60">
        <v>23589205</v>
      </c>
      <c r="N32" s="60">
        <v>63028818</v>
      </c>
      <c r="O32" s="60">
        <v>-37147430</v>
      </c>
      <c r="P32" s="60">
        <v>-27174731</v>
      </c>
      <c r="Q32" s="60">
        <v>21839274</v>
      </c>
      <c r="R32" s="60">
        <v>-42482887</v>
      </c>
      <c r="S32" s="60">
        <v>0</v>
      </c>
      <c r="T32" s="60">
        <v>0</v>
      </c>
      <c r="U32" s="60">
        <v>0</v>
      </c>
      <c r="V32" s="60">
        <v>0</v>
      </c>
      <c r="W32" s="60">
        <v>52821416</v>
      </c>
      <c r="X32" s="60">
        <v>46629506</v>
      </c>
      <c r="Y32" s="60">
        <v>6191910</v>
      </c>
      <c r="Z32" s="140">
        <v>13.28</v>
      </c>
      <c r="AA32" s="155">
        <v>62172675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291045327</v>
      </c>
      <c r="D34" s="155">
        <v>0</v>
      </c>
      <c r="E34" s="156">
        <v>322427152</v>
      </c>
      <c r="F34" s="60">
        <v>317869971</v>
      </c>
      <c r="G34" s="60">
        <v>9542242</v>
      </c>
      <c r="H34" s="60">
        <v>12378547</v>
      </c>
      <c r="I34" s="60">
        <v>16594188</v>
      </c>
      <c r="J34" s="60">
        <v>38514977</v>
      </c>
      <c r="K34" s="60">
        <v>24166266</v>
      </c>
      <c r="L34" s="60">
        <v>19064364</v>
      </c>
      <c r="M34" s="60">
        <v>5942446</v>
      </c>
      <c r="N34" s="60">
        <v>49173076</v>
      </c>
      <c r="O34" s="60">
        <v>14431811</v>
      </c>
      <c r="P34" s="60">
        <v>16010169</v>
      </c>
      <c r="Q34" s="60">
        <v>17745222</v>
      </c>
      <c r="R34" s="60">
        <v>48187202</v>
      </c>
      <c r="S34" s="60">
        <v>0</v>
      </c>
      <c r="T34" s="60">
        <v>0</v>
      </c>
      <c r="U34" s="60">
        <v>0</v>
      </c>
      <c r="V34" s="60">
        <v>0</v>
      </c>
      <c r="W34" s="60">
        <v>135875255</v>
      </c>
      <c r="X34" s="60">
        <v>238402478</v>
      </c>
      <c r="Y34" s="60">
        <v>-102527223</v>
      </c>
      <c r="Z34" s="140">
        <v>-43.01</v>
      </c>
      <c r="AA34" s="155">
        <v>317869971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1292135340</v>
      </c>
      <c r="D36" s="188">
        <f>SUM(D25:D35)</f>
        <v>0</v>
      </c>
      <c r="E36" s="189">
        <f t="shared" si="1"/>
        <v>1503460000</v>
      </c>
      <c r="F36" s="190">
        <f t="shared" si="1"/>
        <v>1569471000</v>
      </c>
      <c r="G36" s="190">
        <f t="shared" si="1"/>
        <v>74270770</v>
      </c>
      <c r="H36" s="190">
        <f t="shared" si="1"/>
        <v>126488777</v>
      </c>
      <c r="I36" s="190">
        <f t="shared" si="1"/>
        <v>128648533</v>
      </c>
      <c r="J36" s="190">
        <f t="shared" si="1"/>
        <v>329408080</v>
      </c>
      <c r="K36" s="190">
        <f t="shared" si="1"/>
        <v>129151921</v>
      </c>
      <c r="L36" s="190">
        <f t="shared" si="1"/>
        <v>121278111</v>
      </c>
      <c r="M36" s="190">
        <f t="shared" si="1"/>
        <v>159638758</v>
      </c>
      <c r="N36" s="190">
        <f t="shared" si="1"/>
        <v>410068790</v>
      </c>
      <c r="O36" s="190">
        <f t="shared" si="1"/>
        <v>59862398</v>
      </c>
      <c r="P36" s="190">
        <f t="shared" si="1"/>
        <v>76280573</v>
      </c>
      <c r="Q36" s="190">
        <f t="shared" si="1"/>
        <v>106152851</v>
      </c>
      <c r="R36" s="190">
        <f t="shared" si="1"/>
        <v>242295822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981772692</v>
      </c>
      <c r="X36" s="190">
        <f t="shared" si="1"/>
        <v>1177103251</v>
      </c>
      <c r="Y36" s="190">
        <f t="shared" si="1"/>
        <v>-195330559</v>
      </c>
      <c r="Z36" s="191">
        <f>+IF(X36&lt;&gt;0,+(Y36/X36)*100,0)</f>
        <v>-16.594173776519458</v>
      </c>
      <c r="AA36" s="188">
        <f>SUM(AA25:AA35)</f>
        <v>1569471000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69624124</v>
      </c>
      <c r="D38" s="199">
        <f>+D22-D36</f>
        <v>0</v>
      </c>
      <c r="E38" s="200">
        <f t="shared" si="2"/>
        <v>-89110000</v>
      </c>
      <c r="F38" s="106">
        <f t="shared" si="2"/>
        <v>-166363399</v>
      </c>
      <c r="G38" s="106">
        <f t="shared" si="2"/>
        <v>90976215</v>
      </c>
      <c r="H38" s="106">
        <f t="shared" si="2"/>
        <v>-27096812</v>
      </c>
      <c r="I38" s="106">
        <f t="shared" si="2"/>
        <v>-24959762</v>
      </c>
      <c r="J38" s="106">
        <f t="shared" si="2"/>
        <v>38919641</v>
      </c>
      <c r="K38" s="106">
        <f t="shared" si="2"/>
        <v>-27647792</v>
      </c>
      <c r="L38" s="106">
        <f t="shared" si="2"/>
        <v>-27726250</v>
      </c>
      <c r="M38" s="106">
        <f t="shared" si="2"/>
        <v>7188174</v>
      </c>
      <c r="N38" s="106">
        <f t="shared" si="2"/>
        <v>-48185868</v>
      </c>
      <c r="O38" s="106">
        <f t="shared" si="2"/>
        <v>11939887</v>
      </c>
      <c r="P38" s="106">
        <f t="shared" si="2"/>
        <v>4154598</v>
      </c>
      <c r="Q38" s="106">
        <f t="shared" si="2"/>
        <v>75002715</v>
      </c>
      <c r="R38" s="106">
        <f t="shared" si="2"/>
        <v>91097200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81830973</v>
      </c>
      <c r="X38" s="106">
        <f>IF(F22=F36,0,X22-X36)</f>
        <v>-124772549</v>
      </c>
      <c r="Y38" s="106">
        <f t="shared" si="2"/>
        <v>206603522</v>
      </c>
      <c r="Z38" s="201">
        <f>+IF(X38&lt;&gt;0,+(Y38/X38)*100,0)</f>
        <v>-165.5841157817494</v>
      </c>
      <c r="AA38" s="199">
        <f>+AA22-AA36</f>
        <v>-166363399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69624124</v>
      </c>
      <c r="D42" s="206">
        <f>SUM(D38:D41)</f>
        <v>0</v>
      </c>
      <c r="E42" s="207">
        <f t="shared" si="3"/>
        <v>-89110000</v>
      </c>
      <c r="F42" s="88">
        <f t="shared" si="3"/>
        <v>-166363399</v>
      </c>
      <c r="G42" s="88">
        <f t="shared" si="3"/>
        <v>90976215</v>
      </c>
      <c r="H42" s="88">
        <f t="shared" si="3"/>
        <v>-27096812</v>
      </c>
      <c r="I42" s="88">
        <f t="shared" si="3"/>
        <v>-24959762</v>
      </c>
      <c r="J42" s="88">
        <f t="shared" si="3"/>
        <v>38919641</v>
      </c>
      <c r="K42" s="88">
        <f t="shared" si="3"/>
        <v>-27647792</v>
      </c>
      <c r="L42" s="88">
        <f t="shared" si="3"/>
        <v>-27726250</v>
      </c>
      <c r="M42" s="88">
        <f t="shared" si="3"/>
        <v>7188174</v>
      </c>
      <c r="N42" s="88">
        <f t="shared" si="3"/>
        <v>-48185868</v>
      </c>
      <c r="O42" s="88">
        <f t="shared" si="3"/>
        <v>11939887</v>
      </c>
      <c r="P42" s="88">
        <f t="shared" si="3"/>
        <v>4154598</v>
      </c>
      <c r="Q42" s="88">
        <f t="shared" si="3"/>
        <v>75002715</v>
      </c>
      <c r="R42" s="88">
        <f t="shared" si="3"/>
        <v>91097200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81830973</v>
      </c>
      <c r="X42" s="88">
        <f t="shared" si="3"/>
        <v>-124772549</v>
      </c>
      <c r="Y42" s="88">
        <f t="shared" si="3"/>
        <v>206603522</v>
      </c>
      <c r="Z42" s="208">
        <f>+IF(X42&lt;&gt;0,+(Y42/X42)*100,0)</f>
        <v>-165.5841157817494</v>
      </c>
      <c r="AA42" s="206">
        <f>SUM(AA38:AA41)</f>
        <v>-166363399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69624124</v>
      </c>
      <c r="D44" s="210">
        <f>+D42-D43</f>
        <v>0</v>
      </c>
      <c r="E44" s="211">
        <f t="shared" si="4"/>
        <v>-89110000</v>
      </c>
      <c r="F44" s="77">
        <f t="shared" si="4"/>
        <v>-166363399</v>
      </c>
      <c r="G44" s="77">
        <f t="shared" si="4"/>
        <v>90976215</v>
      </c>
      <c r="H44" s="77">
        <f t="shared" si="4"/>
        <v>-27096812</v>
      </c>
      <c r="I44" s="77">
        <f t="shared" si="4"/>
        <v>-24959762</v>
      </c>
      <c r="J44" s="77">
        <f t="shared" si="4"/>
        <v>38919641</v>
      </c>
      <c r="K44" s="77">
        <f t="shared" si="4"/>
        <v>-27647792</v>
      </c>
      <c r="L44" s="77">
        <f t="shared" si="4"/>
        <v>-27726250</v>
      </c>
      <c r="M44" s="77">
        <f t="shared" si="4"/>
        <v>7188174</v>
      </c>
      <c r="N44" s="77">
        <f t="shared" si="4"/>
        <v>-48185868</v>
      </c>
      <c r="O44" s="77">
        <f t="shared" si="4"/>
        <v>11939887</v>
      </c>
      <c r="P44" s="77">
        <f t="shared" si="4"/>
        <v>4154598</v>
      </c>
      <c r="Q44" s="77">
        <f t="shared" si="4"/>
        <v>75002715</v>
      </c>
      <c r="R44" s="77">
        <f t="shared" si="4"/>
        <v>91097200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81830973</v>
      </c>
      <c r="X44" s="77">
        <f t="shared" si="4"/>
        <v>-124772549</v>
      </c>
      <c r="Y44" s="77">
        <f t="shared" si="4"/>
        <v>206603522</v>
      </c>
      <c r="Z44" s="212">
        <f>+IF(X44&lt;&gt;0,+(Y44/X44)*100,0)</f>
        <v>-165.5841157817494</v>
      </c>
      <c r="AA44" s="210">
        <f>+AA42-AA43</f>
        <v>-166363399</v>
      </c>
    </row>
    <row r="45" spans="1:27" ht="13.5">
      <c r="A45" s="181" t="s">
        <v>127</v>
      </c>
      <c r="B45" s="185"/>
      <c r="C45" s="157">
        <v>-113876919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-44252795</v>
      </c>
      <c r="D46" s="206">
        <f>SUM(D44:D45)</f>
        <v>0</v>
      </c>
      <c r="E46" s="207">
        <f t="shared" si="5"/>
        <v>-89110000</v>
      </c>
      <c r="F46" s="88">
        <f t="shared" si="5"/>
        <v>-166363399</v>
      </c>
      <c r="G46" s="88">
        <f t="shared" si="5"/>
        <v>90976215</v>
      </c>
      <c r="H46" s="88">
        <f t="shared" si="5"/>
        <v>-27096812</v>
      </c>
      <c r="I46" s="88">
        <f t="shared" si="5"/>
        <v>-24959762</v>
      </c>
      <c r="J46" s="88">
        <f t="shared" si="5"/>
        <v>38919641</v>
      </c>
      <c r="K46" s="88">
        <f t="shared" si="5"/>
        <v>-27647792</v>
      </c>
      <c r="L46" s="88">
        <f t="shared" si="5"/>
        <v>-27726250</v>
      </c>
      <c r="M46" s="88">
        <f t="shared" si="5"/>
        <v>7188174</v>
      </c>
      <c r="N46" s="88">
        <f t="shared" si="5"/>
        <v>-48185868</v>
      </c>
      <c r="O46" s="88">
        <f t="shared" si="5"/>
        <v>11939887</v>
      </c>
      <c r="P46" s="88">
        <f t="shared" si="5"/>
        <v>4154598</v>
      </c>
      <c r="Q46" s="88">
        <f t="shared" si="5"/>
        <v>75002715</v>
      </c>
      <c r="R46" s="88">
        <f t="shared" si="5"/>
        <v>91097200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81830973</v>
      </c>
      <c r="X46" s="88">
        <f t="shared" si="5"/>
        <v>-124772549</v>
      </c>
      <c r="Y46" s="88">
        <f t="shared" si="5"/>
        <v>206603522</v>
      </c>
      <c r="Z46" s="208">
        <f>+IF(X46&lt;&gt;0,+(Y46/X46)*100,0)</f>
        <v>-165.5841157817494</v>
      </c>
      <c r="AA46" s="206">
        <f>SUM(AA44:AA45)</f>
        <v>-166363399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-44252795</v>
      </c>
      <c r="D48" s="217">
        <f>SUM(D46:D47)</f>
        <v>0</v>
      </c>
      <c r="E48" s="218">
        <f t="shared" si="6"/>
        <v>-89110000</v>
      </c>
      <c r="F48" s="219">
        <f t="shared" si="6"/>
        <v>-166363399</v>
      </c>
      <c r="G48" s="219">
        <f t="shared" si="6"/>
        <v>90976215</v>
      </c>
      <c r="H48" s="220">
        <f t="shared" si="6"/>
        <v>-27096812</v>
      </c>
      <c r="I48" s="220">
        <f t="shared" si="6"/>
        <v>-24959762</v>
      </c>
      <c r="J48" s="220">
        <f t="shared" si="6"/>
        <v>38919641</v>
      </c>
      <c r="K48" s="220">
        <f t="shared" si="6"/>
        <v>-27647792</v>
      </c>
      <c r="L48" s="220">
        <f t="shared" si="6"/>
        <v>-27726250</v>
      </c>
      <c r="M48" s="219">
        <f t="shared" si="6"/>
        <v>7188174</v>
      </c>
      <c r="N48" s="219">
        <f t="shared" si="6"/>
        <v>-48185868</v>
      </c>
      <c r="O48" s="220">
        <f t="shared" si="6"/>
        <v>11939887</v>
      </c>
      <c r="P48" s="220">
        <f t="shared" si="6"/>
        <v>4154598</v>
      </c>
      <c r="Q48" s="220">
        <f t="shared" si="6"/>
        <v>75002715</v>
      </c>
      <c r="R48" s="220">
        <f t="shared" si="6"/>
        <v>91097200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81830973</v>
      </c>
      <c r="X48" s="220">
        <f t="shared" si="6"/>
        <v>-124772549</v>
      </c>
      <c r="Y48" s="220">
        <f t="shared" si="6"/>
        <v>206603522</v>
      </c>
      <c r="Z48" s="221">
        <f>+IF(X48&lt;&gt;0,+(Y48/X48)*100,0)</f>
        <v>-165.5841157817494</v>
      </c>
      <c r="AA48" s="222">
        <f>SUM(AA46:AA47)</f>
        <v>-166363399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52143312</v>
      </c>
      <c r="D5" s="153">
        <f>SUM(D6:D8)</f>
        <v>0</v>
      </c>
      <c r="E5" s="154">
        <f t="shared" si="0"/>
        <v>117780000</v>
      </c>
      <c r="F5" s="100">
        <f t="shared" si="0"/>
        <v>133110582</v>
      </c>
      <c r="G5" s="100">
        <f t="shared" si="0"/>
        <v>120840</v>
      </c>
      <c r="H5" s="100">
        <f t="shared" si="0"/>
        <v>4776014</v>
      </c>
      <c r="I5" s="100">
        <f t="shared" si="0"/>
        <v>5324335</v>
      </c>
      <c r="J5" s="100">
        <f t="shared" si="0"/>
        <v>10221189</v>
      </c>
      <c r="K5" s="100">
        <f t="shared" si="0"/>
        <v>5340568</v>
      </c>
      <c r="L5" s="100">
        <f t="shared" si="0"/>
        <v>9004020</v>
      </c>
      <c r="M5" s="100">
        <f t="shared" si="0"/>
        <v>13766936</v>
      </c>
      <c r="N5" s="100">
        <f t="shared" si="0"/>
        <v>28111524</v>
      </c>
      <c r="O5" s="100">
        <f t="shared" si="0"/>
        <v>40186</v>
      </c>
      <c r="P5" s="100">
        <f t="shared" si="0"/>
        <v>-39070</v>
      </c>
      <c r="Q5" s="100">
        <f t="shared" si="0"/>
        <v>7672630</v>
      </c>
      <c r="R5" s="100">
        <f t="shared" si="0"/>
        <v>7673746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46006459</v>
      </c>
      <c r="X5" s="100">
        <f t="shared" si="0"/>
        <v>99832937</v>
      </c>
      <c r="Y5" s="100">
        <f t="shared" si="0"/>
        <v>-53826478</v>
      </c>
      <c r="Z5" s="137">
        <f>+IF(X5&lt;&gt;0,+(Y5/X5)*100,0)</f>
        <v>-53.916552610287326</v>
      </c>
      <c r="AA5" s="153">
        <f>SUM(AA6:AA8)</f>
        <v>133110582</v>
      </c>
    </row>
    <row r="6" spans="1:27" ht="13.5">
      <c r="A6" s="138" t="s">
        <v>75</v>
      </c>
      <c r="B6" s="136"/>
      <c r="C6" s="155">
        <v>1533042</v>
      </c>
      <c r="D6" s="155"/>
      <c r="E6" s="156">
        <v>112100000</v>
      </c>
      <c r="F6" s="60">
        <v>127058684</v>
      </c>
      <c r="G6" s="60"/>
      <c r="H6" s="60">
        <v>4725912</v>
      </c>
      <c r="I6" s="60">
        <v>5217919</v>
      </c>
      <c r="J6" s="60">
        <v>9943831</v>
      </c>
      <c r="K6" s="60">
        <v>5065124</v>
      </c>
      <c r="L6" s="60">
        <v>7766893</v>
      </c>
      <c r="M6" s="60">
        <v>13509514</v>
      </c>
      <c r="N6" s="60">
        <v>26341531</v>
      </c>
      <c r="O6" s="60"/>
      <c r="P6" s="60"/>
      <c r="Q6" s="60">
        <v>7456219</v>
      </c>
      <c r="R6" s="60">
        <v>7456219</v>
      </c>
      <c r="S6" s="60"/>
      <c r="T6" s="60"/>
      <c r="U6" s="60"/>
      <c r="V6" s="60"/>
      <c r="W6" s="60">
        <v>43741581</v>
      </c>
      <c r="X6" s="60">
        <v>95294013</v>
      </c>
      <c r="Y6" s="60">
        <v>-51552432</v>
      </c>
      <c r="Z6" s="140">
        <v>-54.1</v>
      </c>
      <c r="AA6" s="62">
        <v>127058684</v>
      </c>
    </row>
    <row r="7" spans="1:27" ht="13.5">
      <c r="A7" s="138" t="s">
        <v>76</v>
      </c>
      <c r="B7" s="136"/>
      <c r="C7" s="157">
        <v>437861</v>
      </c>
      <c r="D7" s="157"/>
      <c r="E7" s="158">
        <v>3730000</v>
      </c>
      <c r="F7" s="159">
        <v>3804657</v>
      </c>
      <c r="G7" s="159">
        <v>120840</v>
      </c>
      <c r="H7" s="159">
        <v>49982</v>
      </c>
      <c r="I7" s="159">
        <v>103177</v>
      </c>
      <c r="J7" s="159">
        <v>273999</v>
      </c>
      <c r="K7" s="159">
        <v>273351</v>
      </c>
      <c r="L7" s="159">
        <v>157413</v>
      </c>
      <c r="M7" s="159">
        <v>191417</v>
      </c>
      <c r="N7" s="159">
        <v>622181</v>
      </c>
      <c r="O7" s="159">
        <v>40186</v>
      </c>
      <c r="P7" s="159">
        <v>197734</v>
      </c>
      <c r="Q7" s="159">
        <v>213150</v>
      </c>
      <c r="R7" s="159">
        <v>451070</v>
      </c>
      <c r="S7" s="159"/>
      <c r="T7" s="159"/>
      <c r="U7" s="159"/>
      <c r="V7" s="159"/>
      <c r="W7" s="159">
        <v>1347250</v>
      </c>
      <c r="X7" s="159">
        <v>2853493</v>
      </c>
      <c r="Y7" s="159">
        <v>-1506243</v>
      </c>
      <c r="Z7" s="141">
        <v>-52.79</v>
      </c>
      <c r="AA7" s="225">
        <v>3804657</v>
      </c>
    </row>
    <row r="8" spans="1:27" ht="13.5">
      <c r="A8" s="138" t="s">
        <v>77</v>
      </c>
      <c r="B8" s="136"/>
      <c r="C8" s="155">
        <v>50172409</v>
      </c>
      <c r="D8" s="155"/>
      <c r="E8" s="156">
        <v>1950000</v>
      </c>
      <c r="F8" s="60">
        <v>2247241</v>
      </c>
      <c r="G8" s="60"/>
      <c r="H8" s="60">
        <v>120</v>
      </c>
      <c r="I8" s="60">
        <v>3239</v>
      </c>
      <c r="J8" s="60">
        <v>3359</v>
      </c>
      <c r="K8" s="60">
        <v>2093</v>
      </c>
      <c r="L8" s="60">
        <v>1079714</v>
      </c>
      <c r="M8" s="60">
        <v>66005</v>
      </c>
      <c r="N8" s="60">
        <v>1147812</v>
      </c>
      <c r="O8" s="60"/>
      <c r="P8" s="60">
        <v>-236804</v>
      </c>
      <c r="Q8" s="60">
        <v>3261</v>
      </c>
      <c r="R8" s="60">
        <v>-233543</v>
      </c>
      <c r="S8" s="60"/>
      <c r="T8" s="60"/>
      <c r="U8" s="60"/>
      <c r="V8" s="60"/>
      <c r="W8" s="60">
        <v>917628</v>
      </c>
      <c r="X8" s="60">
        <v>1685431</v>
      </c>
      <c r="Y8" s="60">
        <v>-767803</v>
      </c>
      <c r="Z8" s="140">
        <v>-45.56</v>
      </c>
      <c r="AA8" s="62">
        <v>2247241</v>
      </c>
    </row>
    <row r="9" spans="1:27" ht="13.5">
      <c r="A9" s="135" t="s">
        <v>78</v>
      </c>
      <c r="B9" s="136"/>
      <c r="C9" s="153">
        <f aca="true" t="shared" si="1" ref="C9:Y9">SUM(C10:C14)</f>
        <v>23053958</v>
      </c>
      <c r="D9" s="153">
        <f>SUM(D10:D14)</f>
        <v>0</v>
      </c>
      <c r="E9" s="154">
        <f t="shared" si="1"/>
        <v>48530000</v>
      </c>
      <c r="F9" s="100">
        <f t="shared" si="1"/>
        <v>55194137</v>
      </c>
      <c r="G9" s="100">
        <f t="shared" si="1"/>
        <v>0</v>
      </c>
      <c r="H9" s="100">
        <f t="shared" si="1"/>
        <v>2960257</v>
      </c>
      <c r="I9" s="100">
        <f t="shared" si="1"/>
        <v>5066497</v>
      </c>
      <c r="J9" s="100">
        <f t="shared" si="1"/>
        <v>8026754</v>
      </c>
      <c r="K9" s="100">
        <f t="shared" si="1"/>
        <v>1961491</v>
      </c>
      <c r="L9" s="100">
        <f t="shared" si="1"/>
        <v>5226667</v>
      </c>
      <c r="M9" s="100">
        <f t="shared" si="1"/>
        <v>2694393</v>
      </c>
      <c r="N9" s="100">
        <f t="shared" si="1"/>
        <v>9882551</v>
      </c>
      <c r="O9" s="100">
        <f t="shared" si="1"/>
        <v>3145</v>
      </c>
      <c r="P9" s="100">
        <f t="shared" si="1"/>
        <v>2000048</v>
      </c>
      <c r="Q9" s="100">
        <f t="shared" si="1"/>
        <v>1160803</v>
      </c>
      <c r="R9" s="100">
        <f t="shared" si="1"/>
        <v>3163996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21073301</v>
      </c>
      <c r="X9" s="100">
        <f t="shared" si="1"/>
        <v>41395603</v>
      </c>
      <c r="Y9" s="100">
        <f t="shared" si="1"/>
        <v>-20322302</v>
      </c>
      <c r="Z9" s="137">
        <f>+IF(X9&lt;&gt;0,+(Y9/X9)*100,0)</f>
        <v>-49.09290003578399</v>
      </c>
      <c r="AA9" s="102">
        <f>SUM(AA10:AA14)</f>
        <v>55194137</v>
      </c>
    </row>
    <row r="10" spans="1:27" ht="13.5">
      <c r="A10" s="138" t="s">
        <v>79</v>
      </c>
      <c r="B10" s="136"/>
      <c r="C10" s="155">
        <v>2899910</v>
      </c>
      <c r="D10" s="155"/>
      <c r="E10" s="156">
        <v>10030000</v>
      </c>
      <c r="F10" s="60">
        <v>12468000</v>
      </c>
      <c r="G10" s="60"/>
      <c r="H10" s="60">
        <v>38000</v>
      </c>
      <c r="I10" s="60">
        <v>195002</v>
      </c>
      <c r="J10" s="60">
        <v>233002</v>
      </c>
      <c r="K10" s="60">
        <v>406630</v>
      </c>
      <c r="L10" s="60">
        <v>1804670</v>
      </c>
      <c r="M10" s="60"/>
      <c r="N10" s="60">
        <v>2211300</v>
      </c>
      <c r="O10" s="60"/>
      <c r="P10" s="60">
        <v>209480</v>
      </c>
      <c r="Q10" s="60"/>
      <c r="R10" s="60">
        <v>209480</v>
      </c>
      <c r="S10" s="60"/>
      <c r="T10" s="60"/>
      <c r="U10" s="60"/>
      <c r="V10" s="60"/>
      <c r="W10" s="60">
        <v>2653782</v>
      </c>
      <c r="X10" s="60">
        <v>9351000</v>
      </c>
      <c r="Y10" s="60">
        <v>-6697218</v>
      </c>
      <c r="Z10" s="140">
        <v>-71.62</v>
      </c>
      <c r="AA10" s="62">
        <v>12468000</v>
      </c>
    </row>
    <row r="11" spans="1:27" ht="13.5">
      <c r="A11" s="138" t="s">
        <v>80</v>
      </c>
      <c r="B11" s="136"/>
      <c r="C11" s="155">
        <v>11044845</v>
      </c>
      <c r="D11" s="155"/>
      <c r="E11" s="156">
        <v>25500000</v>
      </c>
      <c r="F11" s="60">
        <v>23191571</v>
      </c>
      <c r="G11" s="60"/>
      <c r="H11" s="60"/>
      <c r="I11" s="60">
        <v>4434566</v>
      </c>
      <c r="J11" s="60">
        <v>4434566</v>
      </c>
      <c r="K11" s="60">
        <v>1486772</v>
      </c>
      <c r="L11" s="60">
        <v>2897602</v>
      </c>
      <c r="M11" s="60">
        <v>1496849</v>
      </c>
      <c r="N11" s="60">
        <v>5881223</v>
      </c>
      <c r="O11" s="60"/>
      <c r="P11" s="60">
        <v>1599555</v>
      </c>
      <c r="Q11" s="60">
        <v>704801</v>
      </c>
      <c r="R11" s="60">
        <v>2304356</v>
      </c>
      <c r="S11" s="60"/>
      <c r="T11" s="60"/>
      <c r="U11" s="60"/>
      <c r="V11" s="60"/>
      <c r="W11" s="60">
        <v>12620145</v>
      </c>
      <c r="X11" s="60">
        <v>17393678</v>
      </c>
      <c r="Y11" s="60">
        <v>-4773533</v>
      </c>
      <c r="Z11" s="140">
        <v>-27.44</v>
      </c>
      <c r="AA11" s="62">
        <v>23191571</v>
      </c>
    </row>
    <row r="12" spans="1:27" ht="13.5">
      <c r="A12" s="138" t="s">
        <v>81</v>
      </c>
      <c r="B12" s="136"/>
      <c r="C12" s="155">
        <v>4264332</v>
      </c>
      <c r="D12" s="155"/>
      <c r="E12" s="156">
        <v>1200000</v>
      </c>
      <c r="F12" s="60">
        <v>844000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633000</v>
      </c>
      <c r="Y12" s="60">
        <v>-633000</v>
      </c>
      <c r="Z12" s="140">
        <v>-100</v>
      </c>
      <c r="AA12" s="62">
        <v>844000</v>
      </c>
    </row>
    <row r="13" spans="1:27" ht="13.5">
      <c r="A13" s="138" t="s">
        <v>82</v>
      </c>
      <c r="B13" s="136"/>
      <c r="C13" s="155">
        <v>4844871</v>
      </c>
      <c r="D13" s="155"/>
      <c r="E13" s="156">
        <v>11450000</v>
      </c>
      <c r="F13" s="60">
        <v>16942566</v>
      </c>
      <c r="G13" s="60"/>
      <c r="H13" s="60">
        <v>2428782</v>
      </c>
      <c r="I13" s="60">
        <v>158058</v>
      </c>
      <c r="J13" s="60">
        <v>2586840</v>
      </c>
      <c r="K13" s="60">
        <v>17262</v>
      </c>
      <c r="L13" s="60">
        <v>87256</v>
      </c>
      <c r="M13" s="60">
        <v>1197544</v>
      </c>
      <c r="N13" s="60">
        <v>1302062</v>
      </c>
      <c r="O13" s="60">
        <v>3145</v>
      </c>
      <c r="P13" s="60">
        <v>191013</v>
      </c>
      <c r="Q13" s="60">
        <v>329540</v>
      </c>
      <c r="R13" s="60">
        <v>523698</v>
      </c>
      <c r="S13" s="60"/>
      <c r="T13" s="60"/>
      <c r="U13" s="60"/>
      <c r="V13" s="60"/>
      <c r="W13" s="60">
        <v>4412600</v>
      </c>
      <c r="X13" s="60">
        <v>12706925</v>
      </c>
      <c r="Y13" s="60">
        <v>-8294325</v>
      </c>
      <c r="Z13" s="140">
        <v>-65.27</v>
      </c>
      <c r="AA13" s="62">
        <v>16942566</v>
      </c>
    </row>
    <row r="14" spans="1:27" ht="13.5">
      <c r="A14" s="138" t="s">
        <v>83</v>
      </c>
      <c r="B14" s="136"/>
      <c r="C14" s="157"/>
      <c r="D14" s="157"/>
      <c r="E14" s="158">
        <v>350000</v>
      </c>
      <c r="F14" s="159">
        <v>1748000</v>
      </c>
      <c r="G14" s="159"/>
      <c r="H14" s="159">
        <v>493475</v>
      </c>
      <c r="I14" s="159">
        <v>278871</v>
      </c>
      <c r="J14" s="159">
        <v>772346</v>
      </c>
      <c r="K14" s="159">
        <v>50827</v>
      </c>
      <c r="L14" s="159">
        <v>437139</v>
      </c>
      <c r="M14" s="159"/>
      <c r="N14" s="159">
        <v>487966</v>
      </c>
      <c r="O14" s="159"/>
      <c r="P14" s="159"/>
      <c r="Q14" s="159">
        <v>126462</v>
      </c>
      <c r="R14" s="159">
        <v>126462</v>
      </c>
      <c r="S14" s="159"/>
      <c r="T14" s="159"/>
      <c r="U14" s="159"/>
      <c r="V14" s="159"/>
      <c r="W14" s="159">
        <v>1386774</v>
      </c>
      <c r="X14" s="159">
        <v>1311000</v>
      </c>
      <c r="Y14" s="159">
        <v>75774</v>
      </c>
      <c r="Z14" s="141">
        <v>5.78</v>
      </c>
      <c r="AA14" s="225">
        <v>1748000</v>
      </c>
    </row>
    <row r="15" spans="1:27" ht="13.5">
      <c r="A15" s="135" t="s">
        <v>84</v>
      </c>
      <c r="B15" s="142"/>
      <c r="C15" s="153">
        <f aca="true" t="shared" si="2" ref="C15:Y15">SUM(C16:C18)</f>
        <v>86913887</v>
      </c>
      <c r="D15" s="153">
        <f>SUM(D16:D18)</f>
        <v>0</v>
      </c>
      <c r="E15" s="154">
        <f t="shared" si="2"/>
        <v>100951521</v>
      </c>
      <c r="F15" s="100">
        <f t="shared" si="2"/>
        <v>152725930</v>
      </c>
      <c r="G15" s="100">
        <f t="shared" si="2"/>
        <v>2929987</v>
      </c>
      <c r="H15" s="100">
        <f t="shared" si="2"/>
        <v>6701898</v>
      </c>
      <c r="I15" s="100">
        <f t="shared" si="2"/>
        <v>9982395</v>
      </c>
      <c r="J15" s="100">
        <f t="shared" si="2"/>
        <v>19614280</v>
      </c>
      <c r="K15" s="100">
        <f t="shared" si="2"/>
        <v>15514224</v>
      </c>
      <c r="L15" s="100">
        <f t="shared" si="2"/>
        <v>12482291</v>
      </c>
      <c r="M15" s="100">
        <f t="shared" si="2"/>
        <v>15136524</v>
      </c>
      <c r="N15" s="100">
        <f t="shared" si="2"/>
        <v>43133039</v>
      </c>
      <c r="O15" s="100">
        <f t="shared" si="2"/>
        <v>308881</v>
      </c>
      <c r="P15" s="100">
        <f t="shared" si="2"/>
        <v>8579429</v>
      </c>
      <c r="Q15" s="100">
        <f t="shared" si="2"/>
        <v>8550796</v>
      </c>
      <c r="R15" s="100">
        <f t="shared" si="2"/>
        <v>17439106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80186425</v>
      </c>
      <c r="X15" s="100">
        <f t="shared" si="2"/>
        <v>114544448</v>
      </c>
      <c r="Y15" s="100">
        <f t="shared" si="2"/>
        <v>-34358023</v>
      </c>
      <c r="Z15" s="137">
        <f>+IF(X15&lt;&gt;0,+(Y15/X15)*100,0)</f>
        <v>-29.995363022745547</v>
      </c>
      <c r="AA15" s="102">
        <f>SUM(AA16:AA18)</f>
        <v>152725930</v>
      </c>
    </row>
    <row r="16" spans="1:27" ht="13.5">
      <c r="A16" s="138" t="s">
        <v>85</v>
      </c>
      <c r="B16" s="136"/>
      <c r="C16" s="155">
        <v>8854507</v>
      </c>
      <c r="D16" s="155"/>
      <c r="E16" s="156">
        <v>9237000</v>
      </c>
      <c r="F16" s="60">
        <v>28198276</v>
      </c>
      <c r="G16" s="60">
        <v>251434</v>
      </c>
      <c r="H16" s="60">
        <v>1045865</v>
      </c>
      <c r="I16" s="60">
        <v>514020</v>
      </c>
      <c r="J16" s="60">
        <v>1811319</v>
      </c>
      <c r="K16" s="60">
        <v>561765</v>
      </c>
      <c r="L16" s="60">
        <v>1384266</v>
      </c>
      <c r="M16" s="60">
        <v>2756241</v>
      </c>
      <c r="N16" s="60">
        <v>4702272</v>
      </c>
      <c r="O16" s="60">
        <v>182327</v>
      </c>
      <c r="P16" s="60">
        <v>2232702</v>
      </c>
      <c r="Q16" s="60">
        <v>1030251</v>
      </c>
      <c r="R16" s="60">
        <v>3445280</v>
      </c>
      <c r="S16" s="60"/>
      <c r="T16" s="60"/>
      <c r="U16" s="60"/>
      <c r="V16" s="60"/>
      <c r="W16" s="60">
        <v>9958871</v>
      </c>
      <c r="X16" s="60">
        <v>21148707</v>
      </c>
      <c r="Y16" s="60">
        <v>-11189836</v>
      </c>
      <c r="Z16" s="140">
        <v>-52.91</v>
      </c>
      <c r="AA16" s="62">
        <v>28198276</v>
      </c>
    </row>
    <row r="17" spans="1:27" ht="13.5">
      <c r="A17" s="138" t="s">
        <v>86</v>
      </c>
      <c r="B17" s="136"/>
      <c r="C17" s="155">
        <v>78059380</v>
      </c>
      <c r="D17" s="155"/>
      <c r="E17" s="156">
        <v>91264521</v>
      </c>
      <c r="F17" s="60">
        <v>124077654</v>
      </c>
      <c r="G17" s="60">
        <v>2678553</v>
      </c>
      <c r="H17" s="60">
        <v>5656033</v>
      </c>
      <c r="I17" s="60">
        <v>9468375</v>
      </c>
      <c r="J17" s="60">
        <v>17802961</v>
      </c>
      <c r="K17" s="60">
        <v>14952459</v>
      </c>
      <c r="L17" s="60">
        <v>11098025</v>
      </c>
      <c r="M17" s="60">
        <v>12380283</v>
      </c>
      <c r="N17" s="60">
        <v>38430767</v>
      </c>
      <c r="O17" s="60">
        <v>126554</v>
      </c>
      <c r="P17" s="60">
        <v>6346727</v>
      </c>
      <c r="Q17" s="60">
        <v>7520545</v>
      </c>
      <c r="R17" s="60">
        <v>13993826</v>
      </c>
      <c r="S17" s="60"/>
      <c r="T17" s="60"/>
      <c r="U17" s="60"/>
      <c r="V17" s="60"/>
      <c r="W17" s="60">
        <v>70227554</v>
      </c>
      <c r="X17" s="60">
        <v>93058241</v>
      </c>
      <c r="Y17" s="60">
        <v>-22830687</v>
      </c>
      <c r="Z17" s="140">
        <v>-24.53</v>
      </c>
      <c r="AA17" s="62">
        <v>124077654</v>
      </c>
    </row>
    <row r="18" spans="1:27" ht="13.5">
      <c r="A18" s="138" t="s">
        <v>87</v>
      </c>
      <c r="B18" s="136"/>
      <c r="C18" s="155"/>
      <c r="D18" s="155"/>
      <c r="E18" s="156">
        <v>450000</v>
      </c>
      <c r="F18" s="60">
        <v>450000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337500</v>
      </c>
      <c r="Y18" s="60">
        <v>-337500</v>
      </c>
      <c r="Z18" s="140">
        <v>-100</v>
      </c>
      <c r="AA18" s="62">
        <v>450000</v>
      </c>
    </row>
    <row r="19" spans="1:27" ht="13.5">
      <c r="A19" s="135" t="s">
        <v>88</v>
      </c>
      <c r="B19" s="142"/>
      <c r="C19" s="153">
        <f aca="true" t="shared" si="3" ref="C19:Y19">SUM(C20:C23)</f>
        <v>83801014</v>
      </c>
      <c r="D19" s="153">
        <f>SUM(D20:D23)</f>
        <v>0</v>
      </c>
      <c r="E19" s="154">
        <f t="shared" si="3"/>
        <v>141967000</v>
      </c>
      <c r="F19" s="100">
        <f t="shared" si="3"/>
        <v>152420010</v>
      </c>
      <c r="G19" s="100">
        <f t="shared" si="3"/>
        <v>995861</v>
      </c>
      <c r="H19" s="100">
        <f t="shared" si="3"/>
        <v>7102026</v>
      </c>
      <c r="I19" s="100">
        <f t="shared" si="3"/>
        <v>4262272</v>
      </c>
      <c r="J19" s="100">
        <f t="shared" si="3"/>
        <v>12360159</v>
      </c>
      <c r="K19" s="100">
        <f t="shared" si="3"/>
        <v>3614473</v>
      </c>
      <c r="L19" s="100">
        <f t="shared" si="3"/>
        <v>5956108</v>
      </c>
      <c r="M19" s="100">
        <f t="shared" si="3"/>
        <v>5137069</v>
      </c>
      <c r="N19" s="100">
        <f t="shared" si="3"/>
        <v>14707650</v>
      </c>
      <c r="O19" s="100">
        <f t="shared" si="3"/>
        <v>9999483</v>
      </c>
      <c r="P19" s="100">
        <f t="shared" si="3"/>
        <v>5759396</v>
      </c>
      <c r="Q19" s="100">
        <f t="shared" si="3"/>
        <v>11196301</v>
      </c>
      <c r="R19" s="100">
        <f t="shared" si="3"/>
        <v>26955180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54022989</v>
      </c>
      <c r="X19" s="100">
        <f t="shared" si="3"/>
        <v>114315008</v>
      </c>
      <c r="Y19" s="100">
        <f t="shared" si="3"/>
        <v>-60292019</v>
      </c>
      <c r="Z19" s="137">
        <f>+IF(X19&lt;&gt;0,+(Y19/X19)*100,0)</f>
        <v>-52.74199779612489</v>
      </c>
      <c r="AA19" s="102">
        <f>SUM(AA20:AA23)</f>
        <v>152420010</v>
      </c>
    </row>
    <row r="20" spans="1:27" ht="13.5">
      <c r="A20" s="138" t="s">
        <v>89</v>
      </c>
      <c r="B20" s="136"/>
      <c r="C20" s="155">
        <v>32322287</v>
      </c>
      <c r="D20" s="155"/>
      <c r="E20" s="156">
        <v>41820000</v>
      </c>
      <c r="F20" s="60">
        <v>47477849</v>
      </c>
      <c r="G20" s="60">
        <v>28385</v>
      </c>
      <c r="H20" s="60">
        <v>4085112</v>
      </c>
      <c r="I20" s="60">
        <v>417871</v>
      </c>
      <c r="J20" s="60">
        <v>4531368</v>
      </c>
      <c r="K20" s="60">
        <v>532972</v>
      </c>
      <c r="L20" s="60">
        <v>1753618</v>
      </c>
      <c r="M20" s="60">
        <v>1004003</v>
      </c>
      <c r="N20" s="60">
        <v>3290593</v>
      </c>
      <c r="O20" s="60">
        <v>2280182</v>
      </c>
      <c r="P20" s="60">
        <v>1478200</v>
      </c>
      <c r="Q20" s="60">
        <v>201727</v>
      </c>
      <c r="R20" s="60">
        <v>3960109</v>
      </c>
      <c r="S20" s="60"/>
      <c r="T20" s="60"/>
      <c r="U20" s="60"/>
      <c r="V20" s="60"/>
      <c r="W20" s="60">
        <v>11782070</v>
      </c>
      <c r="X20" s="60">
        <v>35608387</v>
      </c>
      <c r="Y20" s="60">
        <v>-23826317</v>
      </c>
      <c r="Z20" s="140">
        <v>-66.91</v>
      </c>
      <c r="AA20" s="62">
        <v>47477849</v>
      </c>
    </row>
    <row r="21" spans="1:27" ht="13.5">
      <c r="A21" s="138" t="s">
        <v>90</v>
      </c>
      <c r="B21" s="136"/>
      <c r="C21" s="155">
        <v>8920579</v>
      </c>
      <c r="D21" s="155"/>
      <c r="E21" s="156">
        <v>36400000</v>
      </c>
      <c r="F21" s="60">
        <v>87775776</v>
      </c>
      <c r="G21" s="60">
        <v>967476</v>
      </c>
      <c r="H21" s="60">
        <v>2687414</v>
      </c>
      <c r="I21" s="60">
        <v>3430222</v>
      </c>
      <c r="J21" s="60">
        <v>7085112</v>
      </c>
      <c r="K21" s="60">
        <v>2906706</v>
      </c>
      <c r="L21" s="60">
        <v>2294875</v>
      </c>
      <c r="M21" s="60">
        <v>4035535</v>
      </c>
      <c r="N21" s="60">
        <v>9237116</v>
      </c>
      <c r="O21" s="60">
        <v>1957348</v>
      </c>
      <c r="P21" s="60">
        <v>3034552</v>
      </c>
      <c r="Q21" s="60">
        <v>7535802</v>
      </c>
      <c r="R21" s="60">
        <v>12527702</v>
      </c>
      <c r="S21" s="60"/>
      <c r="T21" s="60"/>
      <c r="U21" s="60"/>
      <c r="V21" s="60"/>
      <c r="W21" s="60">
        <v>28849930</v>
      </c>
      <c r="X21" s="60">
        <v>65831832</v>
      </c>
      <c r="Y21" s="60">
        <v>-36981902</v>
      </c>
      <c r="Z21" s="140">
        <v>-56.18</v>
      </c>
      <c r="AA21" s="62">
        <v>87775776</v>
      </c>
    </row>
    <row r="22" spans="1:27" ht="13.5">
      <c r="A22" s="138" t="s">
        <v>91</v>
      </c>
      <c r="B22" s="136"/>
      <c r="C22" s="157">
        <v>41394785</v>
      </c>
      <c r="D22" s="157"/>
      <c r="E22" s="158">
        <v>44882000</v>
      </c>
      <c r="F22" s="159">
        <v>17166385</v>
      </c>
      <c r="G22" s="159"/>
      <c r="H22" s="159"/>
      <c r="I22" s="159"/>
      <c r="J22" s="159"/>
      <c r="K22" s="159">
        <v>128775</v>
      </c>
      <c r="L22" s="159"/>
      <c r="M22" s="159">
        <v>97531</v>
      </c>
      <c r="N22" s="159">
        <v>226306</v>
      </c>
      <c r="O22" s="159"/>
      <c r="P22" s="159"/>
      <c r="Q22" s="159"/>
      <c r="R22" s="159"/>
      <c r="S22" s="159"/>
      <c r="T22" s="159"/>
      <c r="U22" s="159"/>
      <c r="V22" s="159"/>
      <c r="W22" s="159">
        <v>226306</v>
      </c>
      <c r="X22" s="159">
        <v>12874789</v>
      </c>
      <c r="Y22" s="159">
        <v>-12648483</v>
      </c>
      <c r="Z22" s="141">
        <v>-98.24</v>
      </c>
      <c r="AA22" s="225">
        <v>17166385</v>
      </c>
    </row>
    <row r="23" spans="1:27" ht="13.5">
      <c r="A23" s="138" t="s">
        <v>92</v>
      </c>
      <c r="B23" s="136"/>
      <c r="C23" s="155">
        <v>1163363</v>
      </c>
      <c r="D23" s="155"/>
      <c r="E23" s="156">
        <v>18865000</v>
      </c>
      <c r="F23" s="60"/>
      <c r="G23" s="60"/>
      <c r="H23" s="60">
        <v>329500</v>
      </c>
      <c r="I23" s="60">
        <v>414179</v>
      </c>
      <c r="J23" s="60">
        <v>743679</v>
      </c>
      <c r="K23" s="60">
        <v>46020</v>
      </c>
      <c r="L23" s="60">
        <v>1907615</v>
      </c>
      <c r="M23" s="60"/>
      <c r="N23" s="60">
        <v>1953635</v>
      </c>
      <c r="O23" s="60">
        <v>5761953</v>
      </c>
      <c r="P23" s="60">
        <v>1246644</v>
      </c>
      <c r="Q23" s="60">
        <v>3458772</v>
      </c>
      <c r="R23" s="60">
        <v>10467369</v>
      </c>
      <c r="S23" s="60"/>
      <c r="T23" s="60"/>
      <c r="U23" s="60"/>
      <c r="V23" s="60"/>
      <c r="W23" s="60">
        <v>13164683</v>
      </c>
      <c r="X23" s="60"/>
      <c r="Y23" s="60">
        <v>13164683</v>
      </c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245912171</v>
      </c>
      <c r="D25" s="217">
        <f>+D5+D9+D15+D19+D24</f>
        <v>0</v>
      </c>
      <c r="E25" s="230">
        <f t="shared" si="4"/>
        <v>409228521</v>
      </c>
      <c r="F25" s="219">
        <f t="shared" si="4"/>
        <v>493450659</v>
      </c>
      <c r="G25" s="219">
        <f t="shared" si="4"/>
        <v>4046688</v>
      </c>
      <c r="H25" s="219">
        <f t="shared" si="4"/>
        <v>21540195</v>
      </c>
      <c r="I25" s="219">
        <f t="shared" si="4"/>
        <v>24635499</v>
      </c>
      <c r="J25" s="219">
        <f t="shared" si="4"/>
        <v>50222382</v>
      </c>
      <c r="K25" s="219">
        <f t="shared" si="4"/>
        <v>26430756</v>
      </c>
      <c r="L25" s="219">
        <f t="shared" si="4"/>
        <v>32669086</v>
      </c>
      <c r="M25" s="219">
        <f t="shared" si="4"/>
        <v>36734922</v>
      </c>
      <c r="N25" s="219">
        <f t="shared" si="4"/>
        <v>95834764</v>
      </c>
      <c r="O25" s="219">
        <f t="shared" si="4"/>
        <v>10351695</v>
      </c>
      <c r="P25" s="219">
        <f t="shared" si="4"/>
        <v>16299803</v>
      </c>
      <c r="Q25" s="219">
        <f t="shared" si="4"/>
        <v>28580530</v>
      </c>
      <c r="R25" s="219">
        <f t="shared" si="4"/>
        <v>55232028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201289174</v>
      </c>
      <c r="X25" s="219">
        <f t="shared" si="4"/>
        <v>370087996</v>
      </c>
      <c r="Y25" s="219">
        <f t="shared" si="4"/>
        <v>-168798822</v>
      </c>
      <c r="Z25" s="231">
        <f>+IF(X25&lt;&gt;0,+(Y25/X25)*100,0)</f>
        <v>-45.61045584412849</v>
      </c>
      <c r="AA25" s="232">
        <f>+AA5+AA9+AA15+AA19+AA24</f>
        <v>493450659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100879483</v>
      </c>
      <c r="D28" s="155"/>
      <c r="E28" s="156">
        <v>4000000</v>
      </c>
      <c r="F28" s="60">
        <v>176769912</v>
      </c>
      <c r="G28" s="60">
        <v>3105295</v>
      </c>
      <c r="H28" s="60">
        <v>7095005</v>
      </c>
      <c r="I28" s="60">
        <v>9791312</v>
      </c>
      <c r="J28" s="60">
        <v>19991612</v>
      </c>
      <c r="K28" s="60">
        <v>8716308</v>
      </c>
      <c r="L28" s="60">
        <v>9361294</v>
      </c>
      <c r="M28" s="60">
        <v>10399545</v>
      </c>
      <c r="N28" s="60">
        <v>28477147</v>
      </c>
      <c r="O28" s="60">
        <v>1904064</v>
      </c>
      <c r="P28" s="60">
        <v>7782962</v>
      </c>
      <c r="Q28" s="60">
        <v>9378049</v>
      </c>
      <c r="R28" s="60">
        <v>19065075</v>
      </c>
      <c r="S28" s="60"/>
      <c r="T28" s="60"/>
      <c r="U28" s="60"/>
      <c r="V28" s="60"/>
      <c r="W28" s="60">
        <v>67533834</v>
      </c>
      <c r="X28" s="60">
        <v>132577434</v>
      </c>
      <c r="Y28" s="60">
        <v>-65043600</v>
      </c>
      <c r="Z28" s="140">
        <v>-49.06</v>
      </c>
      <c r="AA28" s="155">
        <v>176769912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100879483</v>
      </c>
      <c r="D32" s="210">
        <f>SUM(D28:D31)</f>
        <v>0</v>
      </c>
      <c r="E32" s="211">
        <f t="shared" si="5"/>
        <v>4000000</v>
      </c>
      <c r="F32" s="77">
        <f t="shared" si="5"/>
        <v>176769912</v>
      </c>
      <c r="G32" s="77">
        <f t="shared" si="5"/>
        <v>3105295</v>
      </c>
      <c r="H32" s="77">
        <f t="shared" si="5"/>
        <v>7095005</v>
      </c>
      <c r="I32" s="77">
        <f t="shared" si="5"/>
        <v>9791312</v>
      </c>
      <c r="J32" s="77">
        <f t="shared" si="5"/>
        <v>19991612</v>
      </c>
      <c r="K32" s="77">
        <f t="shared" si="5"/>
        <v>8716308</v>
      </c>
      <c r="L32" s="77">
        <f t="shared" si="5"/>
        <v>9361294</v>
      </c>
      <c r="M32" s="77">
        <f t="shared" si="5"/>
        <v>10399545</v>
      </c>
      <c r="N32" s="77">
        <f t="shared" si="5"/>
        <v>28477147</v>
      </c>
      <c r="O32" s="77">
        <f t="shared" si="5"/>
        <v>1904064</v>
      </c>
      <c r="P32" s="77">
        <f t="shared" si="5"/>
        <v>7782962</v>
      </c>
      <c r="Q32" s="77">
        <f t="shared" si="5"/>
        <v>9378049</v>
      </c>
      <c r="R32" s="77">
        <f t="shared" si="5"/>
        <v>19065075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67533834</v>
      </c>
      <c r="X32" s="77">
        <f t="shared" si="5"/>
        <v>132577434</v>
      </c>
      <c r="Y32" s="77">
        <f t="shared" si="5"/>
        <v>-65043600</v>
      </c>
      <c r="Z32" s="212">
        <f>+IF(X32&lt;&gt;0,+(Y32/X32)*100,0)</f>
        <v>-49.06083791001718</v>
      </c>
      <c r="AA32" s="79">
        <f>SUM(AA28:AA31)</f>
        <v>176769912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23539933</v>
      </c>
      <c r="D34" s="155"/>
      <c r="E34" s="156">
        <v>294428521</v>
      </c>
      <c r="F34" s="60">
        <v>154830000</v>
      </c>
      <c r="G34" s="60">
        <v>120840</v>
      </c>
      <c r="H34" s="60">
        <v>5508383</v>
      </c>
      <c r="I34" s="60">
        <v>6691271</v>
      </c>
      <c r="J34" s="60">
        <v>12320494</v>
      </c>
      <c r="K34" s="60">
        <v>7778916</v>
      </c>
      <c r="L34" s="60">
        <v>12116799</v>
      </c>
      <c r="M34" s="60">
        <v>10551239</v>
      </c>
      <c r="N34" s="60">
        <v>30446954</v>
      </c>
      <c r="O34" s="60">
        <v>8268691</v>
      </c>
      <c r="P34" s="60">
        <v>8549514</v>
      </c>
      <c r="Q34" s="60">
        <v>11705972</v>
      </c>
      <c r="R34" s="60">
        <v>28524177</v>
      </c>
      <c r="S34" s="60"/>
      <c r="T34" s="60"/>
      <c r="U34" s="60"/>
      <c r="V34" s="60"/>
      <c r="W34" s="60">
        <v>71291625</v>
      </c>
      <c r="X34" s="60">
        <v>116122500</v>
      </c>
      <c r="Y34" s="60">
        <v>-44830875</v>
      </c>
      <c r="Z34" s="140">
        <v>-38.61</v>
      </c>
      <c r="AA34" s="62">
        <v>154830000</v>
      </c>
    </row>
    <row r="35" spans="1:27" ht="13.5">
      <c r="A35" s="237" t="s">
        <v>53</v>
      </c>
      <c r="B35" s="136"/>
      <c r="C35" s="155">
        <v>121492755</v>
      </c>
      <c r="D35" s="155"/>
      <c r="E35" s="156">
        <v>110800000</v>
      </c>
      <c r="F35" s="60">
        <v>161850747</v>
      </c>
      <c r="G35" s="60">
        <v>820553</v>
      </c>
      <c r="H35" s="60">
        <v>8936807</v>
      </c>
      <c r="I35" s="60">
        <v>8152916</v>
      </c>
      <c r="J35" s="60">
        <v>17910276</v>
      </c>
      <c r="K35" s="60">
        <v>9935532</v>
      </c>
      <c r="L35" s="60">
        <v>11190993</v>
      </c>
      <c r="M35" s="60">
        <v>15784138</v>
      </c>
      <c r="N35" s="60">
        <v>36910663</v>
      </c>
      <c r="O35" s="60">
        <v>178940</v>
      </c>
      <c r="P35" s="60">
        <v>-32673</v>
      </c>
      <c r="Q35" s="60">
        <v>7496509</v>
      </c>
      <c r="R35" s="60">
        <v>7642776</v>
      </c>
      <c r="S35" s="60"/>
      <c r="T35" s="60"/>
      <c r="U35" s="60"/>
      <c r="V35" s="60"/>
      <c r="W35" s="60">
        <v>62463715</v>
      </c>
      <c r="X35" s="60">
        <v>121388060</v>
      </c>
      <c r="Y35" s="60">
        <v>-58924345</v>
      </c>
      <c r="Z35" s="140">
        <v>-48.54</v>
      </c>
      <c r="AA35" s="62">
        <v>161850747</v>
      </c>
    </row>
    <row r="36" spans="1:27" ht="13.5">
      <c r="A36" s="238" t="s">
        <v>139</v>
      </c>
      <c r="B36" s="149"/>
      <c r="C36" s="222">
        <f aca="true" t="shared" si="6" ref="C36:Y36">SUM(C32:C35)</f>
        <v>245912171</v>
      </c>
      <c r="D36" s="222">
        <f>SUM(D32:D35)</f>
        <v>0</v>
      </c>
      <c r="E36" s="218">
        <f t="shared" si="6"/>
        <v>409228521</v>
      </c>
      <c r="F36" s="220">
        <f t="shared" si="6"/>
        <v>493450659</v>
      </c>
      <c r="G36" s="220">
        <f t="shared" si="6"/>
        <v>4046688</v>
      </c>
      <c r="H36" s="220">
        <f t="shared" si="6"/>
        <v>21540195</v>
      </c>
      <c r="I36" s="220">
        <f t="shared" si="6"/>
        <v>24635499</v>
      </c>
      <c r="J36" s="220">
        <f t="shared" si="6"/>
        <v>50222382</v>
      </c>
      <c r="K36" s="220">
        <f t="shared" si="6"/>
        <v>26430756</v>
      </c>
      <c r="L36" s="220">
        <f t="shared" si="6"/>
        <v>32669086</v>
      </c>
      <c r="M36" s="220">
        <f t="shared" si="6"/>
        <v>36734922</v>
      </c>
      <c r="N36" s="220">
        <f t="shared" si="6"/>
        <v>95834764</v>
      </c>
      <c r="O36" s="220">
        <f t="shared" si="6"/>
        <v>10351695</v>
      </c>
      <c r="P36" s="220">
        <f t="shared" si="6"/>
        <v>16299803</v>
      </c>
      <c r="Q36" s="220">
        <f t="shared" si="6"/>
        <v>28580530</v>
      </c>
      <c r="R36" s="220">
        <f t="shared" si="6"/>
        <v>55232028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201289174</v>
      </c>
      <c r="X36" s="220">
        <f t="shared" si="6"/>
        <v>370087994</v>
      </c>
      <c r="Y36" s="220">
        <f t="shared" si="6"/>
        <v>-168798820</v>
      </c>
      <c r="Z36" s="221">
        <f>+IF(X36&lt;&gt;0,+(Y36/X36)*100,0)</f>
        <v>-45.610455550200854</v>
      </c>
      <c r="AA36" s="239">
        <f>SUM(AA32:AA35)</f>
        <v>493450659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5026944</v>
      </c>
      <c r="D6" s="155"/>
      <c r="E6" s="59">
        <v>289116000</v>
      </c>
      <c r="F6" s="60">
        <v>207180000</v>
      </c>
      <c r="G6" s="60">
        <v>512136596</v>
      </c>
      <c r="H6" s="60">
        <v>512954111</v>
      </c>
      <c r="I6" s="60">
        <v>484936069</v>
      </c>
      <c r="J6" s="60">
        <v>484936069</v>
      </c>
      <c r="K6" s="60">
        <v>444316108</v>
      </c>
      <c r="L6" s="60">
        <v>434830208</v>
      </c>
      <c r="M6" s="60">
        <v>293455897</v>
      </c>
      <c r="N6" s="60">
        <v>293455897</v>
      </c>
      <c r="O6" s="60">
        <v>291128924</v>
      </c>
      <c r="P6" s="60">
        <v>261030437</v>
      </c>
      <c r="Q6" s="60">
        <v>348644112</v>
      </c>
      <c r="R6" s="60">
        <v>348644112</v>
      </c>
      <c r="S6" s="60"/>
      <c r="T6" s="60"/>
      <c r="U6" s="60"/>
      <c r="V6" s="60"/>
      <c r="W6" s="60">
        <v>348644112</v>
      </c>
      <c r="X6" s="60">
        <v>155385000</v>
      </c>
      <c r="Y6" s="60">
        <v>193259112</v>
      </c>
      <c r="Z6" s="140">
        <v>124.37</v>
      </c>
      <c r="AA6" s="62">
        <v>207180000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327267050</v>
      </c>
      <c r="D8" s="155"/>
      <c r="E8" s="59">
        <v>801282000</v>
      </c>
      <c r="F8" s="60">
        <v>474896000</v>
      </c>
      <c r="G8" s="60">
        <v>761986452</v>
      </c>
      <c r="H8" s="60">
        <v>778534149</v>
      </c>
      <c r="I8" s="60">
        <v>806861092</v>
      </c>
      <c r="J8" s="60">
        <v>806861092</v>
      </c>
      <c r="K8" s="60">
        <v>809024463</v>
      </c>
      <c r="L8" s="60">
        <v>816412653</v>
      </c>
      <c r="M8" s="60">
        <v>414224583</v>
      </c>
      <c r="N8" s="60">
        <v>414224583</v>
      </c>
      <c r="O8" s="60">
        <v>413383691</v>
      </c>
      <c r="P8" s="60">
        <v>431803985</v>
      </c>
      <c r="Q8" s="60">
        <v>441937987</v>
      </c>
      <c r="R8" s="60">
        <v>441937987</v>
      </c>
      <c r="S8" s="60"/>
      <c r="T8" s="60"/>
      <c r="U8" s="60"/>
      <c r="V8" s="60"/>
      <c r="W8" s="60">
        <v>441937987</v>
      </c>
      <c r="X8" s="60">
        <v>356172000</v>
      </c>
      <c r="Y8" s="60">
        <v>85765987</v>
      </c>
      <c r="Z8" s="140">
        <v>24.08</v>
      </c>
      <c r="AA8" s="62">
        <v>474896000</v>
      </c>
    </row>
    <row r="9" spans="1:27" ht="13.5">
      <c r="A9" s="249" t="s">
        <v>146</v>
      </c>
      <c r="B9" s="182"/>
      <c r="C9" s="155">
        <v>68245416</v>
      </c>
      <c r="D9" s="155"/>
      <c r="E9" s="59">
        <v>106290000</v>
      </c>
      <c r="F9" s="60"/>
      <c r="G9" s="60">
        <v>117575135</v>
      </c>
      <c r="H9" s="60">
        <v>117575135</v>
      </c>
      <c r="I9" s="60">
        <v>117575135</v>
      </c>
      <c r="J9" s="60">
        <v>117575135</v>
      </c>
      <c r="K9" s="60">
        <v>117575135</v>
      </c>
      <c r="L9" s="60">
        <v>117575135</v>
      </c>
      <c r="M9" s="60">
        <v>2007398</v>
      </c>
      <c r="N9" s="60">
        <v>2007398</v>
      </c>
      <c r="O9" s="60">
        <v>4046256</v>
      </c>
      <c r="P9" s="60">
        <v>1026242</v>
      </c>
      <c r="Q9" s="60">
        <v>11273190</v>
      </c>
      <c r="R9" s="60">
        <v>11273190</v>
      </c>
      <c r="S9" s="60"/>
      <c r="T9" s="60"/>
      <c r="U9" s="60"/>
      <c r="V9" s="60"/>
      <c r="W9" s="60">
        <v>11273190</v>
      </c>
      <c r="X9" s="60"/>
      <c r="Y9" s="60">
        <v>11273190</v>
      </c>
      <c r="Z9" s="140"/>
      <c r="AA9" s="62"/>
    </row>
    <row r="10" spans="1:27" ht="13.5">
      <c r="A10" s="249" t="s">
        <v>147</v>
      </c>
      <c r="B10" s="182"/>
      <c r="C10" s="155">
        <v>346836585</v>
      </c>
      <c r="D10" s="155"/>
      <c r="E10" s="59">
        <v>27390000</v>
      </c>
      <c r="F10" s="60">
        <v>10000000</v>
      </c>
      <c r="G10" s="159">
        <v>27390265</v>
      </c>
      <c r="H10" s="159">
        <v>27390265</v>
      </c>
      <c r="I10" s="159">
        <v>27390265</v>
      </c>
      <c r="J10" s="60">
        <v>27390265</v>
      </c>
      <c r="K10" s="159">
        <v>27390265</v>
      </c>
      <c r="L10" s="159">
        <v>27390265</v>
      </c>
      <c r="M10" s="60">
        <v>6669952</v>
      </c>
      <c r="N10" s="159">
        <v>6669952</v>
      </c>
      <c r="O10" s="159">
        <v>6669799</v>
      </c>
      <c r="P10" s="159">
        <v>6669644</v>
      </c>
      <c r="Q10" s="60">
        <v>6130103</v>
      </c>
      <c r="R10" s="159">
        <v>6130103</v>
      </c>
      <c r="S10" s="159"/>
      <c r="T10" s="60"/>
      <c r="U10" s="159"/>
      <c r="V10" s="159"/>
      <c r="W10" s="159">
        <v>6130103</v>
      </c>
      <c r="X10" s="60">
        <v>7500000</v>
      </c>
      <c r="Y10" s="159">
        <v>-1369897</v>
      </c>
      <c r="Z10" s="141">
        <v>-18.27</v>
      </c>
      <c r="AA10" s="225">
        <v>10000000</v>
      </c>
    </row>
    <row r="11" spans="1:27" ht="13.5">
      <c r="A11" s="249" t="s">
        <v>148</v>
      </c>
      <c r="B11" s="182"/>
      <c r="C11" s="155">
        <v>6907956</v>
      </c>
      <c r="D11" s="155"/>
      <c r="E11" s="59">
        <v>7148000</v>
      </c>
      <c r="F11" s="60"/>
      <c r="G11" s="60">
        <v>5977811</v>
      </c>
      <c r="H11" s="60">
        <v>5977811</v>
      </c>
      <c r="I11" s="60">
        <v>5977811</v>
      </c>
      <c r="J11" s="60">
        <v>5977811</v>
      </c>
      <c r="K11" s="60">
        <v>5977811</v>
      </c>
      <c r="L11" s="60">
        <v>5977811</v>
      </c>
      <c r="M11" s="60">
        <v>13731832</v>
      </c>
      <c r="N11" s="60">
        <v>13731832</v>
      </c>
      <c r="O11" s="60">
        <v>16950380</v>
      </c>
      <c r="P11" s="60">
        <v>18315706</v>
      </c>
      <c r="Q11" s="60">
        <v>17879056</v>
      </c>
      <c r="R11" s="60">
        <v>17879056</v>
      </c>
      <c r="S11" s="60"/>
      <c r="T11" s="60"/>
      <c r="U11" s="60"/>
      <c r="V11" s="60"/>
      <c r="W11" s="60">
        <v>17879056</v>
      </c>
      <c r="X11" s="60"/>
      <c r="Y11" s="60">
        <v>17879056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754283951</v>
      </c>
      <c r="D12" s="168">
        <f>SUM(D6:D11)</f>
        <v>0</v>
      </c>
      <c r="E12" s="72">
        <f t="shared" si="0"/>
        <v>1231226000</v>
      </c>
      <c r="F12" s="73">
        <f t="shared" si="0"/>
        <v>692076000</v>
      </c>
      <c r="G12" s="73">
        <f t="shared" si="0"/>
        <v>1425066259</v>
      </c>
      <c r="H12" s="73">
        <f t="shared" si="0"/>
        <v>1442431471</v>
      </c>
      <c r="I12" s="73">
        <f t="shared" si="0"/>
        <v>1442740372</v>
      </c>
      <c r="J12" s="73">
        <f t="shared" si="0"/>
        <v>1442740372</v>
      </c>
      <c r="K12" s="73">
        <f t="shared" si="0"/>
        <v>1404283782</v>
      </c>
      <c r="L12" s="73">
        <f t="shared" si="0"/>
        <v>1402186072</v>
      </c>
      <c r="M12" s="73">
        <f t="shared" si="0"/>
        <v>730089662</v>
      </c>
      <c r="N12" s="73">
        <f t="shared" si="0"/>
        <v>730089662</v>
      </c>
      <c r="O12" s="73">
        <f t="shared" si="0"/>
        <v>732179050</v>
      </c>
      <c r="P12" s="73">
        <f t="shared" si="0"/>
        <v>718846014</v>
      </c>
      <c r="Q12" s="73">
        <f t="shared" si="0"/>
        <v>825864448</v>
      </c>
      <c r="R12" s="73">
        <f t="shared" si="0"/>
        <v>825864448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825864448</v>
      </c>
      <c r="X12" s="73">
        <f t="shared" si="0"/>
        <v>519057000</v>
      </c>
      <c r="Y12" s="73">
        <f t="shared" si="0"/>
        <v>306807448</v>
      </c>
      <c r="Z12" s="170">
        <f>+IF(X12&lt;&gt;0,+(Y12/X12)*100,0)</f>
        <v>59.108623523042745</v>
      </c>
      <c r="AA12" s="74">
        <f>SUM(AA6:AA11)</f>
        <v>692076000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2130000</v>
      </c>
      <c r="F15" s="60"/>
      <c r="G15" s="60">
        <v>3963941</v>
      </c>
      <c r="H15" s="60">
        <v>3963941</v>
      </c>
      <c r="I15" s="60">
        <v>3963941</v>
      </c>
      <c r="J15" s="60">
        <v>3963941</v>
      </c>
      <c r="K15" s="60">
        <v>3963941</v>
      </c>
      <c r="L15" s="60">
        <v>3963941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857990139</v>
      </c>
      <c r="H16" s="159">
        <v>857990139</v>
      </c>
      <c r="I16" s="159">
        <v>857990139</v>
      </c>
      <c r="J16" s="60">
        <v>857990139</v>
      </c>
      <c r="K16" s="159">
        <v>857990139</v>
      </c>
      <c r="L16" s="159">
        <v>857990139</v>
      </c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171248593</v>
      </c>
      <c r="D17" s="155"/>
      <c r="E17" s="59">
        <v>176608000</v>
      </c>
      <c r="F17" s="60">
        <v>171249000</v>
      </c>
      <c r="G17" s="60">
        <v>165566900</v>
      </c>
      <c r="H17" s="60">
        <v>165566900</v>
      </c>
      <c r="I17" s="60">
        <v>165566900</v>
      </c>
      <c r="J17" s="60">
        <v>165566900</v>
      </c>
      <c r="K17" s="60">
        <v>165566900</v>
      </c>
      <c r="L17" s="60">
        <v>165566900</v>
      </c>
      <c r="M17" s="60">
        <v>171248593</v>
      </c>
      <c r="N17" s="60">
        <v>171248593</v>
      </c>
      <c r="O17" s="60">
        <v>168849593</v>
      </c>
      <c r="P17" s="60">
        <v>168849593</v>
      </c>
      <c r="Q17" s="60">
        <v>168849593</v>
      </c>
      <c r="R17" s="60">
        <v>168849593</v>
      </c>
      <c r="S17" s="60"/>
      <c r="T17" s="60"/>
      <c r="U17" s="60"/>
      <c r="V17" s="60"/>
      <c r="W17" s="60">
        <v>168849593</v>
      </c>
      <c r="X17" s="60">
        <v>128436750</v>
      </c>
      <c r="Y17" s="60">
        <v>40412843</v>
      </c>
      <c r="Z17" s="140">
        <v>31.47</v>
      </c>
      <c r="AA17" s="62">
        <v>171249000</v>
      </c>
    </row>
    <row r="18" spans="1:27" ht="13.5">
      <c r="A18" s="249" t="s">
        <v>153</v>
      </c>
      <c r="B18" s="182"/>
      <c r="C18" s="155">
        <v>1009989327</v>
      </c>
      <c r="D18" s="155"/>
      <c r="E18" s="59">
        <v>980846000</v>
      </c>
      <c r="F18" s="60">
        <v>1044159000</v>
      </c>
      <c r="G18" s="60"/>
      <c r="H18" s="60"/>
      <c r="I18" s="60"/>
      <c r="J18" s="60"/>
      <c r="K18" s="60"/>
      <c r="L18" s="60"/>
      <c r="M18" s="60">
        <v>1002296082</v>
      </c>
      <c r="N18" s="60">
        <v>1002296082</v>
      </c>
      <c r="O18" s="60">
        <v>1026716322</v>
      </c>
      <c r="P18" s="60">
        <v>1014204981</v>
      </c>
      <c r="Q18" s="60">
        <v>1023143311</v>
      </c>
      <c r="R18" s="60">
        <v>1023143311</v>
      </c>
      <c r="S18" s="60"/>
      <c r="T18" s="60"/>
      <c r="U18" s="60"/>
      <c r="V18" s="60"/>
      <c r="W18" s="60">
        <v>1023143311</v>
      </c>
      <c r="X18" s="60">
        <v>783119250</v>
      </c>
      <c r="Y18" s="60">
        <v>240024061</v>
      </c>
      <c r="Z18" s="140">
        <v>30.65</v>
      </c>
      <c r="AA18" s="62">
        <v>1044159000</v>
      </c>
    </row>
    <row r="19" spans="1:27" ht="13.5">
      <c r="A19" s="249" t="s">
        <v>154</v>
      </c>
      <c r="B19" s="182"/>
      <c r="C19" s="155">
        <v>1608706420</v>
      </c>
      <c r="D19" s="155"/>
      <c r="E19" s="59">
        <v>1783534000</v>
      </c>
      <c r="F19" s="60">
        <v>1810128000</v>
      </c>
      <c r="G19" s="60">
        <v>1348586667</v>
      </c>
      <c r="H19" s="60">
        <v>1350899122</v>
      </c>
      <c r="I19" s="60">
        <v>1375534621</v>
      </c>
      <c r="J19" s="60">
        <v>1375534621</v>
      </c>
      <c r="K19" s="60">
        <v>1382737637</v>
      </c>
      <c r="L19" s="60">
        <v>1396208983</v>
      </c>
      <c r="M19" s="60">
        <v>1617648210</v>
      </c>
      <c r="N19" s="60">
        <v>1617648210</v>
      </c>
      <c r="O19" s="60">
        <v>1612177235</v>
      </c>
      <c r="P19" s="60">
        <v>1685322529</v>
      </c>
      <c r="Q19" s="60">
        <v>1699364705</v>
      </c>
      <c r="R19" s="60">
        <v>1699364705</v>
      </c>
      <c r="S19" s="60"/>
      <c r="T19" s="60"/>
      <c r="U19" s="60"/>
      <c r="V19" s="60"/>
      <c r="W19" s="60">
        <v>1699364705</v>
      </c>
      <c r="X19" s="60">
        <v>1357596000</v>
      </c>
      <c r="Y19" s="60">
        <v>341768705</v>
      </c>
      <c r="Z19" s="140">
        <v>25.17</v>
      </c>
      <c r="AA19" s="62">
        <v>1810128000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913426</v>
      </c>
      <c r="D22" s="155"/>
      <c r="E22" s="59">
        <v>701000</v>
      </c>
      <c r="F22" s="60">
        <v>913000</v>
      </c>
      <c r="G22" s="60">
        <v>700516</v>
      </c>
      <c r="H22" s="60">
        <v>700516</v>
      </c>
      <c r="I22" s="60">
        <v>700516</v>
      </c>
      <c r="J22" s="60">
        <v>700516</v>
      </c>
      <c r="K22" s="60">
        <v>700516</v>
      </c>
      <c r="L22" s="60">
        <v>700516</v>
      </c>
      <c r="M22" s="60">
        <v>772403</v>
      </c>
      <c r="N22" s="60">
        <v>772403</v>
      </c>
      <c r="O22" s="60">
        <v>748644</v>
      </c>
      <c r="P22" s="60">
        <v>727183</v>
      </c>
      <c r="Q22" s="60">
        <v>703423</v>
      </c>
      <c r="R22" s="60">
        <v>703423</v>
      </c>
      <c r="S22" s="60"/>
      <c r="T22" s="60"/>
      <c r="U22" s="60"/>
      <c r="V22" s="60"/>
      <c r="W22" s="60">
        <v>703423</v>
      </c>
      <c r="X22" s="60">
        <v>684750</v>
      </c>
      <c r="Y22" s="60">
        <v>18673</v>
      </c>
      <c r="Z22" s="140">
        <v>2.73</v>
      </c>
      <c r="AA22" s="62">
        <v>913000</v>
      </c>
    </row>
    <row r="23" spans="1:27" ht="13.5">
      <c r="A23" s="249" t="s">
        <v>158</v>
      </c>
      <c r="B23" s="182"/>
      <c r="C23" s="155">
        <v>2798758</v>
      </c>
      <c r="D23" s="155"/>
      <c r="E23" s="59"/>
      <c r="F23" s="60"/>
      <c r="G23" s="159"/>
      <c r="H23" s="159"/>
      <c r="I23" s="159"/>
      <c r="J23" s="60"/>
      <c r="K23" s="159"/>
      <c r="L23" s="159"/>
      <c r="M23" s="60">
        <v>2798758</v>
      </c>
      <c r="N23" s="159">
        <v>2798758</v>
      </c>
      <c r="O23" s="159">
        <v>2798758</v>
      </c>
      <c r="P23" s="159">
        <v>2798758</v>
      </c>
      <c r="Q23" s="60">
        <v>2836758</v>
      </c>
      <c r="R23" s="159">
        <v>2836758</v>
      </c>
      <c r="S23" s="159"/>
      <c r="T23" s="60"/>
      <c r="U23" s="159"/>
      <c r="V23" s="159"/>
      <c r="W23" s="159">
        <v>2836758</v>
      </c>
      <c r="X23" s="60"/>
      <c r="Y23" s="159">
        <v>2836758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2793656524</v>
      </c>
      <c r="D24" s="168">
        <f>SUM(D15:D23)</f>
        <v>0</v>
      </c>
      <c r="E24" s="76">
        <f t="shared" si="1"/>
        <v>2943819000</v>
      </c>
      <c r="F24" s="77">
        <f t="shared" si="1"/>
        <v>3026449000</v>
      </c>
      <c r="G24" s="77">
        <f t="shared" si="1"/>
        <v>2376808163</v>
      </c>
      <c r="H24" s="77">
        <f t="shared" si="1"/>
        <v>2379120618</v>
      </c>
      <c r="I24" s="77">
        <f t="shared" si="1"/>
        <v>2403756117</v>
      </c>
      <c r="J24" s="77">
        <f t="shared" si="1"/>
        <v>2403756117</v>
      </c>
      <c r="K24" s="77">
        <f t="shared" si="1"/>
        <v>2410959133</v>
      </c>
      <c r="L24" s="77">
        <f t="shared" si="1"/>
        <v>2424430479</v>
      </c>
      <c r="M24" s="77">
        <f t="shared" si="1"/>
        <v>2794764046</v>
      </c>
      <c r="N24" s="77">
        <f t="shared" si="1"/>
        <v>2794764046</v>
      </c>
      <c r="O24" s="77">
        <f t="shared" si="1"/>
        <v>2811290552</v>
      </c>
      <c r="P24" s="77">
        <f t="shared" si="1"/>
        <v>2871903044</v>
      </c>
      <c r="Q24" s="77">
        <f t="shared" si="1"/>
        <v>2894897790</v>
      </c>
      <c r="R24" s="77">
        <f t="shared" si="1"/>
        <v>2894897790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2894897790</v>
      </c>
      <c r="X24" s="77">
        <f t="shared" si="1"/>
        <v>2269836750</v>
      </c>
      <c r="Y24" s="77">
        <f t="shared" si="1"/>
        <v>625061040</v>
      </c>
      <c r="Z24" s="212">
        <f>+IF(X24&lt;&gt;0,+(Y24/X24)*100,0)</f>
        <v>27.537709044494058</v>
      </c>
      <c r="AA24" s="79">
        <f>SUM(AA15:AA23)</f>
        <v>3026449000</v>
      </c>
    </row>
    <row r="25" spans="1:27" ht="13.5">
      <c r="A25" s="250" t="s">
        <v>159</v>
      </c>
      <c r="B25" s="251"/>
      <c r="C25" s="168">
        <f aca="true" t="shared" si="2" ref="C25:Y25">+C12+C24</f>
        <v>3547940475</v>
      </c>
      <c r="D25" s="168">
        <f>+D12+D24</f>
        <v>0</v>
      </c>
      <c r="E25" s="72">
        <f t="shared" si="2"/>
        <v>4175045000</v>
      </c>
      <c r="F25" s="73">
        <f t="shared" si="2"/>
        <v>3718525000</v>
      </c>
      <c r="G25" s="73">
        <f t="shared" si="2"/>
        <v>3801874422</v>
      </c>
      <c r="H25" s="73">
        <f t="shared" si="2"/>
        <v>3821552089</v>
      </c>
      <c r="I25" s="73">
        <f t="shared" si="2"/>
        <v>3846496489</v>
      </c>
      <c r="J25" s="73">
        <f t="shared" si="2"/>
        <v>3846496489</v>
      </c>
      <c r="K25" s="73">
        <f t="shared" si="2"/>
        <v>3815242915</v>
      </c>
      <c r="L25" s="73">
        <f t="shared" si="2"/>
        <v>3826616551</v>
      </c>
      <c r="M25" s="73">
        <f t="shared" si="2"/>
        <v>3524853708</v>
      </c>
      <c r="N25" s="73">
        <f t="shared" si="2"/>
        <v>3524853708</v>
      </c>
      <c r="O25" s="73">
        <f t="shared" si="2"/>
        <v>3543469602</v>
      </c>
      <c r="P25" s="73">
        <f t="shared" si="2"/>
        <v>3590749058</v>
      </c>
      <c r="Q25" s="73">
        <f t="shared" si="2"/>
        <v>3720762238</v>
      </c>
      <c r="R25" s="73">
        <f t="shared" si="2"/>
        <v>3720762238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3720762238</v>
      </c>
      <c r="X25" s="73">
        <f t="shared" si="2"/>
        <v>2788893750</v>
      </c>
      <c r="Y25" s="73">
        <f t="shared" si="2"/>
        <v>931868488</v>
      </c>
      <c r="Z25" s="170">
        <f>+IF(X25&lt;&gt;0,+(Y25/X25)*100,0)</f>
        <v>33.41355288275145</v>
      </c>
      <c r="AA25" s="74">
        <f>+AA12+AA24</f>
        <v>3718525000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7992190</v>
      </c>
      <c r="D30" s="155"/>
      <c r="E30" s="59">
        <v>27219000</v>
      </c>
      <c r="F30" s="60">
        <v>10000000</v>
      </c>
      <c r="G30" s="60">
        <v>9219495</v>
      </c>
      <c r="H30" s="60">
        <v>9219495</v>
      </c>
      <c r="I30" s="60">
        <v>9219495</v>
      </c>
      <c r="J30" s="60">
        <v>9219495</v>
      </c>
      <c r="K30" s="60">
        <v>9219495</v>
      </c>
      <c r="L30" s="60">
        <v>9219495</v>
      </c>
      <c r="M30" s="60">
        <v>4301730</v>
      </c>
      <c r="N30" s="60">
        <v>4301730</v>
      </c>
      <c r="O30" s="60">
        <v>4204280</v>
      </c>
      <c r="P30" s="60">
        <v>4205601</v>
      </c>
      <c r="Q30" s="60">
        <v>2540368</v>
      </c>
      <c r="R30" s="60">
        <v>2540368</v>
      </c>
      <c r="S30" s="60"/>
      <c r="T30" s="60"/>
      <c r="U30" s="60"/>
      <c r="V30" s="60"/>
      <c r="W30" s="60">
        <v>2540368</v>
      </c>
      <c r="X30" s="60">
        <v>7500000</v>
      </c>
      <c r="Y30" s="60">
        <v>-4959632</v>
      </c>
      <c r="Z30" s="140">
        <v>-66.13</v>
      </c>
      <c r="AA30" s="62">
        <v>10000000</v>
      </c>
    </row>
    <row r="31" spans="1:27" ht="13.5">
      <c r="A31" s="249" t="s">
        <v>163</v>
      </c>
      <c r="B31" s="182"/>
      <c r="C31" s="155">
        <v>9974703</v>
      </c>
      <c r="D31" s="155"/>
      <c r="E31" s="59">
        <v>9983000</v>
      </c>
      <c r="F31" s="60">
        <v>9997000</v>
      </c>
      <c r="G31" s="60">
        <v>9983442</v>
      </c>
      <c r="H31" s="60">
        <v>9983442</v>
      </c>
      <c r="I31" s="60">
        <v>9983442</v>
      </c>
      <c r="J31" s="60">
        <v>9983442</v>
      </c>
      <c r="K31" s="60">
        <v>9983442</v>
      </c>
      <c r="L31" s="60">
        <v>9983442</v>
      </c>
      <c r="M31" s="60">
        <v>9992163</v>
      </c>
      <c r="N31" s="60">
        <v>9992163</v>
      </c>
      <c r="O31" s="60">
        <v>9997181</v>
      </c>
      <c r="P31" s="60">
        <v>9991055</v>
      </c>
      <c r="Q31" s="60">
        <v>9982600</v>
      </c>
      <c r="R31" s="60">
        <v>9982600</v>
      </c>
      <c r="S31" s="60"/>
      <c r="T31" s="60"/>
      <c r="U31" s="60"/>
      <c r="V31" s="60"/>
      <c r="W31" s="60">
        <v>9982600</v>
      </c>
      <c r="X31" s="60">
        <v>7497750</v>
      </c>
      <c r="Y31" s="60">
        <v>2484850</v>
      </c>
      <c r="Z31" s="140">
        <v>33.14</v>
      </c>
      <c r="AA31" s="62">
        <v>9997000</v>
      </c>
    </row>
    <row r="32" spans="1:27" ht="13.5">
      <c r="A32" s="249" t="s">
        <v>164</v>
      </c>
      <c r="B32" s="182"/>
      <c r="C32" s="155">
        <v>285329124</v>
      </c>
      <c r="D32" s="155"/>
      <c r="E32" s="59">
        <v>100000000</v>
      </c>
      <c r="F32" s="60">
        <v>103000000</v>
      </c>
      <c r="G32" s="60">
        <v>156266415</v>
      </c>
      <c r="H32" s="60">
        <v>217104316</v>
      </c>
      <c r="I32" s="60">
        <v>199200419</v>
      </c>
      <c r="J32" s="60">
        <v>199200419</v>
      </c>
      <c r="K32" s="60">
        <v>209318279</v>
      </c>
      <c r="L32" s="60">
        <v>179307480</v>
      </c>
      <c r="M32" s="60">
        <v>261120487</v>
      </c>
      <c r="N32" s="60">
        <v>261120487</v>
      </c>
      <c r="O32" s="60">
        <v>268149613</v>
      </c>
      <c r="P32" s="60">
        <v>266808677</v>
      </c>
      <c r="Q32" s="60">
        <v>316372665</v>
      </c>
      <c r="R32" s="60">
        <v>316372665</v>
      </c>
      <c r="S32" s="60"/>
      <c r="T32" s="60"/>
      <c r="U32" s="60"/>
      <c r="V32" s="60"/>
      <c r="W32" s="60">
        <v>316372665</v>
      </c>
      <c r="X32" s="60">
        <v>77250000</v>
      </c>
      <c r="Y32" s="60">
        <v>239122665</v>
      </c>
      <c r="Z32" s="140">
        <v>309.54</v>
      </c>
      <c r="AA32" s="62">
        <v>103000000</v>
      </c>
    </row>
    <row r="33" spans="1:27" ht="13.5">
      <c r="A33" s="249" t="s">
        <v>165</v>
      </c>
      <c r="B33" s="182"/>
      <c r="C33" s="155">
        <v>3629394</v>
      </c>
      <c r="D33" s="155"/>
      <c r="E33" s="59">
        <v>5323000</v>
      </c>
      <c r="F33" s="60">
        <v>3439000</v>
      </c>
      <c r="G33" s="60">
        <v>-475856</v>
      </c>
      <c r="H33" s="60">
        <v>-475856</v>
      </c>
      <c r="I33" s="60">
        <v>-475856</v>
      </c>
      <c r="J33" s="60">
        <v>-475856</v>
      </c>
      <c r="K33" s="60">
        <v>-475856</v>
      </c>
      <c r="L33" s="60">
        <v>-475856</v>
      </c>
      <c r="M33" s="60">
        <v>3437863</v>
      </c>
      <c r="N33" s="60">
        <v>3437863</v>
      </c>
      <c r="O33" s="60">
        <v>3437863</v>
      </c>
      <c r="P33" s="60">
        <v>3437863</v>
      </c>
      <c r="Q33" s="60">
        <v>3437863</v>
      </c>
      <c r="R33" s="60">
        <v>3437863</v>
      </c>
      <c r="S33" s="60"/>
      <c r="T33" s="60"/>
      <c r="U33" s="60"/>
      <c r="V33" s="60"/>
      <c r="W33" s="60">
        <v>3437863</v>
      </c>
      <c r="X33" s="60">
        <v>2579250</v>
      </c>
      <c r="Y33" s="60">
        <v>858613</v>
      </c>
      <c r="Z33" s="140">
        <v>33.29</v>
      </c>
      <c r="AA33" s="62">
        <v>3439000</v>
      </c>
    </row>
    <row r="34" spans="1:27" ht="13.5">
      <c r="A34" s="250" t="s">
        <v>58</v>
      </c>
      <c r="B34" s="251"/>
      <c r="C34" s="168">
        <f aca="true" t="shared" si="3" ref="C34:Y34">SUM(C29:C33)</f>
        <v>306925411</v>
      </c>
      <c r="D34" s="168">
        <f>SUM(D29:D33)</f>
        <v>0</v>
      </c>
      <c r="E34" s="72">
        <f t="shared" si="3"/>
        <v>142525000</v>
      </c>
      <c r="F34" s="73">
        <f t="shared" si="3"/>
        <v>126436000</v>
      </c>
      <c r="G34" s="73">
        <f t="shared" si="3"/>
        <v>174993496</v>
      </c>
      <c r="H34" s="73">
        <f t="shared" si="3"/>
        <v>235831397</v>
      </c>
      <c r="I34" s="73">
        <f t="shared" si="3"/>
        <v>217927500</v>
      </c>
      <c r="J34" s="73">
        <f t="shared" si="3"/>
        <v>217927500</v>
      </c>
      <c r="K34" s="73">
        <f t="shared" si="3"/>
        <v>228045360</v>
      </c>
      <c r="L34" s="73">
        <f t="shared" si="3"/>
        <v>198034561</v>
      </c>
      <c r="M34" s="73">
        <f t="shared" si="3"/>
        <v>278852243</v>
      </c>
      <c r="N34" s="73">
        <f t="shared" si="3"/>
        <v>278852243</v>
      </c>
      <c r="O34" s="73">
        <f t="shared" si="3"/>
        <v>285788937</v>
      </c>
      <c r="P34" s="73">
        <f t="shared" si="3"/>
        <v>284443196</v>
      </c>
      <c r="Q34" s="73">
        <f t="shared" si="3"/>
        <v>332333496</v>
      </c>
      <c r="R34" s="73">
        <f t="shared" si="3"/>
        <v>332333496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332333496</v>
      </c>
      <c r="X34" s="73">
        <f t="shared" si="3"/>
        <v>94827000</v>
      </c>
      <c r="Y34" s="73">
        <f t="shared" si="3"/>
        <v>237506496</v>
      </c>
      <c r="Z34" s="170">
        <f>+IF(X34&lt;&gt;0,+(Y34/X34)*100,0)</f>
        <v>250.4629440981999</v>
      </c>
      <c r="AA34" s="74">
        <f>SUM(AA29:AA33)</f>
        <v>126436000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62868405</v>
      </c>
      <c r="D37" s="155"/>
      <c r="E37" s="59">
        <v>190141000</v>
      </c>
      <c r="F37" s="60">
        <v>207698000</v>
      </c>
      <c r="G37" s="60">
        <v>48517986</v>
      </c>
      <c r="H37" s="60">
        <v>48517986</v>
      </c>
      <c r="I37" s="60">
        <v>48517986</v>
      </c>
      <c r="J37" s="60">
        <v>48517986</v>
      </c>
      <c r="K37" s="60">
        <v>48517986</v>
      </c>
      <c r="L37" s="60">
        <v>48517986</v>
      </c>
      <c r="M37" s="60">
        <v>62841642</v>
      </c>
      <c r="N37" s="60">
        <v>62841642</v>
      </c>
      <c r="O37" s="60">
        <v>63393378</v>
      </c>
      <c r="P37" s="60">
        <v>63894242</v>
      </c>
      <c r="Q37" s="60">
        <v>62693432</v>
      </c>
      <c r="R37" s="60">
        <v>62693432</v>
      </c>
      <c r="S37" s="60"/>
      <c r="T37" s="60"/>
      <c r="U37" s="60"/>
      <c r="V37" s="60"/>
      <c r="W37" s="60">
        <v>62693432</v>
      </c>
      <c r="X37" s="60">
        <v>155773500</v>
      </c>
      <c r="Y37" s="60">
        <v>-93080068</v>
      </c>
      <c r="Z37" s="140">
        <v>-59.75</v>
      </c>
      <c r="AA37" s="62">
        <v>207698000</v>
      </c>
    </row>
    <row r="38" spans="1:27" ht="13.5">
      <c r="A38" s="249" t="s">
        <v>165</v>
      </c>
      <c r="B38" s="182"/>
      <c r="C38" s="155">
        <v>129867706</v>
      </c>
      <c r="D38" s="155"/>
      <c r="E38" s="59">
        <v>91454000</v>
      </c>
      <c r="F38" s="60">
        <v>129861000</v>
      </c>
      <c r="G38" s="60">
        <v>106391118</v>
      </c>
      <c r="H38" s="60">
        <v>106391118</v>
      </c>
      <c r="I38" s="60">
        <v>106391118</v>
      </c>
      <c r="J38" s="60">
        <v>106391118</v>
      </c>
      <c r="K38" s="60">
        <v>106391118</v>
      </c>
      <c r="L38" s="60">
        <v>106391118</v>
      </c>
      <c r="M38" s="60">
        <v>129861236</v>
      </c>
      <c r="N38" s="60">
        <v>129861236</v>
      </c>
      <c r="O38" s="60">
        <v>130548932</v>
      </c>
      <c r="P38" s="60">
        <v>130548932</v>
      </c>
      <c r="Q38" s="60">
        <v>130548932</v>
      </c>
      <c r="R38" s="60">
        <v>130548932</v>
      </c>
      <c r="S38" s="60"/>
      <c r="T38" s="60"/>
      <c r="U38" s="60"/>
      <c r="V38" s="60"/>
      <c r="W38" s="60">
        <v>130548932</v>
      </c>
      <c r="X38" s="60">
        <v>97395750</v>
      </c>
      <c r="Y38" s="60">
        <v>33153182</v>
      </c>
      <c r="Z38" s="140">
        <v>34.04</v>
      </c>
      <c r="AA38" s="62">
        <v>129861000</v>
      </c>
    </row>
    <row r="39" spans="1:27" ht="13.5">
      <c r="A39" s="250" t="s">
        <v>59</v>
      </c>
      <c r="B39" s="253"/>
      <c r="C39" s="168">
        <f aca="true" t="shared" si="4" ref="C39:Y39">SUM(C37:C38)</f>
        <v>192736111</v>
      </c>
      <c r="D39" s="168">
        <f>SUM(D37:D38)</f>
        <v>0</v>
      </c>
      <c r="E39" s="76">
        <f t="shared" si="4"/>
        <v>281595000</v>
      </c>
      <c r="F39" s="77">
        <f t="shared" si="4"/>
        <v>337559000</v>
      </c>
      <c r="G39" s="77">
        <f t="shared" si="4"/>
        <v>154909104</v>
      </c>
      <c r="H39" s="77">
        <f t="shared" si="4"/>
        <v>154909104</v>
      </c>
      <c r="I39" s="77">
        <f t="shared" si="4"/>
        <v>154909104</v>
      </c>
      <c r="J39" s="77">
        <f t="shared" si="4"/>
        <v>154909104</v>
      </c>
      <c r="K39" s="77">
        <f t="shared" si="4"/>
        <v>154909104</v>
      </c>
      <c r="L39" s="77">
        <f t="shared" si="4"/>
        <v>154909104</v>
      </c>
      <c r="M39" s="77">
        <f t="shared" si="4"/>
        <v>192702878</v>
      </c>
      <c r="N39" s="77">
        <f t="shared" si="4"/>
        <v>192702878</v>
      </c>
      <c r="O39" s="77">
        <f t="shared" si="4"/>
        <v>193942310</v>
      </c>
      <c r="P39" s="77">
        <f t="shared" si="4"/>
        <v>194443174</v>
      </c>
      <c r="Q39" s="77">
        <f t="shared" si="4"/>
        <v>193242364</v>
      </c>
      <c r="R39" s="77">
        <f t="shared" si="4"/>
        <v>193242364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193242364</v>
      </c>
      <c r="X39" s="77">
        <f t="shared" si="4"/>
        <v>253169250</v>
      </c>
      <c r="Y39" s="77">
        <f t="shared" si="4"/>
        <v>-59926886</v>
      </c>
      <c r="Z39" s="212">
        <f>+IF(X39&lt;&gt;0,+(Y39/X39)*100,0)</f>
        <v>-23.670681174747724</v>
      </c>
      <c r="AA39" s="79">
        <f>SUM(AA37:AA38)</f>
        <v>337559000</v>
      </c>
    </row>
    <row r="40" spans="1:27" ht="13.5">
      <c r="A40" s="250" t="s">
        <v>167</v>
      </c>
      <c r="B40" s="251"/>
      <c r="C40" s="168">
        <f aca="true" t="shared" si="5" ref="C40:Y40">+C34+C39</f>
        <v>499661522</v>
      </c>
      <c r="D40" s="168">
        <f>+D34+D39</f>
        <v>0</v>
      </c>
      <c r="E40" s="72">
        <f t="shared" si="5"/>
        <v>424120000</v>
      </c>
      <c r="F40" s="73">
        <f t="shared" si="5"/>
        <v>463995000</v>
      </c>
      <c r="G40" s="73">
        <f t="shared" si="5"/>
        <v>329902600</v>
      </c>
      <c r="H40" s="73">
        <f t="shared" si="5"/>
        <v>390740501</v>
      </c>
      <c r="I40" s="73">
        <f t="shared" si="5"/>
        <v>372836604</v>
      </c>
      <c r="J40" s="73">
        <f t="shared" si="5"/>
        <v>372836604</v>
      </c>
      <c r="K40" s="73">
        <f t="shared" si="5"/>
        <v>382954464</v>
      </c>
      <c r="L40" s="73">
        <f t="shared" si="5"/>
        <v>352943665</v>
      </c>
      <c r="M40" s="73">
        <f t="shared" si="5"/>
        <v>471555121</v>
      </c>
      <c r="N40" s="73">
        <f t="shared" si="5"/>
        <v>471555121</v>
      </c>
      <c r="O40" s="73">
        <f t="shared" si="5"/>
        <v>479731247</v>
      </c>
      <c r="P40" s="73">
        <f t="shared" si="5"/>
        <v>478886370</v>
      </c>
      <c r="Q40" s="73">
        <f t="shared" si="5"/>
        <v>525575860</v>
      </c>
      <c r="R40" s="73">
        <f t="shared" si="5"/>
        <v>525575860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525575860</v>
      </c>
      <c r="X40" s="73">
        <f t="shared" si="5"/>
        <v>347996250</v>
      </c>
      <c r="Y40" s="73">
        <f t="shared" si="5"/>
        <v>177579610</v>
      </c>
      <c r="Z40" s="170">
        <f>+IF(X40&lt;&gt;0,+(Y40/X40)*100,0)</f>
        <v>51.029173446552946</v>
      </c>
      <c r="AA40" s="74">
        <f>+AA34+AA39</f>
        <v>463995000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3048278953</v>
      </c>
      <c r="D42" s="257">
        <f>+D25-D40</f>
        <v>0</v>
      </c>
      <c r="E42" s="258">
        <f t="shared" si="6"/>
        <v>3750925000</v>
      </c>
      <c r="F42" s="259">
        <f t="shared" si="6"/>
        <v>3254530000</v>
      </c>
      <c r="G42" s="259">
        <f t="shared" si="6"/>
        <v>3471971822</v>
      </c>
      <c r="H42" s="259">
        <f t="shared" si="6"/>
        <v>3430811588</v>
      </c>
      <c r="I42" s="259">
        <f t="shared" si="6"/>
        <v>3473659885</v>
      </c>
      <c r="J42" s="259">
        <f t="shared" si="6"/>
        <v>3473659885</v>
      </c>
      <c r="K42" s="259">
        <f t="shared" si="6"/>
        <v>3432288451</v>
      </c>
      <c r="L42" s="259">
        <f t="shared" si="6"/>
        <v>3473672886</v>
      </c>
      <c r="M42" s="259">
        <f t="shared" si="6"/>
        <v>3053298587</v>
      </c>
      <c r="N42" s="259">
        <f t="shared" si="6"/>
        <v>3053298587</v>
      </c>
      <c r="O42" s="259">
        <f t="shared" si="6"/>
        <v>3063738355</v>
      </c>
      <c r="P42" s="259">
        <f t="shared" si="6"/>
        <v>3111862688</v>
      </c>
      <c r="Q42" s="259">
        <f t="shared" si="6"/>
        <v>3195186378</v>
      </c>
      <c r="R42" s="259">
        <f t="shared" si="6"/>
        <v>3195186378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3195186378</v>
      </c>
      <c r="X42" s="259">
        <f t="shared" si="6"/>
        <v>2440897500</v>
      </c>
      <c r="Y42" s="259">
        <f t="shared" si="6"/>
        <v>754288878</v>
      </c>
      <c r="Z42" s="260">
        <f>+IF(X42&lt;&gt;0,+(Y42/X42)*100,0)</f>
        <v>30.902111948576295</v>
      </c>
      <c r="AA42" s="261">
        <f>+AA25-AA40</f>
        <v>3254530000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3014925793</v>
      </c>
      <c r="D45" s="155"/>
      <c r="E45" s="59">
        <v>3720617000</v>
      </c>
      <c r="F45" s="60">
        <v>3221177000</v>
      </c>
      <c r="G45" s="60">
        <v>3441715120</v>
      </c>
      <c r="H45" s="60">
        <v>3400554886</v>
      </c>
      <c r="I45" s="60">
        <v>3443403183</v>
      </c>
      <c r="J45" s="60">
        <v>3443403183</v>
      </c>
      <c r="K45" s="60">
        <v>3402031749</v>
      </c>
      <c r="L45" s="60">
        <v>3443416184</v>
      </c>
      <c r="M45" s="60">
        <v>3018955622</v>
      </c>
      <c r="N45" s="60">
        <v>3018955622</v>
      </c>
      <c r="O45" s="60">
        <v>3029223630</v>
      </c>
      <c r="P45" s="60">
        <v>3077174336</v>
      </c>
      <c r="Q45" s="60">
        <v>3160389402</v>
      </c>
      <c r="R45" s="60">
        <v>3160389402</v>
      </c>
      <c r="S45" s="60"/>
      <c r="T45" s="60"/>
      <c r="U45" s="60"/>
      <c r="V45" s="60"/>
      <c r="W45" s="60">
        <v>3160389402</v>
      </c>
      <c r="X45" s="60">
        <v>2415882750</v>
      </c>
      <c r="Y45" s="60">
        <v>744506652</v>
      </c>
      <c r="Z45" s="139">
        <v>30.82</v>
      </c>
      <c r="AA45" s="62">
        <v>3221177000</v>
      </c>
    </row>
    <row r="46" spans="1:27" ht="13.5">
      <c r="A46" s="249" t="s">
        <v>171</v>
      </c>
      <c r="B46" s="182"/>
      <c r="C46" s="155">
        <v>33353160</v>
      </c>
      <c r="D46" s="155"/>
      <c r="E46" s="59">
        <v>30308000</v>
      </c>
      <c r="F46" s="60">
        <v>33353000</v>
      </c>
      <c r="G46" s="60">
        <v>30256702</v>
      </c>
      <c r="H46" s="60">
        <v>30256702</v>
      </c>
      <c r="I46" s="60">
        <v>30256702</v>
      </c>
      <c r="J46" s="60">
        <v>30256702</v>
      </c>
      <c r="K46" s="60">
        <v>30256702</v>
      </c>
      <c r="L46" s="60">
        <v>30256702</v>
      </c>
      <c r="M46" s="60">
        <v>34342965</v>
      </c>
      <c r="N46" s="60">
        <v>34342965</v>
      </c>
      <c r="O46" s="60">
        <v>34514725</v>
      </c>
      <c r="P46" s="60">
        <v>34688352</v>
      </c>
      <c r="Q46" s="60">
        <v>34796976</v>
      </c>
      <c r="R46" s="60">
        <v>34796976</v>
      </c>
      <c r="S46" s="60"/>
      <c r="T46" s="60"/>
      <c r="U46" s="60"/>
      <c r="V46" s="60"/>
      <c r="W46" s="60">
        <v>34796976</v>
      </c>
      <c r="X46" s="60">
        <v>25014750</v>
      </c>
      <c r="Y46" s="60">
        <v>9782226</v>
      </c>
      <c r="Z46" s="139">
        <v>39.11</v>
      </c>
      <c r="AA46" s="62">
        <v>33353000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3048278953</v>
      </c>
      <c r="D48" s="217">
        <f>SUM(D45:D47)</f>
        <v>0</v>
      </c>
      <c r="E48" s="264">
        <f t="shared" si="7"/>
        <v>3750925000</v>
      </c>
      <c r="F48" s="219">
        <f t="shared" si="7"/>
        <v>3254530000</v>
      </c>
      <c r="G48" s="219">
        <f t="shared" si="7"/>
        <v>3471971822</v>
      </c>
      <c r="H48" s="219">
        <f t="shared" si="7"/>
        <v>3430811588</v>
      </c>
      <c r="I48" s="219">
        <f t="shared" si="7"/>
        <v>3473659885</v>
      </c>
      <c r="J48" s="219">
        <f t="shared" si="7"/>
        <v>3473659885</v>
      </c>
      <c r="K48" s="219">
        <f t="shared" si="7"/>
        <v>3432288451</v>
      </c>
      <c r="L48" s="219">
        <f t="shared" si="7"/>
        <v>3473672886</v>
      </c>
      <c r="M48" s="219">
        <f t="shared" si="7"/>
        <v>3053298587</v>
      </c>
      <c r="N48" s="219">
        <f t="shared" si="7"/>
        <v>3053298587</v>
      </c>
      <c r="O48" s="219">
        <f t="shared" si="7"/>
        <v>3063738355</v>
      </c>
      <c r="P48" s="219">
        <f t="shared" si="7"/>
        <v>3111862688</v>
      </c>
      <c r="Q48" s="219">
        <f t="shared" si="7"/>
        <v>3195186378</v>
      </c>
      <c r="R48" s="219">
        <f t="shared" si="7"/>
        <v>3195186378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3195186378</v>
      </c>
      <c r="X48" s="219">
        <f t="shared" si="7"/>
        <v>2440897500</v>
      </c>
      <c r="Y48" s="219">
        <f t="shared" si="7"/>
        <v>754288878</v>
      </c>
      <c r="Z48" s="265">
        <f>+IF(X48&lt;&gt;0,+(Y48/X48)*100,0)</f>
        <v>30.902111948576295</v>
      </c>
      <c r="AA48" s="232">
        <f>SUM(AA45:AA47)</f>
        <v>3254530000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787652406</v>
      </c>
      <c r="D6" s="155"/>
      <c r="E6" s="59">
        <v>874071996</v>
      </c>
      <c r="F6" s="60">
        <v>818044078</v>
      </c>
      <c r="G6" s="60">
        <v>63437448</v>
      </c>
      <c r="H6" s="60">
        <v>74342819</v>
      </c>
      <c r="I6" s="60">
        <v>64453351</v>
      </c>
      <c r="J6" s="60">
        <v>202233618</v>
      </c>
      <c r="K6" s="60">
        <v>80346324</v>
      </c>
      <c r="L6" s="60">
        <v>81272805</v>
      </c>
      <c r="M6" s="60">
        <v>75676064</v>
      </c>
      <c r="N6" s="60">
        <v>237295193</v>
      </c>
      <c r="O6" s="60">
        <v>51526085</v>
      </c>
      <c r="P6" s="60">
        <v>75737707</v>
      </c>
      <c r="Q6" s="60">
        <v>46145457</v>
      </c>
      <c r="R6" s="60">
        <v>173409249</v>
      </c>
      <c r="S6" s="60"/>
      <c r="T6" s="60"/>
      <c r="U6" s="60"/>
      <c r="V6" s="60"/>
      <c r="W6" s="60">
        <v>612938060</v>
      </c>
      <c r="X6" s="60">
        <v>542542383</v>
      </c>
      <c r="Y6" s="60">
        <v>70395677</v>
      </c>
      <c r="Z6" s="140">
        <v>12.98</v>
      </c>
      <c r="AA6" s="62">
        <v>818044078</v>
      </c>
    </row>
    <row r="7" spans="1:27" ht="13.5">
      <c r="A7" s="249" t="s">
        <v>178</v>
      </c>
      <c r="B7" s="182"/>
      <c r="C7" s="155">
        <v>367927392</v>
      </c>
      <c r="D7" s="155"/>
      <c r="E7" s="59">
        <v>288432000</v>
      </c>
      <c r="F7" s="60">
        <v>296157000</v>
      </c>
      <c r="G7" s="60">
        <v>98424000</v>
      </c>
      <c r="H7" s="60">
        <v>2440000</v>
      </c>
      <c r="I7" s="60"/>
      <c r="J7" s="60">
        <v>100864000</v>
      </c>
      <c r="K7" s="60"/>
      <c r="L7" s="60"/>
      <c r="M7" s="60">
        <v>70099000</v>
      </c>
      <c r="N7" s="60">
        <v>70099000</v>
      </c>
      <c r="O7" s="60"/>
      <c r="P7" s="60"/>
      <c r="Q7" s="60">
        <v>77781000</v>
      </c>
      <c r="R7" s="60">
        <v>77781000</v>
      </c>
      <c r="S7" s="60"/>
      <c r="T7" s="60"/>
      <c r="U7" s="60"/>
      <c r="V7" s="60"/>
      <c r="W7" s="60">
        <v>248744000</v>
      </c>
      <c r="X7" s="60">
        <v>233560000</v>
      </c>
      <c r="Y7" s="60">
        <v>15184000</v>
      </c>
      <c r="Z7" s="140">
        <v>6.5</v>
      </c>
      <c r="AA7" s="62">
        <v>296157000</v>
      </c>
    </row>
    <row r="8" spans="1:27" ht="13.5">
      <c r="A8" s="249" t="s">
        <v>179</v>
      </c>
      <c r="B8" s="182"/>
      <c r="C8" s="155"/>
      <c r="D8" s="155"/>
      <c r="E8" s="59">
        <v>118484004</v>
      </c>
      <c r="F8" s="60">
        <v>175769999</v>
      </c>
      <c r="G8" s="60"/>
      <c r="H8" s="60">
        <v>22050000</v>
      </c>
      <c r="I8" s="60">
        <v>3000000</v>
      </c>
      <c r="J8" s="60">
        <v>25050000</v>
      </c>
      <c r="K8" s="60">
        <v>2000000</v>
      </c>
      <c r="L8" s="60">
        <v>31930000</v>
      </c>
      <c r="M8" s="60">
        <v>2794067</v>
      </c>
      <c r="N8" s="60">
        <v>36724067</v>
      </c>
      <c r="O8" s="60">
        <v>20000000</v>
      </c>
      <c r="P8" s="60">
        <v>28973000</v>
      </c>
      <c r="Q8" s="60">
        <v>68822000</v>
      </c>
      <c r="R8" s="60">
        <v>117795000</v>
      </c>
      <c r="S8" s="60"/>
      <c r="T8" s="60"/>
      <c r="U8" s="60"/>
      <c r="V8" s="60"/>
      <c r="W8" s="60">
        <v>179569067</v>
      </c>
      <c r="X8" s="60">
        <v>109224377</v>
      </c>
      <c r="Y8" s="60">
        <v>70344690</v>
      </c>
      <c r="Z8" s="140">
        <v>64.4</v>
      </c>
      <c r="AA8" s="62">
        <v>175769999</v>
      </c>
    </row>
    <row r="9" spans="1:27" ht="13.5">
      <c r="A9" s="249" t="s">
        <v>180</v>
      </c>
      <c r="B9" s="182"/>
      <c r="C9" s="155">
        <v>94281000</v>
      </c>
      <c r="D9" s="155"/>
      <c r="E9" s="59">
        <v>47436000</v>
      </c>
      <c r="F9" s="60">
        <v>18108260</v>
      </c>
      <c r="G9" s="60">
        <v>307700</v>
      </c>
      <c r="H9" s="60">
        <v>1114734</v>
      </c>
      <c r="I9" s="60">
        <v>1289427</v>
      </c>
      <c r="J9" s="60">
        <v>2711861</v>
      </c>
      <c r="K9" s="60">
        <v>827890</v>
      </c>
      <c r="L9" s="60">
        <v>870217</v>
      </c>
      <c r="M9" s="60">
        <v>1470476</v>
      </c>
      <c r="N9" s="60">
        <v>3168583</v>
      </c>
      <c r="O9" s="60">
        <v>2270195</v>
      </c>
      <c r="P9" s="60">
        <v>5095056</v>
      </c>
      <c r="Q9" s="60">
        <v>3653305</v>
      </c>
      <c r="R9" s="60">
        <v>11018556</v>
      </c>
      <c r="S9" s="60"/>
      <c r="T9" s="60"/>
      <c r="U9" s="60"/>
      <c r="V9" s="60"/>
      <c r="W9" s="60">
        <v>16899000</v>
      </c>
      <c r="X9" s="60">
        <v>12615125</v>
      </c>
      <c r="Y9" s="60">
        <v>4283875</v>
      </c>
      <c r="Z9" s="140">
        <v>33.96</v>
      </c>
      <c r="AA9" s="62">
        <v>18108260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-970648041</v>
      </c>
      <c r="D12" s="155"/>
      <c r="E12" s="59">
        <v>-1098955008</v>
      </c>
      <c r="F12" s="60">
        <v>-1074857997</v>
      </c>
      <c r="G12" s="60">
        <v>-107814865</v>
      </c>
      <c r="H12" s="60">
        <v>-126375500</v>
      </c>
      <c r="I12" s="60">
        <v>-94253798</v>
      </c>
      <c r="J12" s="60">
        <v>-328444163</v>
      </c>
      <c r="K12" s="60">
        <v>-105105758</v>
      </c>
      <c r="L12" s="60">
        <v>-99151554</v>
      </c>
      <c r="M12" s="60">
        <v>-54656904</v>
      </c>
      <c r="N12" s="60">
        <v>-258914216</v>
      </c>
      <c r="O12" s="60">
        <v>-51712121</v>
      </c>
      <c r="P12" s="60">
        <v>-45536057</v>
      </c>
      <c r="Q12" s="60">
        <v>-40713769</v>
      </c>
      <c r="R12" s="60">
        <v>-137961947</v>
      </c>
      <c r="S12" s="60"/>
      <c r="T12" s="60"/>
      <c r="U12" s="60"/>
      <c r="V12" s="60"/>
      <c r="W12" s="60">
        <v>-725320326</v>
      </c>
      <c r="X12" s="60">
        <v>-811498631</v>
      </c>
      <c r="Y12" s="60">
        <v>86178305</v>
      </c>
      <c r="Z12" s="140">
        <v>-10.62</v>
      </c>
      <c r="AA12" s="62">
        <v>-1074857997</v>
      </c>
    </row>
    <row r="13" spans="1:27" ht="13.5">
      <c r="A13" s="249" t="s">
        <v>40</v>
      </c>
      <c r="B13" s="182"/>
      <c r="C13" s="155">
        <v>-7299937</v>
      </c>
      <c r="D13" s="155"/>
      <c r="E13" s="59">
        <v>-16365996</v>
      </c>
      <c r="F13" s="60">
        <v>-1074858001</v>
      </c>
      <c r="G13" s="60">
        <v>-39517</v>
      </c>
      <c r="H13" s="60">
        <v>-39517</v>
      </c>
      <c r="I13" s="60">
        <v>-1662972</v>
      </c>
      <c r="J13" s="60">
        <v>-1742006</v>
      </c>
      <c r="K13" s="60">
        <v>-266801</v>
      </c>
      <c r="L13" s="60">
        <v>-39517</v>
      </c>
      <c r="M13" s="60">
        <v>-1667987</v>
      </c>
      <c r="N13" s="60">
        <v>-1974305</v>
      </c>
      <c r="O13" s="60">
        <v>-1161833</v>
      </c>
      <c r="P13" s="60">
        <v>-1058175</v>
      </c>
      <c r="Q13" s="60">
        <v>-175868</v>
      </c>
      <c r="R13" s="60">
        <v>-2395876</v>
      </c>
      <c r="S13" s="60"/>
      <c r="T13" s="60"/>
      <c r="U13" s="60"/>
      <c r="V13" s="60"/>
      <c r="W13" s="60">
        <v>-6112187</v>
      </c>
      <c r="X13" s="60">
        <v>-539287156</v>
      </c>
      <c r="Y13" s="60">
        <v>533174969</v>
      </c>
      <c r="Z13" s="140">
        <v>-98.87</v>
      </c>
      <c r="AA13" s="62">
        <v>-1074858001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271912820</v>
      </c>
      <c r="D15" s="168">
        <f>SUM(D6:D14)</f>
        <v>0</v>
      </c>
      <c r="E15" s="72">
        <f t="shared" si="0"/>
        <v>213102996</v>
      </c>
      <c r="F15" s="73">
        <f t="shared" si="0"/>
        <v>-841636661</v>
      </c>
      <c r="G15" s="73">
        <f t="shared" si="0"/>
        <v>54314766</v>
      </c>
      <c r="H15" s="73">
        <f t="shared" si="0"/>
        <v>-26467464</v>
      </c>
      <c r="I15" s="73">
        <f t="shared" si="0"/>
        <v>-27173992</v>
      </c>
      <c r="J15" s="73">
        <f t="shared" si="0"/>
        <v>673310</v>
      </c>
      <c r="K15" s="73">
        <f t="shared" si="0"/>
        <v>-22198345</v>
      </c>
      <c r="L15" s="73">
        <f t="shared" si="0"/>
        <v>14881951</v>
      </c>
      <c r="M15" s="73">
        <f t="shared" si="0"/>
        <v>93714716</v>
      </c>
      <c r="N15" s="73">
        <f t="shared" si="0"/>
        <v>86398322</v>
      </c>
      <c r="O15" s="73">
        <f t="shared" si="0"/>
        <v>20922326</v>
      </c>
      <c r="P15" s="73">
        <f t="shared" si="0"/>
        <v>63211531</v>
      </c>
      <c r="Q15" s="73">
        <f t="shared" si="0"/>
        <v>155512125</v>
      </c>
      <c r="R15" s="73">
        <f t="shared" si="0"/>
        <v>239645982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326717614</v>
      </c>
      <c r="X15" s="73">
        <f t="shared" si="0"/>
        <v>-452843902</v>
      </c>
      <c r="Y15" s="73">
        <f t="shared" si="0"/>
        <v>779561516</v>
      </c>
      <c r="Z15" s="170">
        <f>+IF(X15&lt;&gt;0,+(Y15/X15)*100,0)</f>
        <v>-172.14795485973</v>
      </c>
      <c r="AA15" s="74">
        <f>SUM(AA6:AA14)</f>
        <v>-841636661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651910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>
        <v>4757000</v>
      </c>
      <c r="R19" s="159">
        <v>4757000</v>
      </c>
      <c r="S19" s="159"/>
      <c r="T19" s="60"/>
      <c r="U19" s="159"/>
      <c r="V19" s="159"/>
      <c r="W19" s="159">
        <v>4757000</v>
      </c>
      <c r="X19" s="60"/>
      <c r="Y19" s="159">
        <v>4757000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405930622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>
        <v>645000</v>
      </c>
      <c r="R21" s="159">
        <v>645000</v>
      </c>
      <c r="S21" s="159"/>
      <c r="T21" s="60"/>
      <c r="U21" s="159"/>
      <c r="V21" s="159"/>
      <c r="W21" s="159">
        <v>645000</v>
      </c>
      <c r="X21" s="60"/>
      <c r="Y21" s="159">
        <v>645000</v>
      </c>
      <c r="Z21" s="141"/>
      <c r="AA21" s="225"/>
    </row>
    <row r="22" spans="1:27" ht="13.5">
      <c r="A22" s="249" t="s">
        <v>189</v>
      </c>
      <c r="B22" s="182"/>
      <c r="C22" s="155">
        <v>-119075713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>
        <v>-42479000</v>
      </c>
      <c r="R22" s="60">
        <v>-42479000</v>
      </c>
      <c r="S22" s="60"/>
      <c r="T22" s="60"/>
      <c r="U22" s="60"/>
      <c r="V22" s="60"/>
      <c r="W22" s="60">
        <v>-42479000</v>
      </c>
      <c r="X22" s="60"/>
      <c r="Y22" s="60">
        <v>-42479000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-643766758</v>
      </c>
      <c r="D24" s="155"/>
      <c r="E24" s="59">
        <v>-409698996</v>
      </c>
      <c r="F24" s="60">
        <v>-493451000</v>
      </c>
      <c r="G24" s="60">
        <v>-4046688</v>
      </c>
      <c r="H24" s="60">
        <v>-20962548</v>
      </c>
      <c r="I24" s="60">
        <v>-24635499</v>
      </c>
      <c r="J24" s="60">
        <v>-49644735</v>
      </c>
      <c r="K24" s="60">
        <v>-26430756</v>
      </c>
      <c r="L24" s="60">
        <v>-32669086</v>
      </c>
      <c r="M24" s="60">
        <v>-36734922</v>
      </c>
      <c r="N24" s="60">
        <v>-95834764</v>
      </c>
      <c r="O24" s="60">
        <v>-10930670</v>
      </c>
      <c r="P24" s="60">
        <v>-16337803</v>
      </c>
      <c r="Q24" s="60">
        <v>-28541529</v>
      </c>
      <c r="R24" s="60">
        <v>-55810002</v>
      </c>
      <c r="S24" s="60"/>
      <c r="T24" s="60"/>
      <c r="U24" s="60"/>
      <c r="V24" s="60"/>
      <c r="W24" s="60">
        <v>-201289501</v>
      </c>
      <c r="X24" s="60">
        <v>-370088000</v>
      </c>
      <c r="Y24" s="60">
        <v>168798499</v>
      </c>
      <c r="Z24" s="140">
        <v>-45.61</v>
      </c>
      <c r="AA24" s="62">
        <v>-493451000</v>
      </c>
    </row>
    <row r="25" spans="1:27" ht="13.5">
      <c r="A25" s="250" t="s">
        <v>191</v>
      </c>
      <c r="B25" s="251"/>
      <c r="C25" s="168">
        <f aca="true" t="shared" si="1" ref="C25:Y25">SUM(C19:C24)</f>
        <v>-356259939</v>
      </c>
      <c r="D25" s="168">
        <f>SUM(D19:D24)</f>
        <v>0</v>
      </c>
      <c r="E25" s="72">
        <f t="shared" si="1"/>
        <v>-409698996</v>
      </c>
      <c r="F25" s="73">
        <f t="shared" si="1"/>
        <v>-493451000</v>
      </c>
      <c r="G25" s="73">
        <f t="shared" si="1"/>
        <v>-4046688</v>
      </c>
      <c r="H25" s="73">
        <f t="shared" si="1"/>
        <v>-20962548</v>
      </c>
      <c r="I25" s="73">
        <f t="shared" si="1"/>
        <v>-24635499</v>
      </c>
      <c r="J25" s="73">
        <f t="shared" si="1"/>
        <v>-49644735</v>
      </c>
      <c r="K25" s="73">
        <f t="shared" si="1"/>
        <v>-26430756</v>
      </c>
      <c r="L25" s="73">
        <f t="shared" si="1"/>
        <v>-32669086</v>
      </c>
      <c r="M25" s="73">
        <f t="shared" si="1"/>
        <v>-36734922</v>
      </c>
      <c r="N25" s="73">
        <f t="shared" si="1"/>
        <v>-95834764</v>
      </c>
      <c r="O25" s="73">
        <f t="shared" si="1"/>
        <v>-10930670</v>
      </c>
      <c r="P25" s="73">
        <f t="shared" si="1"/>
        <v>-16337803</v>
      </c>
      <c r="Q25" s="73">
        <f t="shared" si="1"/>
        <v>-65618529</v>
      </c>
      <c r="R25" s="73">
        <f t="shared" si="1"/>
        <v>-92887002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-238366501</v>
      </c>
      <c r="X25" s="73">
        <f t="shared" si="1"/>
        <v>-370088000</v>
      </c>
      <c r="Y25" s="73">
        <f t="shared" si="1"/>
        <v>131721499</v>
      </c>
      <c r="Z25" s="170">
        <f>+IF(X25&lt;&gt;0,+(Y25/X25)*100,0)</f>
        <v>-35.59194002507512</v>
      </c>
      <c r="AA25" s="74">
        <f>SUM(AA19:AA24)</f>
        <v>-493451000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>
        <v>1627457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165417000</v>
      </c>
      <c r="F30" s="60">
        <v>154830000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>
        <v>688000</v>
      </c>
      <c r="R30" s="60">
        <v>688000</v>
      </c>
      <c r="S30" s="60"/>
      <c r="T30" s="60"/>
      <c r="U30" s="60"/>
      <c r="V30" s="60"/>
      <c r="W30" s="60">
        <v>688000</v>
      </c>
      <c r="X30" s="60">
        <v>154830000</v>
      </c>
      <c r="Y30" s="60">
        <v>-154142000</v>
      </c>
      <c r="Z30" s="140">
        <v>-99.56</v>
      </c>
      <c r="AA30" s="62">
        <v>154830000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2411120</v>
      </c>
      <c r="D33" s="155"/>
      <c r="E33" s="59">
        <v>-27219000</v>
      </c>
      <c r="F33" s="60">
        <v>-10000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>
        <v>-2968000</v>
      </c>
      <c r="R33" s="60">
        <v>-2968000</v>
      </c>
      <c r="S33" s="60"/>
      <c r="T33" s="60"/>
      <c r="U33" s="60"/>
      <c r="V33" s="60"/>
      <c r="W33" s="60">
        <v>-2968000</v>
      </c>
      <c r="X33" s="60">
        <v>-7501</v>
      </c>
      <c r="Y33" s="60">
        <v>-2960499</v>
      </c>
      <c r="Z33" s="140">
        <v>39468.06</v>
      </c>
      <c r="AA33" s="62">
        <v>-10000</v>
      </c>
    </row>
    <row r="34" spans="1:27" ht="13.5">
      <c r="A34" s="250" t="s">
        <v>197</v>
      </c>
      <c r="B34" s="251"/>
      <c r="C34" s="168">
        <f aca="true" t="shared" si="2" ref="C34:Y34">SUM(C29:C33)</f>
        <v>4038577</v>
      </c>
      <c r="D34" s="168">
        <f>SUM(D29:D33)</f>
        <v>0</v>
      </c>
      <c r="E34" s="72">
        <f t="shared" si="2"/>
        <v>138198000</v>
      </c>
      <c r="F34" s="73">
        <f t="shared" si="2"/>
        <v>154820000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-2280000</v>
      </c>
      <c r="R34" s="73">
        <f t="shared" si="2"/>
        <v>-2280000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-2280000</v>
      </c>
      <c r="X34" s="73">
        <f t="shared" si="2"/>
        <v>154822499</v>
      </c>
      <c r="Y34" s="73">
        <f t="shared" si="2"/>
        <v>-157102499</v>
      </c>
      <c r="Z34" s="170">
        <f>+IF(X34&lt;&gt;0,+(Y34/X34)*100,0)</f>
        <v>-101.47265417799515</v>
      </c>
      <c r="AA34" s="74">
        <f>SUM(AA29:AA33)</f>
        <v>154820000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-80308542</v>
      </c>
      <c r="D36" s="153">
        <f>+D15+D25+D34</f>
        <v>0</v>
      </c>
      <c r="E36" s="99">
        <f t="shared" si="3"/>
        <v>-58398000</v>
      </c>
      <c r="F36" s="100">
        <f t="shared" si="3"/>
        <v>-1180267661</v>
      </c>
      <c r="G36" s="100">
        <f t="shared" si="3"/>
        <v>50268078</v>
      </c>
      <c r="H36" s="100">
        <f t="shared" si="3"/>
        <v>-47430012</v>
      </c>
      <c r="I36" s="100">
        <f t="shared" si="3"/>
        <v>-51809491</v>
      </c>
      <c r="J36" s="100">
        <f t="shared" si="3"/>
        <v>-48971425</v>
      </c>
      <c r="K36" s="100">
        <f t="shared" si="3"/>
        <v>-48629101</v>
      </c>
      <c r="L36" s="100">
        <f t="shared" si="3"/>
        <v>-17787135</v>
      </c>
      <c r="M36" s="100">
        <f t="shared" si="3"/>
        <v>56979794</v>
      </c>
      <c r="N36" s="100">
        <f t="shared" si="3"/>
        <v>-9436442</v>
      </c>
      <c r="O36" s="100">
        <f t="shared" si="3"/>
        <v>9991656</v>
      </c>
      <c r="P36" s="100">
        <f t="shared" si="3"/>
        <v>46873728</v>
      </c>
      <c r="Q36" s="100">
        <f t="shared" si="3"/>
        <v>87613596</v>
      </c>
      <c r="R36" s="100">
        <f t="shared" si="3"/>
        <v>144478980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86071113</v>
      </c>
      <c r="X36" s="100">
        <f t="shared" si="3"/>
        <v>-668109403</v>
      </c>
      <c r="Y36" s="100">
        <f t="shared" si="3"/>
        <v>754180516</v>
      </c>
      <c r="Z36" s="137">
        <f>+IF(X36&lt;&gt;0,+(Y36/X36)*100,0)</f>
        <v>-112.88278725213512</v>
      </c>
      <c r="AA36" s="102">
        <f>+AA15+AA25+AA34</f>
        <v>-1180267661</v>
      </c>
    </row>
    <row r="37" spans="1:27" ht="13.5">
      <c r="A37" s="249" t="s">
        <v>199</v>
      </c>
      <c r="B37" s="182"/>
      <c r="C37" s="153">
        <v>432172072</v>
      </c>
      <c r="D37" s="153"/>
      <c r="E37" s="99">
        <v>347515000</v>
      </c>
      <c r="F37" s="100">
        <v>351864000</v>
      </c>
      <c r="G37" s="100">
        <v>351863529</v>
      </c>
      <c r="H37" s="100">
        <v>402131607</v>
      </c>
      <c r="I37" s="100">
        <v>354701595</v>
      </c>
      <c r="J37" s="100">
        <v>351863529</v>
      </c>
      <c r="K37" s="100">
        <v>302892104</v>
      </c>
      <c r="L37" s="100">
        <v>254263003</v>
      </c>
      <c r="M37" s="100">
        <v>236475868</v>
      </c>
      <c r="N37" s="100">
        <v>302892104</v>
      </c>
      <c r="O37" s="100">
        <v>293455662</v>
      </c>
      <c r="P37" s="100">
        <v>303447318</v>
      </c>
      <c r="Q37" s="100">
        <v>350321046</v>
      </c>
      <c r="R37" s="100">
        <v>293455662</v>
      </c>
      <c r="S37" s="100"/>
      <c r="T37" s="100"/>
      <c r="U37" s="100"/>
      <c r="V37" s="100"/>
      <c r="W37" s="100">
        <v>351863529</v>
      </c>
      <c r="X37" s="100">
        <v>351864000</v>
      </c>
      <c r="Y37" s="100">
        <v>-471</v>
      </c>
      <c r="Z37" s="137"/>
      <c r="AA37" s="102">
        <v>351864000</v>
      </c>
    </row>
    <row r="38" spans="1:27" ht="13.5">
      <c r="A38" s="269" t="s">
        <v>200</v>
      </c>
      <c r="B38" s="256"/>
      <c r="C38" s="257">
        <v>351863530</v>
      </c>
      <c r="D38" s="257"/>
      <c r="E38" s="258">
        <v>289117000</v>
      </c>
      <c r="F38" s="259">
        <v>-828403660</v>
      </c>
      <c r="G38" s="259">
        <v>402131607</v>
      </c>
      <c r="H38" s="259">
        <v>354701595</v>
      </c>
      <c r="I38" s="259">
        <v>302892104</v>
      </c>
      <c r="J38" s="259">
        <v>302892104</v>
      </c>
      <c r="K38" s="259">
        <v>254263003</v>
      </c>
      <c r="L38" s="259">
        <v>236475868</v>
      </c>
      <c r="M38" s="259">
        <v>293455662</v>
      </c>
      <c r="N38" s="259">
        <v>293455662</v>
      </c>
      <c r="O38" s="259">
        <v>303447318</v>
      </c>
      <c r="P38" s="259">
        <v>350321046</v>
      </c>
      <c r="Q38" s="259">
        <v>437934642</v>
      </c>
      <c r="R38" s="259">
        <v>437934642</v>
      </c>
      <c r="S38" s="259"/>
      <c r="T38" s="259"/>
      <c r="U38" s="259"/>
      <c r="V38" s="259"/>
      <c r="W38" s="259">
        <v>437934642</v>
      </c>
      <c r="X38" s="259">
        <v>-316245402</v>
      </c>
      <c r="Y38" s="259">
        <v>754180044</v>
      </c>
      <c r="Z38" s="260">
        <v>-238.48</v>
      </c>
      <c r="AA38" s="261">
        <v>-828403660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245912171</v>
      </c>
      <c r="D5" s="200">
        <f t="shared" si="0"/>
        <v>0</v>
      </c>
      <c r="E5" s="106">
        <f t="shared" si="0"/>
        <v>409228521</v>
      </c>
      <c r="F5" s="106">
        <f t="shared" si="0"/>
        <v>493450659</v>
      </c>
      <c r="G5" s="106">
        <f t="shared" si="0"/>
        <v>4046688</v>
      </c>
      <c r="H5" s="106">
        <f t="shared" si="0"/>
        <v>21540195</v>
      </c>
      <c r="I5" s="106">
        <f t="shared" si="0"/>
        <v>24635499</v>
      </c>
      <c r="J5" s="106">
        <f t="shared" si="0"/>
        <v>50222382</v>
      </c>
      <c r="K5" s="106">
        <f t="shared" si="0"/>
        <v>26430756</v>
      </c>
      <c r="L5" s="106">
        <f t="shared" si="0"/>
        <v>32669086</v>
      </c>
      <c r="M5" s="106">
        <f t="shared" si="0"/>
        <v>36734922</v>
      </c>
      <c r="N5" s="106">
        <f t="shared" si="0"/>
        <v>95834764</v>
      </c>
      <c r="O5" s="106">
        <f t="shared" si="0"/>
        <v>10351695</v>
      </c>
      <c r="P5" s="106">
        <f t="shared" si="0"/>
        <v>16299803</v>
      </c>
      <c r="Q5" s="106">
        <f t="shared" si="0"/>
        <v>28580530</v>
      </c>
      <c r="R5" s="106">
        <f t="shared" si="0"/>
        <v>55232028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201289174</v>
      </c>
      <c r="X5" s="106">
        <f t="shared" si="0"/>
        <v>370087995</v>
      </c>
      <c r="Y5" s="106">
        <f t="shared" si="0"/>
        <v>-168798821</v>
      </c>
      <c r="Z5" s="201">
        <f>+IF(X5&lt;&gt;0,+(Y5/X5)*100,0)</f>
        <v>-45.61045569716467</v>
      </c>
      <c r="AA5" s="199">
        <f>SUM(AA11:AA18)</f>
        <v>493450659</v>
      </c>
    </row>
    <row r="6" spans="1:27" ht="13.5">
      <c r="A6" s="291" t="s">
        <v>204</v>
      </c>
      <c r="B6" s="142"/>
      <c r="C6" s="62">
        <v>79857893</v>
      </c>
      <c r="D6" s="156"/>
      <c r="E6" s="60">
        <v>90564521</v>
      </c>
      <c r="F6" s="60">
        <v>144722633</v>
      </c>
      <c r="G6" s="60">
        <v>2678553</v>
      </c>
      <c r="H6" s="60">
        <v>5656033</v>
      </c>
      <c r="I6" s="60">
        <v>9468375</v>
      </c>
      <c r="J6" s="60">
        <v>17802961</v>
      </c>
      <c r="K6" s="60">
        <v>15170054</v>
      </c>
      <c r="L6" s="60">
        <v>12174202</v>
      </c>
      <c r="M6" s="60">
        <v>13031821</v>
      </c>
      <c r="N6" s="60">
        <v>40376077</v>
      </c>
      <c r="O6" s="60">
        <v>126554</v>
      </c>
      <c r="P6" s="60">
        <v>6346727</v>
      </c>
      <c r="Q6" s="60">
        <v>7520545</v>
      </c>
      <c r="R6" s="60">
        <v>13993826</v>
      </c>
      <c r="S6" s="60"/>
      <c r="T6" s="60"/>
      <c r="U6" s="60"/>
      <c r="V6" s="60"/>
      <c r="W6" s="60">
        <v>72172864</v>
      </c>
      <c r="X6" s="60">
        <v>108541975</v>
      </c>
      <c r="Y6" s="60">
        <v>-36369111</v>
      </c>
      <c r="Z6" s="140">
        <v>-33.51</v>
      </c>
      <c r="AA6" s="155">
        <v>144722633</v>
      </c>
    </row>
    <row r="7" spans="1:27" ht="13.5">
      <c r="A7" s="291" t="s">
        <v>205</v>
      </c>
      <c r="B7" s="142"/>
      <c r="C7" s="62">
        <v>27957571</v>
      </c>
      <c r="D7" s="156"/>
      <c r="E7" s="60">
        <v>37620000</v>
      </c>
      <c r="F7" s="60">
        <v>40004227</v>
      </c>
      <c r="G7" s="60">
        <v>28385</v>
      </c>
      <c r="H7" s="60">
        <v>4085112</v>
      </c>
      <c r="I7" s="60">
        <v>417871</v>
      </c>
      <c r="J7" s="60">
        <v>4531368</v>
      </c>
      <c r="K7" s="60">
        <v>532972</v>
      </c>
      <c r="L7" s="60">
        <v>1753618</v>
      </c>
      <c r="M7" s="60">
        <v>1004003</v>
      </c>
      <c r="N7" s="60">
        <v>3290593</v>
      </c>
      <c r="O7" s="60">
        <v>2280182</v>
      </c>
      <c r="P7" s="60">
        <v>1478200</v>
      </c>
      <c r="Q7" s="60">
        <v>201727</v>
      </c>
      <c r="R7" s="60">
        <v>3960109</v>
      </c>
      <c r="S7" s="60"/>
      <c r="T7" s="60"/>
      <c r="U7" s="60"/>
      <c r="V7" s="60"/>
      <c r="W7" s="60">
        <v>11782070</v>
      </c>
      <c r="X7" s="60">
        <v>30003170</v>
      </c>
      <c r="Y7" s="60">
        <v>-18221100</v>
      </c>
      <c r="Z7" s="140">
        <v>-60.73</v>
      </c>
      <c r="AA7" s="155">
        <v>40004227</v>
      </c>
    </row>
    <row r="8" spans="1:27" ht="13.5">
      <c r="A8" s="291" t="s">
        <v>206</v>
      </c>
      <c r="B8" s="142"/>
      <c r="C8" s="62">
        <v>8920579</v>
      </c>
      <c r="D8" s="156"/>
      <c r="E8" s="60">
        <v>36400000</v>
      </c>
      <c r="F8" s="60">
        <v>87775776</v>
      </c>
      <c r="G8" s="60">
        <v>967476</v>
      </c>
      <c r="H8" s="60">
        <v>2687414</v>
      </c>
      <c r="I8" s="60">
        <v>3430222</v>
      </c>
      <c r="J8" s="60">
        <v>7085112</v>
      </c>
      <c r="K8" s="60">
        <v>2906706</v>
      </c>
      <c r="L8" s="60">
        <v>2294875</v>
      </c>
      <c r="M8" s="60">
        <v>4035535</v>
      </c>
      <c r="N8" s="60">
        <v>9237116</v>
      </c>
      <c r="O8" s="60">
        <v>1957348</v>
      </c>
      <c r="P8" s="60">
        <v>3034552</v>
      </c>
      <c r="Q8" s="60">
        <v>7535802</v>
      </c>
      <c r="R8" s="60">
        <v>12527702</v>
      </c>
      <c r="S8" s="60"/>
      <c r="T8" s="60"/>
      <c r="U8" s="60"/>
      <c r="V8" s="60"/>
      <c r="W8" s="60">
        <v>28849930</v>
      </c>
      <c r="X8" s="60">
        <v>65831832</v>
      </c>
      <c r="Y8" s="60">
        <v>-36981902</v>
      </c>
      <c r="Z8" s="140">
        <v>-56.18</v>
      </c>
      <c r="AA8" s="155">
        <v>87775776</v>
      </c>
    </row>
    <row r="9" spans="1:27" ht="13.5">
      <c r="A9" s="291" t="s">
        <v>207</v>
      </c>
      <c r="B9" s="142"/>
      <c r="C9" s="62">
        <v>41394785</v>
      </c>
      <c r="D9" s="156"/>
      <c r="E9" s="60">
        <v>44882000</v>
      </c>
      <c r="F9" s="60">
        <v>15138708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11354031</v>
      </c>
      <c r="Y9" s="60">
        <v>-11354031</v>
      </c>
      <c r="Z9" s="140">
        <v>-100</v>
      </c>
      <c r="AA9" s="155">
        <v>15138708</v>
      </c>
    </row>
    <row r="10" spans="1:27" ht="13.5">
      <c r="A10" s="291" t="s">
        <v>208</v>
      </c>
      <c r="B10" s="142"/>
      <c r="C10" s="62">
        <v>1238210</v>
      </c>
      <c r="D10" s="156"/>
      <c r="E10" s="60">
        <v>14500000</v>
      </c>
      <c r="F10" s="60">
        <v>4337077</v>
      </c>
      <c r="G10" s="60">
        <v>251434</v>
      </c>
      <c r="H10" s="60">
        <v>1463765</v>
      </c>
      <c r="I10" s="60">
        <v>792891</v>
      </c>
      <c r="J10" s="60">
        <v>2508090</v>
      </c>
      <c r="K10" s="60">
        <v>361432</v>
      </c>
      <c r="L10" s="60">
        <v>561089</v>
      </c>
      <c r="M10" s="60">
        <v>3097018</v>
      </c>
      <c r="N10" s="60">
        <v>4019539</v>
      </c>
      <c r="O10" s="60">
        <v>182327</v>
      </c>
      <c r="P10" s="60">
        <v>2335509</v>
      </c>
      <c r="Q10" s="60">
        <v>1359791</v>
      </c>
      <c r="R10" s="60">
        <v>3877627</v>
      </c>
      <c r="S10" s="60"/>
      <c r="T10" s="60"/>
      <c r="U10" s="60"/>
      <c r="V10" s="60"/>
      <c r="W10" s="60">
        <v>10405256</v>
      </c>
      <c r="X10" s="60">
        <v>3252808</v>
      </c>
      <c r="Y10" s="60">
        <v>7152448</v>
      </c>
      <c r="Z10" s="140">
        <v>219.89</v>
      </c>
      <c r="AA10" s="155">
        <v>4337077</v>
      </c>
    </row>
    <row r="11" spans="1:27" ht="13.5">
      <c r="A11" s="292" t="s">
        <v>209</v>
      </c>
      <c r="B11" s="142"/>
      <c r="C11" s="293">
        <f aca="true" t="shared" si="1" ref="C11:Y11">SUM(C6:C10)</f>
        <v>159369038</v>
      </c>
      <c r="D11" s="294">
        <f t="shared" si="1"/>
        <v>0</v>
      </c>
      <c r="E11" s="295">
        <f t="shared" si="1"/>
        <v>223966521</v>
      </c>
      <c r="F11" s="295">
        <f t="shared" si="1"/>
        <v>291978421</v>
      </c>
      <c r="G11" s="295">
        <f t="shared" si="1"/>
        <v>3925848</v>
      </c>
      <c r="H11" s="295">
        <f t="shared" si="1"/>
        <v>13892324</v>
      </c>
      <c r="I11" s="295">
        <f t="shared" si="1"/>
        <v>14109359</v>
      </c>
      <c r="J11" s="295">
        <f t="shared" si="1"/>
        <v>31927531</v>
      </c>
      <c r="K11" s="295">
        <f t="shared" si="1"/>
        <v>18971164</v>
      </c>
      <c r="L11" s="295">
        <f t="shared" si="1"/>
        <v>16783784</v>
      </c>
      <c r="M11" s="295">
        <f t="shared" si="1"/>
        <v>21168377</v>
      </c>
      <c r="N11" s="295">
        <f t="shared" si="1"/>
        <v>56923325</v>
      </c>
      <c r="O11" s="295">
        <f t="shared" si="1"/>
        <v>4546411</v>
      </c>
      <c r="P11" s="295">
        <f t="shared" si="1"/>
        <v>13194988</v>
      </c>
      <c r="Q11" s="295">
        <f t="shared" si="1"/>
        <v>16617865</v>
      </c>
      <c r="R11" s="295">
        <f t="shared" si="1"/>
        <v>34359264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123210120</v>
      </c>
      <c r="X11" s="295">
        <f t="shared" si="1"/>
        <v>218983816</v>
      </c>
      <c r="Y11" s="295">
        <f t="shared" si="1"/>
        <v>-95773696</v>
      </c>
      <c r="Z11" s="296">
        <f>+IF(X11&lt;&gt;0,+(Y11/X11)*100,0)</f>
        <v>-43.73551331300209</v>
      </c>
      <c r="AA11" s="297">
        <f>SUM(AA6:AA10)</f>
        <v>291978421</v>
      </c>
    </row>
    <row r="12" spans="1:27" ht="13.5">
      <c r="A12" s="298" t="s">
        <v>210</v>
      </c>
      <c r="B12" s="136"/>
      <c r="C12" s="62">
        <v>10946132</v>
      </c>
      <c r="D12" s="156"/>
      <c r="E12" s="60">
        <v>27410000</v>
      </c>
      <c r="F12" s="60">
        <v>152236542</v>
      </c>
      <c r="G12" s="60"/>
      <c r="H12" s="60">
        <v>65204</v>
      </c>
      <c r="I12" s="60">
        <v>4848745</v>
      </c>
      <c r="J12" s="60">
        <v>4913949</v>
      </c>
      <c r="K12" s="60">
        <v>1712394</v>
      </c>
      <c r="L12" s="60">
        <v>4746750</v>
      </c>
      <c r="M12" s="60">
        <v>1594380</v>
      </c>
      <c r="N12" s="60">
        <v>8053524</v>
      </c>
      <c r="O12" s="60"/>
      <c r="P12" s="60">
        <v>1599555</v>
      </c>
      <c r="Q12" s="60">
        <v>166347</v>
      </c>
      <c r="R12" s="60">
        <v>1765902</v>
      </c>
      <c r="S12" s="60"/>
      <c r="T12" s="60"/>
      <c r="U12" s="60"/>
      <c r="V12" s="60"/>
      <c r="W12" s="60">
        <v>14733375</v>
      </c>
      <c r="X12" s="60">
        <v>114177407</v>
      </c>
      <c r="Y12" s="60">
        <v>-99444032</v>
      </c>
      <c r="Z12" s="140">
        <v>-87.1</v>
      </c>
      <c r="AA12" s="155">
        <v>152236542</v>
      </c>
    </row>
    <row r="13" spans="1:27" ht="13.5">
      <c r="A13" s="298" t="s">
        <v>211</v>
      </c>
      <c r="B13" s="136"/>
      <c r="C13" s="273">
        <v>98362</v>
      </c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>
        <v>-38000</v>
      </c>
      <c r="Q13" s="275"/>
      <c r="R13" s="275">
        <v>-38000</v>
      </c>
      <c r="S13" s="275"/>
      <c r="T13" s="275"/>
      <c r="U13" s="275"/>
      <c r="V13" s="275"/>
      <c r="W13" s="275">
        <v>-38000</v>
      </c>
      <c r="X13" s="275"/>
      <c r="Y13" s="275">
        <v>-38000</v>
      </c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74944507</v>
      </c>
      <c r="D15" s="156"/>
      <c r="E15" s="60">
        <v>157852000</v>
      </c>
      <c r="F15" s="60">
        <v>48235696</v>
      </c>
      <c r="G15" s="60">
        <v>120840</v>
      </c>
      <c r="H15" s="60">
        <v>7582667</v>
      </c>
      <c r="I15" s="60">
        <v>5677395</v>
      </c>
      <c r="J15" s="60">
        <v>13380902</v>
      </c>
      <c r="K15" s="60">
        <v>5747198</v>
      </c>
      <c r="L15" s="60">
        <v>11138552</v>
      </c>
      <c r="M15" s="60">
        <v>13972165</v>
      </c>
      <c r="N15" s="60">
        <v>30857915</v>
      </c>
      <c r="O15" s="60">
        <v>5805284</v>
      </c>
      <c r="P15" s="60">
        <v>1783193</v>
      </c>
      <c r="Q15" s="60">
        <v>11796318</v>
      </c>
      <c r="R15" s="60">
        <v>19384795</v>
      </c>
      <c r="S15" s="60"/>
      <c r="T15" s="60"/>
      <c r="U15" s="60"/>
      <c r="V15" s="60"/>
      <c r="W15" s="60">
        <v>63623612</v>
      </c>
      <c r="X15" s="60">
        <v>36176772</v>
      </c>
      <c r="Y15" s="60">
        <v>27446840</v>
      </c>
      <c r="Z15" s="140">
        <v>75.87</v>
      </c>
      <c r="AA15" s="155">
        <v>48235696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554132</v>
      </c>
      <c r="D18" s="276"/>
      <c r="E18" s="82"/>
      <c r="F18" s="82">
        <v>1000000</v>
      </c>
      <c r="G18" s="82"/>
      <c r="H18" s="82"/>
      <c r="I18" s="82"/>
      <c r="J18" s="82"/>
      <c r="K18" s="82"/>
      <c r="L18" s="82"/>
      <c r="M18" s="82"/>
      <c r="N18" s="82"/>
      <c r="O18" s="82"/>
      <c r="P18" s="82">
        <v>-239933</v>
      </c>
      <c r="Q18" s="82"/>
      <c r="R18" s="82">
        <v>-239933</v>
      </c>
      <c r="S18" s="82"/>
      <c r="T18" s="82"/>
      <c r="U18" s="82"/>
      <c r="V18" s="82"/>
      <c r="W18" s="82">
        <v>-239933</v>
      </c>
      <c r="X18" s="82">
        <v>750000</v>
      </c>
      <c r="Y18" s="82">
        <v>-989933</v>
      </c>
      <c r="Z18" s="270">
        <v>-131.99</v>
      </c>
      <c r="AA18" s="278">
        <v>1000000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79857893</v>
      </c>
      <c r="D36" s="156">
        <f t="shared" si="4"/>
        <v>0</v>
      </c>
      <c r="E36" s="60">
        <f t="shared" si="4"/>
        <v>90564521</v>
      </c>
      <c r="F36" s="60">
        <f t="shared" si="4"/>
        <v>144722633</v>
      </c>
      <c r="G36" s="60">
        <f t="shared" si="4"/>
        <v>2678553</v>
      </c>
      <c r="H36" s="60">
        <f t="shared" si="4"/>
        <v>5656033</v>
      </c>
      <c r="I36" s="60">
        <f t="shared" si="4"/>
        <v>9468375</v>
      </c>
      <c r="J36" s="60">
        <f t="shared" si="4"/>
        <v>17802961</v>
      </c>
      <c r="K36" s="60">
        <f t="shared" si="4"/>
        <v>15170054</v>
      </c>
      <c r="L36" s="60">
        <f t="shared" si="4"/>
        <v>12174202</v>
      </c>
      <c r="M36" s="60">
        <f t="shared" si="4"/>
        <v>13031821</v>
      </c>
      <c r="N36" s="60">
        <f t="shared" si="4"/>
        <v>40376077</v>
      </c>
      <c r="O36" s="60">
        <f t="shared" si="4"/>
        <v>126554</v>
      </c>
      <c r="P36" s="60">
        <f t="shared" si="4"/>
        <v>6346727</v>
      </c>
      <c r="Q36" s="60">
        <f t="shared" si="4"/>
        <v>7520545</v>
      </c>
      <c r="R36" s="60">
        <f t="shared" si="4"/>
        <v>13993826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72172864</v>
      </c>
      <c r="X36" s="60">
        <f t="shared" si="4"/>
        <v>108541975</v>
      </c>
      <c r="Y36" s="60">
        <f t="shared" si="4"/>
        <v>-36369111</v>
      </c>
      <c r="Z36" s="140">
        <f aca="true" t="shared" si="5" ref="Z36:Z49">+IF(X36&lt;&gt;0,+(Y36/X36)*100,0)</f>
        <v>-33.5069552585532</v>
      </c>
      <c r="AA36" s="155">
        <f>AA6+AA21</f>
        <v>144722633</v>
      </c>
    </row>
    <row r="37" spans="1:27" ht="13.5">
      <c r="A37" s="291" t="s">
        <v>205</v>
      </c>
      <c r="B37" s="142"/>
      <c r="C37" s="62">
        <f t="shared" si="4"/>
        <v>27957571</v>
      </c>
      <c r="D37" s="156">
        <f t="shared" si="4"/>
        <v>0</v>
      </c>
      <c r="E37" s="60">
        <f t="shared" si="4"/>
        <v>37620000</v>
      </c>
      <c r="F37" s="60">
        <f t="shared" si="4"/>
        <v>40004227</v>
      </c>
      <c r="G37" s="60">
        <f t="shared" si="4"/>
        <v>28385</v>
      </c>
      <c r="H37" s="60">
        <f t="shared" si="4"/>
        <v>4085112</v>
      </c>
      <c r="I37" s="60">
        <f t="shared" si="4"/>
        <v>417871</v>
      </c>
      <c r="J37" s="60">
        <f t="shared" si="4"/>
        <v>4531368</v>
      </c>
      <c r="K37" s="60">
        <f t="shared" si="4"/>
        <v>532972</v>
      </c>
      <c r="L37" s="60">
        <f t="shared" si="4"/>
        <v>1753618</v>
      </c>
      <c r="M37" s="60">
        <f t="shared" si="4"/>
        <v>1004003</v>
      </c>
      <c r="N37" s="60">
        <f t="shared" si="4"/>
        <v>3290593</v>
      </c>
      <c r="O37" s="60">
        <f t="shared" si="4"/>
        <v>2280182</v>
      </c>
      <c r="P37" s="60">
        <f t="shared" si="4"/>
        <v>1478200</v>
      </c>
      <c r="Q37" s="60">
        <f t="shared" si="4"/>
        <v>201727</v>
      </c>
      <c r="R37" s="60">
        <f t="shared" si="4"/>
        <v>3960109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11782070</v>
      </c>
      <c r="X37" s="60">
        <f t="shared" si="4"/>
        <v>30003170</v>
      </c>
      <c r="Y37" s="60">
        <f t="shared" si="4"/>
        <v>-18221100</v>
      </c>
      <c r="Z37" s="140">
        <f t="shared" si="5"/>
        <v>-60.73058280175061</v>
      </c>
      <c r="AA37" s="155">
        <f>AA7+AA22</f>
        <v>40004227</v>
      </c>
    </row>
    <row r="38" spans="1:27" ht="13.5">
      <c r="A38" s="291" t="s">
        <v>206</v>
      </c>
      <c r="B38" s="142"/>
      <c r="C38" s="62">
        <f t="shared" si="4"/>
        <v>8920579</v>
      </c>
      <c r="D38" s="156">
        <f t="shared" si="4"/>
        <v>0</v>
      </c>
      <c r="E38" s="60">
        <f t="shared" si="4"/>
        <v>36400000</v>
      </c>
      <c r="F38" s="60">
        <f t="shared" si="4"/>
        <v>87775776</v>
      </c>
      <c r="G38" s="60">
        <f t="shared" si="4"/>
        <v>967476</v>
      </c>
      <c r="H38" s="60">
        <f t="shared" si="4"/>
        <v>2687414</v>
      </c>
      <c r="I38" s="60">
        <f t="shared" si="4"/>
        <v>3430222</v>
      </c>
      <c r="J38" s="60">
        <f t="shared" si="4"/>
        <v>7085112</v>
      </c>
      <c r="K38" s="60">
        <f t="shared" si="4"/>
        <v>2906706</v>
      </c>
      <c r="L38" s="60">
        <f t="shared" si="4"/>
        <v>2294875</v>
      </c>
      <c r="M38" s="60">
        <f t="shared" si="4"/>
        <v>4035535</v>
      </c>
      <c r="N38" s="60">
        <f t="shared" si="4"/>
        <v>9237116</v>
      </c>
      <c r="O38" s="60">
        <f t="shared" si="4"/>
        <v>1957348</v>
      </c>
      <c r="P38" s="60">
        <f t="shared" si="4"/>
        <v>3034552</v>
      </c>
      <c r="Q38" s="60">
        <f t="shared" si="4"/>
        <v>7535802</v>
      </c>
      <c r="R38" s="60">
        <f t="shared" si="4"/>
        <v>12527702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28849930</v>
      </c>
      <c r="X38" s="60">
        <f t="shared" si="4"/>
        <v>65831832</v>
      </c>
      <c r="Y38" s="60">
        <f t="shared" si="4"/>
        <v>-36981902</v>
      </c>
      <c r="Z38" s="140">
        <f t="shared" si="5"/>
        <v>-56.17632211723957</v>
      </c>
      <c r="AA38" s="155">
        <f>AA8+AA23</f>
        <v>87775776</v>
      </c>
    </row>
    <row r="39" spans="1:27" ht="13.5">
      <c r="A39" s="291" t="s">
        <v>207</v>
      </c>
      <c r="B39" s="142"/>
      <c r="C39" s="62">
        <f t="shared" si="4"/>
        <v>41394785</v>
      </c>
      <c r="D39" s="156">
        <f t="shared" si="4"/>
        <v>0</v>
      </c>
      <c r="E39" s="60">
        <f t="shared" si="4"/>
        <v>44882000</v>
      </c>
      <c r="F39" s="60">
        <f t="shared" si="4"/>
        <v>15138708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11354031</v>
      </c>
      <c r="Y39" s="60">
        <f t="shared" si="4"/>
        <v>-11354031</v>
      </c>
      <c r="Z39" s="140">
        <f t="shared" si="5"/>
        <v>-100</v>
      </c>
      <c r="AA39" s="155">
        <f>AA9+AA24</f>
        <v>15138708</v>
      </c>
    </row>
    <row r="40" spans="1:27" ht="13.5">
      <c r="A40" s="291" t="s">
        <v>208</v>
      </c>
      <c r="B40" s="142"/>
      <c r="C40" s="62">
        <f t="shared" si="4"/>
        <v>1238210</v>
      </c>
      <c r="D40" s="156">
        <f t="shared" si="4"/>
        <v>0</v>
      </c>
      <c r="E40" s="60">
        <f t="shared" si="4"/>
        <v>14500000</v>
      </c>
      <c r="F40" s="60">
        <f t="shared" si="4"/>
        <v>4337077</v>
      </c>
      <c r="G40" s="60">
        <f t="shared" si="4"/>
        <v>251434</v>
      </c>
      <c r="H40" s="60">
        <f t="shared" si="4"/>
        <v>1463765</v>
      </c>
      <c r="I40" s="60">
        <f t="shared" si="4"/>
        <v>792891</v>
      </c>
      <c r="J40" s="60">
        <f t="shared" si="4"/>
        <v>2508090</v>
      </c>
      <c r="K40" s="60">
        <f t="shared" si="4"/>
        <v>361432</v>
      </c>
      <c r="L40" s="60">
        <f t="shared" si="4"/>
        <v>561089</v>
      </c>
      <c r="M40" s="60">
        <f t="shared" si="4"/>
        <v>3097018</v>
      </c>
      <c r="N40" s="60">
        <f t="shared" si="4"/>
        <v>4019539</v>
      </c>
      <c r="O40" s="60">
        <f t="shared" si="4"/>
        <v>182327</v>
      </c>
      <c r="P40" s="60">
        <f t="shared" si="4"/>
        <v>2335509</v>
      </c>
      <c r="Q40" s="60">
        <f t="shared" si="4"/>
        <v>1359791</v>
      </c>
      <c r="R40" s="60">
        <f t="shared" si="4"/>
        <v>3877627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10405256</v>
      </c>
      <c r="X40" s="60">
        <f t="shared" si="4"/>
        <v>3252808</v>
      </c>
      <c r="Y40" s="60">
        <f t="shared" si="4"/>
        <v>7152448</v>
      </c>
      <c r="Z40" s="140">
        <f t="shared" si="5"/>
        <v>219.885342141313</v>
      </c>
      <c r="AA40" s="155">
        <f>AA10+AA25</f>
        <v>4337077</v>
      </c>
    </row>
    <row r="41" spans="1:27" ht="13.5">
      <c r="A41" s="292" t="s">
        <v>209</v>
      </c>
      <c r="B41" s="142"/>
      <c r="C41" s="293">
        <f aca="true" t="shared" si="6" ref="C41:Y41">SUM(C36:C40)</f>
        <v>159369038</v>
      </c>
      <c r="D41" s="294">
        <f t="shared" si="6"/>
        <v>0</v>
      </c>
      <c r="E41" s="295">
        <f t="shared" si="6"/>
        <v>223966521</v>
      </c>
      <c r="F41" s="295">
        <f t="shared" si="6"/>
        <v>291978421</v>
      </c>
      <c r="G41" s="295">
        <f t="shared" si="6"/>
        <v>3925848</v>
      </c>
      <c r="H41" s="295">
        <f t="shared" si="6"/>
        <v>13892324</v>
      </c>
      <c r="I41" s="295">
        <f t="shared" si="6"/>
        <v>14109359</v>
      </c>
      <c r="J41" s="295">
        <f t="shared" si="6"/>
        <v>31927531</v>
      </c>
      <c r="K41" s="295">
        <f t="shared" si="6"/>
        <v>18971164</v>
      </c>
      <c r="L41" s="295">
        <f t="shared" si="6"/>
        <v>16783784</v>
      </c>
      <c r="M41" s="295">
        <f t="shared" si="6"/>
        <v>21168377</v>
      </c>
      <c r="N41" s="295">
        <f t="shared" si="6"/>
        <v>56923325</v>
      </c>
      <c r="O41" s="295">
        <f t="shared" si="6"/>
        <v>4546411</v>
      </c>
      <c r="P41" s="295">
        <f t="shared" si="6"/>
        <v>13194988</v>
      </c>
      <c r="Q41" s="295">
        <f t="shared" si="6"/>
        <v>16617865</v>
      </c>
      <c r="R41" s="295">
        <f t="shared" si="6"/>
        <v>34359264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123210120</v>
      </c>
      <c r="X41" s="295">
        <f t="shared" si="6"/>
        <v>218983816</v>
      </c>
      <c r="Y41" s="295">
        <f t="shared" si="6"/>
        <v>-95773696</v>
      </c>
      <c r="Z41" s="296">
        <f t="shared" si="5"/>
        <v>-43.73551331300209</v>
      </c>
      <c r="AA41" s="297">
        <f>SUM(AA36:AA40)</f>
        <v>291978421</v>
      </c>
    </row>
    <row r="42" spans="1:27" ht="13.5">
      <c r="A42" s="298" t="s">
        <v>210</v>
      </c>
      <c r="B42" s="136"/>
      <c r="C42" s="95">
        <f aca="true" t="shared" si="7" ref="C42:Y48">C12+C27</f>
        <v>10946132</v>
      </c>
      <c r="D42" s="129">
        <f t="shared" si="7"/>
        <v>0</v>
      </c>
      <c r="E42" s="54">
        <f t="shared" si="7"/>
        <v>27410000</v>
      </c>
      <c r="F42" s="54">
        <f t="shared" si="7"/>
        <v>152236542</v>
      </c>
      <c r="G42" s="54">
        <f t="shared" si="7"/>
        <v>0</v>
      </c>
      <c r="H42" s="54">
        <f t="shared" si="7"/>
        <v>65204</v>
      </c>
      <c r="I42" s="54">
        <f t="shared" si="7"/>
        <v>4848745</v>
      </c>
      <c r="J42" s="54">
        <f t="shared" si="7"/>
        <v>4913949</v>
      </c>
      <c r="K42" s="54">
        <f t="shared" si="7"/>
        <v>1712394</v>
      </c>
      <c r="L42" s="54">
        <f t="shared" si="7"/>
        <v>4746750</v>
      </c>
      <c r="M42" s="54">
        <f t="shared" si="7"/>
        <v>1594380</v>
      </c>
      <c r="N42" s="54">
        <f t="shared" si="7"/>
        <v>8053524</v>
      </c>
      <c r="O42" s="54">
        <f t="shared" si="7"/>
        <v>0</v>
      </c>
      <c r="P42" s="54">
        <f t="shared" si="7"/>
        <v>1599555</v>
      </c>
      <c r="Q42" s="54">
        <f t="shared" si="7"/>
        <v>166347</v>
      </c>
      <c r="R42" s="54">
        <f t="shared" si="7"/>
        <v>1765902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14733375</v>
      </c>
      <c r="X42" s="54">
        <f t="shared" si="7"/>
        <v>114177407</v>
      </c>
      <c r="Y42" s="54">
        <f t="shared" si="7"/>
        <v>-99444032</v>
      </c>
      <c r="Z42" s="184">
        <f t="shared" si="5"/>
        <v>-87.09606796377851</v>
      </c>
      <c r="AA42" s="130">
        <f aca="true" t="shared" si="8" ref="AA42:AA48">AA12+AA27</f>
        <v>152236542</v>
      </c>
    </row>
    <row r="43" spans="1:27" ht="13.5">
      <c r="A43" s="298" t="s">
        <v>211</v>
      </c>
      <c r="B43" s="136"/>
      <c r="C43" s="303">
        <f t="shared" si="7"/>
        <v>98362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-38000</v>
      </c>
      <c r="Q43" s="305">
        <f t="shared" si="7"/>
        <v>0</v>
      </c>
      <c r="R43" s="305">
        <f t="shared" si="7"/>
        <v>-38000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-38000</v>
      </c>
      <c r="X43" s="305">
        <f t="shared" si="7"/>
        <v>0</v>
      </c>
      <c r="Y43" s="305">
        <f t="shared" si="7"/>
        <v>-38000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74944507</v>
      </c>
      <c r="D45" s="129">
        <f t="shared" si="7"/>
        <v>0</v>
      </c>
      <c r="E45" s="54">
        <f t="shared" si="7"/>
        <v>157852000</v>
      </c>
      <c r="F45" s="54">
        <f t="shared" si="7"/>
        <v>48235696</v>
      </c>
      <c r="G45" s="54">
        <f t="shared" si="7"/>
        <v>120840</v>
      </c>
      <c r="H45" s="54">
        <f t="shared" si="7"/>
        <v>7582667</v>
      </c>
      <c r="I45" s="54">
        <f t="shared" si="7"/>
        <v>5677395</v>
      </c>
      <c r="J45" s="54">
        <f t="shared" si="7"/>
        <v>13380902</v>
      </c>
      <c r="K45" s="54">
        <f t="shared" si="7"/>
        <v>5747198</v>
      </c>
      <c r="L45" s="54">
        <f t="shared" si="7"/>
        <v>11138552</v>
      </c>
      <c r="M45" s="54">
        <f t="shared" si="7"/>
        <v>13972165</v>
      </c>
      <c r="N45" s="54">
        <f t="shared" si="7"/>
        <v>30857915</v>
      </c>
      <c r="O45" s="54">
        <f t="shared" si="7"/>
        <v>5805284</v>
      </c>
      <c r="P45" s="54">
        <f t="shared" si="7"/>
        <v>1783193</v>
      </c>
      <c r="Q45" s="54">
        <f t="shared" si="7"/>
        <v>11796318</v>
      </c>
      <c r="R45" s="54">
        <f t="shared" si="7"/>
        <v>19384795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63623612</v>
      </c>
      <c r="X45" s="54">
        <f t="shared" si="7"/>
        <v>36176772</v>
      </c>
      <c r="Y45" s="54">
        <f t="shared" si="7"/>
        <v>27446840</v>
      </c>
      <c r="Z45" s="184">
        <f t="shared" si="5"/>
        <v>75.8686817054877</v>
      </c>
      <c r="AA45" s="130">
        <f t="shared" si="8"/>
        <v>48235696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554132</v>
      </c>
      <c r="D48" s="129">
        <f t="shared" si="7"/>
        <v>0</v>
      </c>
      <c r="E48" s="54">
        <f t="shared" si="7"/>
        <v>0</v>
      </c>
      <c r="F48" s="54">
        <f t="shared" si="7"/>
        <v>1000000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-239933</v>
      </c>
      <c r="Q48" s="54">
        <f t="shared" si="7"/>
        <v>0</v>
      </c>
      <c r="R48" s="54">
        <f t="shared" si="7"/>
        <v>-239933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-239933</v>
      </c>
      <c r="X48" s="54">
        <f t="shared" si="7"/>
        <v>750000</v>
      </c>
      <c r="Y48" s="54">
        <f t="shared" si="7"/>
        <v>-989933</v>
      </c>
      <c r="Z48" s="184">
        <f t="shared" si="5"/>
        <v>-131.99106666666665</v>
      </c>
      <c r="AA48" s="130">
        <f t="shared" si="8"/>
        <v>1000000</v>
      </c>
    </row>
    <row r="49" spans="1:27" ht="13.5">
      <c r="A49" s="308" t="s">
        <v>219</v>
      </c>
      <c r="B49" s="149"/>
      <c r="C49" s="239">
        <f aca="true" t="shared" si="9" ref="C49:Y49">SUM(C41:C48)</f>
        <v>245912171</v>
      </c>
      <c r="D49" s="218">
        <f t="shared" si="9"/>
        <v>0</v>
      </c>
      <c r="E49" s="220">
        <f t="shared" si="9"/>
        <v>409228521</v>
      </c>
      <c r="F49" s="220">
        <f t="shared" si="9"/>
        <v>493450659</v>
      </c>
      <c r="G49" s="220">
        <f t="shared" si="9"/>
        <v>4046688</v>
      </c>
      <c r="H49" s="220">
        <f t="shared" si="9"/>
        <v>21540195</v>
      </c>
      <c r="I49" s="220">
        <f t="shared" si="9"/>
        <v>24635499</v>
      </c>
      <c r="J49" s="220">
        <f t="shared" si="9"/>
        <v>50222382</v>
      </c>
      <c r="K49" s="220">
        <f t="shared" si="9"/>
        <v>26430756</v>
      </c>
      <c r="L49" s="220">
        <f t="shared" si="9"/>
        <v>32669086</v>
      </c>
      <c r="M49" s="220">
        <f t="shared" si="9"/>
        <v>36734922</v>
      </c>
      <c r="N49" s="220">
        <f t="shared" si="9"/>
        <v>95834764</v>
      </c>
      <c r="O49" s="220">
        <f t="shared" si="9"/>
        <v>10351695</v>
      </c>
      <c r="P49" s="220">
        <f t="shared" si="9"/>
        <v>16299803</v>
      </c>
      <c r="Q49" s="220">
        <f t="shared" si="9"/>
        <v>28580530</v>
      </c>
      <c r="R49" s="220">
        <f t="shared" si="9"/>
        <v>55232028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201289174</v>
      </c>
      <c r="X49" s="220">
        <f t="shared" si="9"/>
        <v>370087995</v>
      </c>
      <c r="Y49" s="220">
        <f t="shared" si="9"/>
        <v>-168798821</v>
      </c>
      <c r="Z49" s="221">
        <f t="shared" si="5"/>
        <v>-45.61045569716467</v>
      </c>
      <c r="AA49" s="222">
        <f>SUM(AA41:AA48)</f>
        <v>493450659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92216000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38604000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>
        <v>15247000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>
        <v>11039000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27326000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92216000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1870943</v>
      </c>
      <c r="H67" s="60">
        <v>4603401</v>
      </c>
      <c r="I67" s="60">
        <v>4423323</v>
      </c>
      <c r="J67" s="60">
        <v>10897667</v>
      </c>
      <c r="K67" s="60">
        <v>11900557</v>
      </c>
      <c r="L67" s="60">
        <v>10290676</v>
      </c>
      <c r="M67" s="60">
        <v>7808055</v>
      </c>
      <c r="N67" s="60">
        <v>29999288</v>
      </c>
      <c r="O67" s="60">
        <v>3868129</v>
      </c>
      <c r="P67" s="60">
        <v>3939336</v>
      </c>
      <c r="Q67" s="60">
        <v>18382402</v>
      </c>
      <c r="R67" s="60">
        <v>26189867</v>
      </c>
      <c r="S67" s="60"/>
      <c r="T67" s="60"/>
      <c r="U67" s="60"/>
      <c r="V67" s="60"/>
      <c r="W67" s="60">
        <v>67086822</v>
      </c>
      <c r="X67" s="60"/>
      <c r="Y67" s="60">
        <v>67086822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1870943</v>
      </c>
      <c r="H69" s="220">
        <f t="shared" si="12"/>
        <v>4603401</v>
      </c>
      <c r="I69" s="220">
        <f t="shared" si="12"/>
        <v>4423323</v>
      </c>
      <c r="J69" s="220">
        <f t="shared" si="12"/>
        <v>10897667</v>
      </c>
      <c r="K69" s="220">
        <f t="shared" si="12"/>
        <v>11900557</v>
      </c>
      <c r="L69" s="220">
        <f t="shared" si="12"/>
        <v>10290676</v>
      </c>
      <c r="M69" s="220">
        <f t="shared" si="12"/>
        <v>7808055</v>
      </c>
      <c r="N69" s="220">
        <f t="shared" si="12"/>
        <v>29999288</v>
      </c>
      <c r="O69" s="220">
        <f t="shared" si="12"/>
        <v>3868129</v>
      </c>
      <c r="P69" s="220">
        <f t="shared" si="12"/>
        <v>3939336</v>
      </c>
      <c r="Q69" s="220">
        <f t="shared" si="12"/>
        <v>18382402</v>
      </c>
      <c r="R69" s="220">
        <f t="shared" si="12"/>
        <v>26189867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67086822</v>
      </c>
      <c r="X69" s="220">
        <f t="shared" si="12"/>
        <v>0</v>
      </c>
      <c r="Y69" s="220">
        <f t="shared" si="12"/>
        <v>67086822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159369038</v>
      </c>
      <c r="D5" s="357">
        <f t="shared" si="0"/>
        <v>0</v>
      </c>
      <c r="E5" s="356">
        <f t="shared" si="0"/>
        <v>223966521</v>
      </c>
      <c r="F5" s="358">
        <f t="shared" si="0"/>
        <v>291978421</v>
      </c>
      <c r="G5" s="358">
        <f t="shared" si="0"/>
        <v>3925848</v>
      </c>
      <c r="H5" s="356">
        <f t="shared" si="0"/>
        <v>13892324</v>
      </c>
      <c r="I5" s="356">
        <f t="shared" si="0"/>
        <v>14109359</v>
      </c>
      <c r="J5" s="358">
        <f t="shared" si="0"/>
        <v>31927531</v>
      </c>
      <c r="K5" s="358">
        <f t="shared" si="0"/>
        <v>18971164</v>
      </c>
      <c r="L5" s="356">
        <f t="shared" si="0"/>
        <v>16783784</v>
      </c>
      <c r="M5" s="356">
        <f t="shared" si="0"/>
        <v>21168377</v>
      </c>
      <c r="N5" s="358">
        <f t="shared" si="0"/>
        <v>56923325</v>
      </c>
      <c r="O5" s="358">
        <f t="shared" si="0"/>
        <v>4546411</v>
      </c>
      <c r="P5" s="356">
        <f t="shared" si="0"/>
        <v>13194988</v>
      </c>
      <c r="Q5" s="356">
        <f t="shared" si="0"/>
        <v>16617865</v>
      </c>
      <c r="R5" s="358">
        <f t="shared" si="0"/>
        <v>34359264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123210120</v>
      </c>
      <c r="X5" s="356">
        <f t="shared" si="0"/>
        <v>218983817</v>
      </c>
      <c r="Y5" s="358">
        <f t="shared" si="0"/>
        <v>-95773697</v>
      </c>
      <c r="Z5" s="359">
        <f>+IF(X5&lt;&gt;0,+(Y5/X5)*100,0)</f>
        <v>-43.73551356993654</v>
      </c>
      <c r="AA5" s="360">
        <f>+AA6+AA8+AA11+AA13+AA15</f>
        <v>291978421</v>
      </c>
    </row>
    <row r="6" spans="1:27" ht="13.5">
      <c r="A6" s="361" t="s">
        <v>204</v>
      </c>
      <c r="B6" s="142"/>
      <c r="C6" s="60">
        <f>+C7</f>
        <v>79857893</v>
      </c>
      <c r="D6" s="340">
        <f aca="true" t="shared" si="1" ref="D6:AA6">+D7</f>
        <v>0</v>
      </c>
      <c r="E6" s="60">
        <f t="shared" si="1"/>
        <v>90564521</v>
      </c>
      <c r="F6" s="59">
        <f t="shared" si="1"/>
        <v>144722633</v>
      </c>
      <c r="G6" s="59">
        <f t="shared" si="1"/>
        <v>2678553</v>
      </c>
      <c r="H6" s="60">
        <f t="shared" si="1"/>
        <v>5656033</v>
      </c>
      <c r="I6" s="60">
        <f t="shared" si="1"/>
        <v>9468375</v>
      </c>
      <c r="J6" s="59">
        <f t="shared" si="1"/>
        <v>17802961</v>
      </c>
      <c r="K6" s="59">
        <f t="shared" si="1"/>
        <v>15170054</v>
      </c>
      <c r="L6" s="60">
        <f t="shared" si="1"/>
        <v>12174202</v>
      </c>
      <c r="M6" s="60">
        <f t="shared" si="1"/>
        <v>13031821</v>
      </c>
      <c r="N6" s="59">
        <f t="shared" si="1"/>
        <v>40376077</v>
      </c>
      <c r="O6" s="59">
        <f t="shared" si="1"/>
        <v>126554</v>
      </c>
      <c r="P6" s="60">
        <f t="shared" si="1"/>
        <v>6346727</v>
      </c>
      <c r="Q6" s="60">
        <f t="shared" si="1"/>
        <v>7520545</v>
      </c>
      <c r="R6" s="59">
        <f t="shared" si="1"/>
        <v>13993826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72172864</v>
      </c>
      <c r="X6" s="60">
        <f t="shared" si="1"/>
        <v>108541975</v>
      </c>
      <c r="Y6" s="59">
        <f t="shared" si="1"/>
        <v>-36369111</v>
      </c>
      <c r="Z6" s="61">
        <f>+IF(X6&lt;&gt;0,+(Y6/X6)*100,0)</f>
        <v>-33.5069552585532</v>
      </c>
      <c r="AA6" s="62">
        <f t="shared" si="1"/>
        <v>144722633</v>
      </c>
    </row>
    <row r="7" spans="1:27" ht="13.5">
      <c r="A7" s="291" t="s">
        <v>228</v>
      </c>
      <c r="B7" s="142"/>
      <c r="C7" s="60">
        <v>79857893</v>
      </c>
      <c r="D7" s="340"/>
      <c r="E7" s="60">
        <v>90564521</v>
      </c>
      <c r="F7" s="59">
        <v>144722633</v>
      </c>
      <c r="G7" s="59">
        <v>2678553</v>
      </c>
      <c r="H7" s="60">
        <v>5656033</v>
      </c>
      <c r="I7" s="60">
        <v>9468375</v>
      </c>
      <c r="J7" s="59">
        <v>17802961</v>
      </c>
      <c r="K7" s="59">
        <v>15170054</v>
      </c>
      <c r="L7" s="60">
        <v>12174202</v>
      </c>
      <c r="M7" s="60">
        <v>13031821</v>
      </c>
      <c r="N7" s="59">
        <v>40376077</v>
      </c>
      <c r="O7" s="59">
        <v>126554</v>
      </c>
      <c r="P7" s="60">
        <v>6346727</v>
      </c>
      <c r="Q7" s="60">
        <v>7520545</v>
      </c>
      <c r="R7" s="59">
        <v>13993826</v>
      </c>
      <c r="S7" s="59"/>
      <c r="T7" s="60"/>
      <c r="U7" s="60"/>
      <c r="V7" s="59"/>
      <c r="W7" s="59">
        <v>72172864</v>
      </c>
      <c r="X7" s="60">
        <v>108541975</v>
      </c>
      <c r="Y7" s="59">
        <v>-36369111</v>
      </c>
      <c r="Z7" s="61">
        <v>-33.51</v>
      </c>
      <c r="AA7" s="62">
        <v>144722633</v>
      </c>
    </row>
    <row r="8" spans="1:27" ht="13.5">
      <c r="A8" s="361" t="s">
        <v>205</v>
      </c>
      <c r="B8" s="142"/>
      <c r="C8" s="60">
        <f aca="true" t="shared" si="2" ref="C8:Y8">SUM(C9:C10)</f>
        <v>27957571</v>
      </c>
      <c r="D8" s="340">
        <f t="shared" si="2"/>
        <v>0</v>
      </c>
      <c r="E8" s="60">
        <f t="shared" si="2"/>
        <v>37620000</v>
      </c>
      <c r="F8" s="59">
        <f t="shared" si="2"/>
        <v>40004227</v>
      </c>
      <c r="G8" s="59">
        <f t="shared" si="2"/>
        <v>28385</v>
      </c>
      <c r="H8" s="60">
        <f t="shared" si="2"/>
        <v>4085112</v>
      </c>
      <c r="I8" s="60">
        <f t="shared" si="2"/>
        <v>417871</v>
      </c>
      <c r="J8" s="59">
        <f t="shared" si="2"/>
        <v>4531368</v>
      </c>
      <c r="K8" s="59">
        <f t="shared" si="2"/>
        <v>532972</v>
      </c>
      <c r="L8" s="60">
        <f t="shared" si="2"/>
        <v>1753618</v>
      </c>
      <c r="M8" s="60">
        <f t="shared" si="2"/>
        <v>1004003</v>
      </c>
      <c r="N8" s="59">
        <f t="shared" si="2"/>
        <v>3290593</v>
      </c>
      <c r="O8" s="59">
        <f t="shared" si="2"/>
        <v>2280182</v>
      </c>
      <c r="P8" s="60">
        <f t="shared" si="2"/>
        <v>1478200</v>
      </c>
      <c r="Q8" s="60">
        <f t="shared" si="2"/>
        <v>201727</v>
      </c>
      <c r="R8" s="59">
        <f t="shared" si="2"/>
        <v>3960109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11782070</v>
      </c>
      <c r="X8" s="60">
        <f t="shared" si="2"/>
        <v>30003171</v>
      </c>
      <c r="Y8" s="59">
        <f t="shared" si="2"/>
        <v>-18221101</v>
      </c>
      <c r="Z8" s="61">
        <f>+IF(X8&lt;&gt;0,+(Y8/X8)*100,0)</f>
        <v>-60.730584110592844</v>
      </c>
      <c r="AA8" s="62">
        <f>SUM(AA9:AA10)</f>
        <v>40004227</v>
      </c>
    </row>
    <row r="9" spans="1:27" ht="13.5">
      <c r="A9" s="291" t="s">
        <v>229</v>
      </c>
      <c r="B9" s="142"/>
      <c r="C9" s="60">
        <v>25018650</v>
      </c>
      <c r="D9" s="340"/>
      <c r="E9" s="60">
        <v>31600000</v>
      </c>
      <c r="F9" s="59">
        <v>34772301</v>
      </c>
      <c r="G9" s="59">
        <v>28385</v>
      </c>
      <c r="H9" s="60">
        <v>4085112</v>
      </c>
      <c r="I9" s="60">
        <v>417871</v>
      </c>
      <c r="J9" s="59">
        <v>4531368</v>
      </c>
      <c r="K9" s="59">
        <v>532972</v>
      </c>
      <c r="L9" s="60">
        <v>1753618</v>
      </c>
      <c r="M9" s="60">
        <v>1004003</v>
      </c>
      <c r="N9" s="59">
        <v>3290593</v>
      </c>
      <c r="O9" s="59">
        <v>2280182</v>
      </c>
      <c r="P9" s="60">
        <v>1478200</v>
      </c>
      <c r="Q9" s="60">
        <v>201727</v>
      </c>
      <c r="R9" s="59">
        <v>3960109</v>
      </c>
      <c r="S9" s="59"/>
      <c r="T9" s="60"/>
      <c r="U9" s="60"/>
      <c r="V9" s="59"/>
      <c r="W9" s="59">
        <v>11782070</v>
      </c>
      <c r="X9" s="60">
        <v>26079226</v>
      </c>
      <c r="Y9" s="59">
        <v>-14297156</v>
      </c>
      <c r="Z9" s="61">
        <v>-54.82</v>
      </c>
      <c r="AA9" s="62">
        <v>34772301</v>
      </c>
    </row>
    <row r="10" spans="1:27" ht="13.5">
      <c r="A10" s="291" t="s">
        <v>230</v>
      </c>
      <c r="B10" s="142"/>
      <c r="C10" s="60">
        <v>2938921</v>
      </c>
      <c r="D10" s="340"/>
      <c r="E10" s="60">
        <v>6020000</v>
      </c>
      <c r="F10" s="59">
        <v>5231926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3923945</v>
      </c>
      <c r="Y10" s="59">
        <v>-3923945</v>
      </c>
      <c r="Z10" s="61">
        <v>-100</v>
      </c>
      <c r="AA10" s="62">
        <v>5231926</v>
      </c>
    </row>
    <row r="11" spans="1:27" ht="13.5">
      <c r="A11" s="361" t="s">
        <v>206</v>
      </c>
      <c r="B11" s="142"/>
      <c r="C11" s="362">
        <f>+C12</f>
        <v>8920579</v>
      </c>
      <c r="D11" s="363">
        <f aca="true" t="shared" si="3" ref="D11:AA11">+D12</f>
        <v>0</v>
      </c>
      <c r="E11" s="362">
        <f t="shared" si="3"/>
        <v>36400000</v>
      </c>
      <c r="F11" s="364">
        <f t="shared" si="3"/>
        <v>87775776</v>
      </c>
      <c r="G11" s="364">
        <f t="shared" si="3"/>
        <v>967476</v>
      </c>
      <c r="H11" s="362">
        <f t="shared" si="3"/>
        <v>2687414</v>
      </c>
      <c r="I11" s="362">
        <f t="shared" si="3"/>
        <v>3430222</v>
      </c>
      <c r="J11" s="364">
        <f t="shared" si="3"/>
        <v>7085112</v>
      </c>
      <c r="K11" s="364">
        <f t="shared" si="3"/>
        <v>2906706</v>
      </c>
      <c r="L11" s="362">
        <f t="shared" si="3"/>
        <v>2294875</v>
      </c>
      <c r="M11" s="362">
        <f t="shared" si="3"/>
        <v>4035535</v>
      </c>
      <c r="N11" s="364">
        <f t="shared" si="3"/>
        <v>9237116</v>
      </c>
      <c r="O11" s="364">
        <f t="shared" si="3"/>
        <v>1957348</v>
      </c>
      <c r="P11" s="362">
        <f t="shared" si="3"/>
        <v>3034552</v>
      </c>
      <c r="Q11" s="362">
        <f t="shared" si="3"/>
        <v>7535802</v>
      </c>
      <c r="R11" s="364">
        <f t="shared" si="3"/>
        <v>12527702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28849930</v>
      </c>
      <c r="X11" s="362">
        <f t="shared" si="3"/>
        <v>65831832</v>
      </c>
      <c r="Y11" s="364">
        <f t="shared" si="3"/>
        <v>-36981902</v>
      </c>
      <c r="Z11" s="365">
        <f>+IF(X11&lt;&gt;0,+(Y11/X11)*100,0)</f>
        <v>-56.17632211723957</v>
      </c>
      <c r="AA11" s="366">
        <f t="shared" si="3"/>
        <v>87775776</v>
      </c>
    </row>
    <row r="12" spans="1:27" ht="13.5">
      <c r="A12" s="291" t="s">
        <v>231</v>
      </c>
      <c r="B12" s="136"/>
      <c r="C12" s="60">
        <v>8920579</v>
      </c>
      <c r="D12" s="340"/>
      <c r="E12" s="60">
        <v>36400000</v>
      </c>
      <c r="F12" s="59">
        <v>87775776</v>
      </c>
      <c r="G12" s="59">
        <v>967476</v>
      </c>
      <c r="H12" s="60">
        <v>2687414</v>
      </c>
      <c r="I12" s="60">
        <v>3430222</v>
      </c>
      <c r="J12" s="59">
        <v>7085112</v>
      </c>
      <c r="K12" s="59">
        <v>2906706</v>
      </c>
      <c r="L12" s="60">
        <v>2294875</v>
      </c>
      <c r="M12" s="60">
        <v>4035535</v>
      </c>
      <c r="N12" s="59">
        <v>9237116</v>
      </c>
      <c r="O12" s="59">
        <v>1957348</v>
      </c>
      <c r="P12" s="60">
        <v>3034552</v>
      </c>
      <c r="Q12" s="60">
        <v>7535802</v>
      </c>
      <c r="R12" s="59">
        <v>12527702</v>
      </c>
      <c r="S12" s="59"/>
      <c r="T12" s="60"/>
      <c r="U12" s="60"/>
      <c r="V12" s="59"/>
      <c r="W12" s="59">
        <v>28849930</v>
      </c>
      <c r="X12" s="60">
        <v>65831832</v>
      </c>
      <c r="Y12" s="59">
        <v>-36981902</v>
      </c>
      <c r="Z12" s="61">
        <v>-56.18</v>
      </c>
      <c r="AA12" s="62">
        <v>87775776</v>
      </c>
    </row>
    <row r="13" spans="1:27" ht="13.5">
      <c r="A13" s="361" t="s">
        <v>207</v>
      </c>
      <c r="B13" s="136"/>
      <c r="C13" s="275">
        <f>+C14</f>
        <v>41394785</v>
      </c>
      <c r="D13" s="341">
        <f aca="true" t="shared" si="4" ref="D13:AA13">+D14</f>
        <v>0</v>
      </c>
      <c r="E13" s="275">
        <f t="shared" si="4"/>
        <v>44882000</v>
      </c>
      <c r="F13" s="342">
        <f t="shared" si="4"/>
        <v>15138708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11354031</v>
      </c>
      <c r="Y13" s="342">
        <f t="shared" si="4"/>
        <v>-11354031</v>
      </c>
      <c r="Z13" s="335">
        <f>+IF(X13&lt;&gt;0,+(Y13/X13)*100,0)</f>
        <v>-100</v>
      </c>
      <c r="AA13" s="273">
        <f t="shared" si="4"/>
        <v>15138708</v>
      </c>
    </row>
    <row r="14" spans="1:27" ht="13.5">
      <c r="A14" s="291" t="s">
        <v>232</v>
      </c>
      <c r="B14" s="136"/>
      <c r="C14" s="60">
        <v>41394785</v>
      </c>
      <c r="D14" s="340"/>
      <c r="E14" s="60">
        <v>44882000</v>
      </c>
      <c r="F14" s="59">
        <v>15138708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11354031</v>
      </c>
      <c r="Y14" s="59">
        <v>-11354031</v>
      </c>
      <c r="Z14" s="61">
        <v>-100</v>
      </c>
      <c r="AA14" s="62">
        <v>15138708</v>
      </c>
    </row>
    <row r="15" spans="1:27" ht="13.5">
      <c r="A15" s="361" t="s">
        <v>208</v>
      </c>
      <c r="B15" s="136"/>
      <c r="C15" s="60">
        <f aca="true" t="shared" si="5" ref="C15:Y15">SUM(C16:C20)</f>
        <v>1238210</v>
      </c>
      <c r="D15" s="340">
        <f t="shared" si="5"/>
        <v>0</v>
      </c>
      <c r="E15" s="60">
        <f t="shared" si="5"/>
        <v>14500000</v>
      </c>
      <c r="F15" s="59">
        <f t="shared" si="5"/>
        <v>4337077</v>
      </c>
      <c r="G15" s="59">
        <f t="shared" si="5"/>
        <v>251434</v>
      </c>
      <c r="H15" s="60">
        <f t="shared" si="5"/>
        <v>1463765</v>
      </c>
      <c r="I15" s="60">
        <f t="shared" si="5"/>
        <v>792891</v>
      </c>
      <c r="J15" s="59">
        <f t="shared" si="5"/>
        <v>2508090</v>
      </c>
      <c r="K15" s="59">
        <f t="shared" si="5"/>
        <v>361432</v>
      </c>
      <c r="L15" s="60">
        <f t="shared" si="5"/>
        <v>561089</v>
      </c>
      <c r="M15" s="60">
        <f t="shared" si="5"/>
        <v>3097018</v>
      </c>
      <c r="N15" s="59">
        <f t="shared" si="5"/>
        <v>4019539</v>
      </c>
      <c r="O15" s="59">
        <f t="shared" si="5"/>
        <v>182327</v>
      </c>
      <c r="P15" s="60">
        <f t="shared" si="5"/>
        <v>2335509</v>
      </c>
      <c r="Q15" s="60">
        <f t="shared" si="5"/>
        <v>1359791</v>
      </c>
      <c r="R15" s="59">
        <f t="shared" si="5"/>
        <v>3877627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10405256</v>
      </c>
      <c r="X15" s="60">
        <f t="shared" si="5"/>
        <v>3252808</v>
      </c>
      <c r="Y15" s="59">
        <f t="shared" si="5"/>
        <v>7152448</v>
      </c>
      <c r="Z15" s="61">
        <f>+IF(X15&lt;&gt;0,+(Y15/X15)*100,0)</f>
        <v>219.885342141313</v>
      </c>
      <c r="AA15" s="62">
        <f>SUM(AA16:AA20)</f>
        <v>4337077</v>
      </c>
    </row>
    <row r="16" spans="1:27" ht="13.5">
      <c r="A16" s="291" t="s">
        <v>233</v>
      </c>
      <c r="B16" s="300"/>
      <c r="C16" s="60">
        <v>39100</v>
      </c>
      <c r="D16" s="340"/>
      <c r="E16" s="60">
        <v>1300000</v>
      </c>
      <c r="F16" s="59"/>
      <c r="G16" s="59"/>
      <c r="H16" s="60">
        <v>329500</v>
      </c>
      <c r="I16" s="60"/>
      <c r="J16" s="59">
        <v>329500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329500</v>
      </c>
      <c r="X16" s="60"/>
      <c r="Y16" s="59">
        <v>329500</v>
      </c>
      <c r="Z16" s="61"/>
      <c r="AA16" s="62"/>
    </row>
    <row r="17" spans="1:27" ht="13.5">
      <c r="A17" s="291" t="s">
        <v>234</v>
      </c>
      <c r="B17" s="136"/>
      <c r="C17" s="60">
        <v>106180</v>
      </c>
      <c r="D17" s="340"/>
      <c r="E17" s="60"/>
      <c r="F17" s="59">
        <v>52447</v>
      </c>
      <c r="G17" s="59"/>
      <c r="H17" s="60"/>
      <c r="I17" s="60"/>
      <c r="J17" s="59"/>
      <c r="K17" s="59"/>
      <c r="L17" s="60"/>
      <c r="M17" s="60"/>
      <c r="N17" s="59"/>
      <c r="O17" s="59"/>
      <c r="P17" s="60">
        <v>2232702</v>
      </c>
      <c r="Q17" s="60">
        <v>700626</v>
      </c>
      <c r="R17" s="59">
        <v>2933328</v>
      </c>
      <c r="S17" s="59"/>
      <c r="T17" s="60"/>
      <c r="U17" s="60"/>
      <c r="V17" s="59"/>
      <c r="W17" s="59">
        <v>2933328</v>
      </c>
      <c r="X17" s="60">
        <v>39335</v>
      </c>
      <c r="Y17" s="59">
        <v>2893993</v>
      </c>
      <c r="Z17" s="61">
        <v>7357.3</v>
      </c>
      <c r="AA17" s="62">
        <v>52447</v>
      </c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>
        <v>17262</v>
      </c>
      <c r="L18" s="60"/>
      <c r="M18" s="60"/>
      <c r="N18" s="59">
        <v>17262</v>
      </c>
      <c r="O18" s="59"/>
      <c r="P18" s="60">
        <v>102807</v>
      </c>
      <c r="Q18" s="60">
        <v>329540</v>
      </c>
      <c r="R18" s="59">
        <v>432347</v>
      </c>
      <c r="S18" s="59"/>
      <c r="T18" s="60"/>
      <c r="U18" s="60"/>
      <c r="V18" s="59"/>
      <c r="W18" s="59">
        <v>449609</v>
      </c>
      <c r="X18" s="60"/>
      <c r="Y18" s="59">
        <v>449609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1092930</v>
      </c>
      <c r="D20" s="340"/>
      <c r="E20" s="60">
        <v>13200000</v>
      </c>
      <c r="F20" s="59">
        <v>4284630</v>
      </c>
      <c r="G20" s="59">
        <v>251434</v>
      </c>
      <c r="H20" s="60">
        <v>1134265</v>
      </c>
      <c r="I20" s="60">
        <v>792891</v>
      </c>
      <c r="J20" s="59">
        <v>2178590</v>
      </c>
      <c r="K20" s="59">
        <v>344170</v>
      </c>
      <c r="L20" s="60">
        <v>561089</v>
      </c>
      <c r="M20" s="60">
        <v>3097018</v>
      </c>
      <c r="N20" s="59">
        <v>4002277</v>
      </c>
      <c r="O20" s="59">
        <v>182327</v>
      </c>
      <c r="P20" s="60"/>
      <c r="Q20" s="60">
        <v>329625</v>
      </c>
      <c r="R20" s="59">
        <v>511952</v>
      </c>
      <c r="S20" s="59"/>
      <c r="T20" s="60"/>
      <c r="U20" s="60"/>
      <c r="V20" s="59"/>
      <c r="W20" s="59">
        <v>6692819</v>
      </c>
      <c r="X20" s="60">
        <v>3213473</v>
      </c>
      <c r="Y20" s="59">
        <v>3479346</v>
      </c>
      <c r="Z20" s="61">
        <v>108.27</v>
      </c>
      <c r="AA20" s="62">
        <v>4284630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10946132</v>
      </c>
      <c r="D22" s="344">
        <f t="shared" si="6"/>
        <v>0</v>
      </c>
      <c r="E22" s="343">
        <f t="shared" si="6"/>
        <v>27410000</v>
      </c>
      <c r="F22" s="345">
        <f t="shared" si="6"/>
        <v>152236542</v>
      </c>
      <c r="G22" s="345">
        <f t="shared" si="6"/>
        <v>0</v>
      </c>
      <c r="H22" s="343">
        <f t="shared" si="6"/>
        <v>65204</v>
      </c>
      <c r="I22" s="343">
        <f t="shared" si="6"/>
        <v>4848745</v>
      </c>
      <c r="J22" s="345">
        <f t="shared" si="6"/>
        <v>4913949</v>
      </c>
      <c r="K22" s="345">
        <f t="shared" si="6"/>
        <v>1712394</v>
      </c>
      <c r="L22" s="343">
        <f t="shared" si="6"/>
        <v>4746750</v>
      </c>
      <c r="M22" s="343">
        <f t="shared" si="6"/>
        <v>1594380</v>
      </c>
      <c r="N22" s="345">
        <f t="shared" si="6"/>
        <v>8053524</v>
      </c>
      <c r="O22" s="345">
        <f t="shared" si="6"/>
        <v>0</v>
      </c>
      <c r="P22" s="343">
        <f t="shared" si="6"/>
        <v>1599555</v>
      </c>
      <c r="Q22" s="343">
        <f t="shared" si="6"/>
        <v>166347</v>
      </c>
      <c r="R22" s="345">
        <f t="shared" si="6"/>
        <v>1765902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14733375</v>
      </c>
      <c r="X22" s="343">
        <f t="shared" si="6"/>
        <v>114177407</v>
      </c>
      <c r="Y22" s="345">
        <f t="shared" si="6"/>
        <v>-99444032</v>
      </c>
      <c r="Z22" s="336">
        <f>+IF(X22&lt;&gt;0,+(Y22/X22)*100,0)</f>
        <v>-87.09606796377851</v>
      </c>
      <c r="AA22" s="350">
        <f>SUM(AA23:AA32)</f>
        <v>152236542</v>
      </c>
    </row>
    <row r="23" spans="1:27" ht="13.5">
      <c r="A23" s="361" t="s">
        <v>236</v>
      </c>
      <c r="B23" s="142"/>
      <c r="C23" s="60">
        <v>3664344</v>
      </c>
      <c r="D23" s="340"/>
      <c r="E23" s="60"/>
      <c r="F23" s="59">
        <v>5812369</v>
      </c>
      <c r="G23" s="59"/>
      <c r="H23" s="60"/>
      <c r="I23" s="60">
        <v>2055636</v>
      </c>
      <c r="J23" s="59">
        <v>2055636</v>
      </c>
      <c r="K23" s="59">
        <v>1486772</v>
      </c>
      <c r="L23" s="60">
        <v>614825</v>
      </c>
      <c r="M23" s="60">
        <v>968945</v>
      </c>
      <c r="N23" s="59">
        <v>3070542</v>
      </c>
      <c r="O23" s="59"/>
      <c r="P23" s="60">
        <v>1128482</v>
      </c>
      <c r="Q23" s="60">
        <v>39885</v>
      </c>
      <c r="R23" s="59">
        <v>1168367</v>
      </c>
      <c r="S23" s="59"/>
      <c r="T23" s="60"/>
      <c r="U23" s="60"/>
      <c r="V23" s="59"/>
      <c r="W23" s="59">
        <v>6294545</v>
      </c>
      <c r="X23" s="60">
        <v>4359277</v>
      </c>
      <c r="Y23" s="59">
        <v>1935268</v>
      </c>
      <c r="Z23" s="61">
        <v>44.39</v>
      </c>
      <c r="AA23" s="62">
        <v>5812369</v>
      </c>
    </row>
    <row r="24" spans="1:27" ht="13.5">
      <c r="A24" s="361" t="s">
        <v>237</v>
      </c>
      <c r="B24" s="142"/>
      <c r="C24" s="60">
        <v>705961</v>
      </c>
      <c r="D24" s="340"/>
      <c r="E24" s="60">
        <v>100000</v>
      </c>
      <c r="F24" s="59">
        <v>2600000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1950000</v>
      </c>
      <c r="Y24" s="59">
        <v>-1950000</v>
      </c>
      <c r="Z24" s="61">
        <v>-100</v>
      </c>
      <c r="AA24" s="62">
        <v>2600000</v>
      </c>
    </row>
    <row r="25" spans="1:27" ht="13.5">
      <c r="A25" s="361" t="s">
        <v>238</v>
      </c>
      <c r="B25" s="142"/>
      <c r="C25" s="60"/>
      <c r="D25" s="340"/>
      <c r="E25" s="60">
        <v>8800000</v>
      </c>
      <c r="F25" s="59">
        <v>9300000</v>
      </c>
      <c r="G25" s="59"/>
      <c r="H25" s="60"/>
      <c r="I25" s="60"/>
      <c r="J25" s="59"/>
      <c r="K25" s="59"/>
      <c r="L25" s="60">
        <v>1412558</v>
      </c>
      <c r="M25" s="60"/>
      <c r="N25" s="59">
        <v>1412558</v>
      </c>
      <c r="O25" s="59"/>
      <c r="P25" s="60"/>
      <c r="Q25" s="60"/>
      <c r="R25" s="59"/>
      <c r="S25" s="59"/>
      <c r="T25" s="60"/>
      <c r="U25" s="60"/>
      <c r="V25" s="59"/>
      <c r="W25" s="59">
        <v>1412558</v>
      </c>
      <c r="X25" s="60">
        <v>6975000</v>
      </c>
      <c r="Y25" s="59">
        <v>-5562442</v>
      </c>
      <c r="Z25" s="61">
        <v>-79.75</v>
      </c>
      <c r="AA25" s="62">
        <v>9300000</v>
      </c>
    </row>
    <row r="26" spans="1:27" ht="13.5">
      <c r="A26" s="361" t="s">
        <v>239</v>
      </c>
      <c r="B26" s="302"/>
      <c r="C26" s="362">
        <v>680546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14000000</v>
      </c>
      <c r="F27" s="59">
        <v>7529890</v>
      </c>
      <c r="G27" s="59"/>
      <c r="H27" s="60"/>
      <c r="I27" s="60">
        <v>2378930</v>
      </c>
      <c r="J27" s="59">
        <v>2378930</v>
      </c>
      <c r="K27" s="59"/>
      <c r="L27" s="60">
        <v>2123502</v>
      </c>
      <c r="M27" s="60">
        <v>527904</v>
      </c>
      <c r="N27" s="59">
        <v>2651406</v>
      </c>
      <c r="O27" s="59"/>
      <c r="P27" s="60">
        <v>471073</v>
      </c>
      <c r="Q27" s="60"/>
      <c r="R27" s="59">
        <v>471073</v>
      </c>
      <c r="S27" s="59"/>
      <c r="T27" s="60"/>
      <c r="U27" s="60"/>
      <c r="V27" s="59"/>
      <c r="W27" s="59">
        <v>5501409</v>
      </c>
      <c r="X27" s="60">
        <v>5647418</v>
      </c>
      <c r="Y27" s="59">
        <v>-146009</v>
      </c>
      <c r="Z27" s="61">
        <v>-2.59</v>
      </c>
      <c r="AA27" s="62">
        <v>7529890</v>
      </c>
    </row>
    <row r="28" spans="1:27" ht="13.5">
      <c r="A28" s="361" t="s">
        <v>241</v>
      </c>
      <c r="B28" s="147"/>
      <c r="C28" s="275">
        <v>242696</v>
      </c>
      <c r="D28" s="341"/>
      <c r="E28" s="275"/>
      <c r="F28" s="342">
        <v>688000</v>
      </c>
      <c r="G28" s="342"/>
      <c r="H28" s="275"/>
      <c r="I28" s="275"/>
      <c r="J28" s="342"/>
      <c r="K28" s="342"/>
      <c r="L28" s="275">
        <v>53672</v>
      </c>
      <c r="M28" s="275"/>
      <c r="N28" s="342">
        <v>53672</v>
      </c>
      <c r="O28" s="342"/>
      <c r="P28" s="275"/>
      <c r="Q28" s="275"/>
      <c r="R28" s="342"/>
      <c r="S28" s="342"/>
      <c r="T28" s="275"/>
      <c r="U28" s="275"/>
      <c r="V28" s="342"/>
      <c r="W28" s="342">
        <v>53672</v>
      </c>
      <c r="X28" s="275">
        <v>516000</v>
      </c>
      <c r="Y28" s="342">
        <v>-462328</v>
      </c>
      <c r="Z28" s="335">
        <v>-89.6</v>
      </c>
      <c r="AA28" s="273">
        <v>688000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>
        <v>60000</v>
      </c>
      <c r="F31" s="59">
        <v>60000</v>
      </c>
      <c r="G31" s="59"/>
      <c r="H31" s="60">
        <v>38000</v>
      </c>
      <c r="I31" s="60"/>
      <c r="J31" s="59">
        <v>38000</v>
      </c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>
        <v>38000</v>
      </c>
      <c r="X31" s="60">
        <v>45000</v>
      </c>
      <c r="Y31" s="59">
        <v>-7000</v>
      </c>
      <c r="Z31" s="61">
        <v>-15.56</v>
      </c>
      <c r="AA31" s="62">
        <v>60000</v>
      </c>
    </row>
    <row r="32" spans="1:27" ht="13.5">
      <c r="A32" s="361" t="s">
        <v>93</v>
      </c>
      <c r="B32" s="136"/>
      <c r="C32" s="60">
        <v>5652585</v>
      </c>
      <c r="D32" s="340"/>
      <c r="E32" s="60">
        <v>4450000</v>
      </c>
      <c r="F32" s="59">
        <v>126246283</v>
      </c>
      <c r="G32" s="59"/>
      <c r="H32" s="60">
        <v>27204</v>
      </c>
      <c r="I32" s="60">
        <v>414179</v>
      </c>
      <c r="J32" s="59">
        <v>441383</v>
      </c>
      <c r="K32" s="59">
        <v>225622</v>
      </c>
      <c r="L32" s="60">
        <v>542193</v>
      </c>
      <c r="M32" s="60">
        <v>97531</v>
      </c>
      <c r="N32" s="59">
        <v>865346</v>
      </c>
      <c r="O32" s="59"/>
      <c r="P32" s="60"/>
      <c r="Q32" s="60">
        <v>126462</v>
      </c>
      <c r="R32" s="59">
        <v>126462</v>
      </c>
      <c r="S32" s="59"/>
      <c r="T32" s="60"/>
      <c r="U32" s="60"/>
      <c r="V32" s="59"/>
      <c r="W32" s="59">
        <v>1433191</v>
      </c>
      <c r="X32" s="60">
        <v>94684712</v>
      </c>
      <c r="Y32" s="59">
        <v>-93251521</v>
      </c>
      <c r="Z32" s="61">
        <v>-98.49</v>
      </c>
      <c r="AA32" s="62">
        <v>126246283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98362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-38000</v>
      </c>
      <c r="Q34" s="343">
        <f t="shared" si="7"/>
        <v>0</v>
      </c>
      <c r="R34" s="345">
        <f t="shared" si="7"/>
        <v>-38000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-38000</v>
      </c>
      <c r="X34" s="343">
        <f t="shared" si="7"/>
        <v>0</v>
      </c>
      <c r="Y34" s="345">
        <f t="shared" si="7"/>
        <v>-38000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>
        <v>98362</v>
      </c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>
        <v>-38000</v>
      </c>
      <c r="Q35" s="54"/>
      <c r="R35" s="53">
        <v>-38000</v>
      </c>
      <c r="S35" s="53"/>
      <c r="T35" s="54"/>
      <c r="U35" s="54"/>
      <c r="V35" s="53"/>
      <c r="W35" s="53">
        <v>-38000</v>
      </c>
      <c r="X35" s="54"/>
      <c r="Y35" s="53">
        <v>-38000</v>
      </c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74944507</v>
      </c>
      <c r="D40" s="344">
        <f t="shared" si="9"/>
        <v>0</v>
      </c>
      <c r="E40" s="343">
        <f t="shared" si="9"/>
        <v>157852000</v>
      </c>
      <c r="F40" s="345">
        <f t="shared" si="9"/>
        <v>48235696</v>
      </c>
      <c r="G40" s="345">
        <f t="shared" si="9"/>
        <v>120840</v>
      </c>
      <c r="H40" s="343">
        <f t="shared" si="9"/>
        <v>7582667</v>
      </c>
      <c r="I40" s="343">
        <f t="shared" si="9"/>
        <v>5677395</v>
      </c>
      <c r="J40" s="345">
        <f t="shared" si="9"/>
        <v>13380902</v>
      </c>
      <c r="K40" s="345">
        <f t="shared" si="9"/>
        <v>5747198</v>
      </c>
      <c r="L40" s="343">
        <f t="shared" si="9"/>
        <v>11138552</v>
      </c>
      <c r="M40" s="343">
        <f t="shared" si="9"/>
        <v>13972165</v>
      </c>
      <c r="N40" s="345">
        <f t="shared" si="9"/>
        <v>30857915</v>
      </c>
      <c r="O40" s="345">
        <f t="shared" si="9"/>
        <v>5805284</v>
      </c>
      <c r="P40" s="343">
        <f t="shared" si="9"/>
        <v>1783193</v>
      </c>
      <c r="Q40" s="343">
        <f t="shared" si="9"/>
        <v>11796318</v>
      </c>
      <c r="R40" s="345">
        <f t="shared" si="9"/>
        <v>19384795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63623612</v>
      </c>
      <c r="X40" s="343">
        <f t="shared" si="9"/>
        <v>36176772</v>
      </c>
      <c r="Y40" s="345">
        <f t="shared" si="9"/>
        <v>27446840</v>
      </c>
      <c r="Z40" s="336">
        <f>+IF(X40&lt;&gt;0,+(Y40/X40)*100,0)</f>
        <v>75.8686817054877</v>
      </c>
      <c r="AA40" s="350">
        <f>SUM(AA41:AA49)</f>
        <v>48235696</v>
      </c>
    </row>
    <row r="41" spans="1:27" ht="13.5">
      <c r="A41" s="361" t="s">
        <v>247</v>
      </c>
      <c r="B41" s="142"/>
      <c r="C41" s="362">
        <v>7701759</v>
      </c>
      <c r="D41" s="363"/>
      <c r="E41" s="362">
        <v>8900000</v>
      </c>
      <c r="F41" s="364">
        <v>13375007</v>
      </c>
      <c r="G41" s="364"/>
      <c r="H41" s="362">
        <v>395233</v>
      </c>
      <c r="I41" s="362"/>
      <c r="J41" s="364">
        <v>395233</v>
      </c>
      <c r="K41" s="364">
        <v>134656</v>
      </c>
      <c r="L41" s="362">
        <v>398371</v>
      </c>
      <c r="M41" s="362"/>
      <c r="N41" s="364">
        <v>533027</v>
      </c>
      <c r="O41" s="364"/>
      <c r="P41" s="362"/>
      <c r="Q41" s="362">
        <v>664916</v>
      </c>
      <c r="R41" s="364">
        <v>664916</v>
      </c>
      <c r="S41" s="364"/>
      <c r="T41" s="362"/>
      <c r="U41" s="362"/>
      <c r="V41" s="364"/>
      <c r="W41" s="364">
        <v>1593176</v>
      </c>
      <c r="X41" s="362">
        <v>10031255</v>
      </c>
      <c r="Y41" s="364">
        <v>-8438079</v>
      </c>
      <c r="Z41" s="365">
        <v>-84.12</v>
      </c>
      <c r="AA41" s="366">
        <v>13375007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6737239</v>
      </c>
      <c r="D43" s="369"/>
      <c r="E43" s="305">
        <v>20617000</v>
      </c>
      <c r="F43" s="370">
        <v>9153141</v>
      </c>
      <c r="G43" s="370"/>
      <c r="H43" s="305"/>
      <c r="I43" s="305"/>
      <c r="J43" s="370"/>
      <c r="K43" s="370"/>
      <c r="L43" s="305"/>
      <c r="M43" s="305"/>
      <c r="N43" s="370"/>
      <c r="O43" s="370">
        <v>5687979</v>
      </c>
      <c r="P43" s="305">
        <v>1249773</v>
      </c>
      <c r="Q43" s="305">
        <v>3458772</v>
      </c>
      <c r="R43" s="370">
        <v>10396524</v>
      </c>
      <c r="S43" s="370"/>
      <c r="T43" s="305"/>
      <c r="U43" s="305"/>
      <c r="V43" s="370"/>
      <c r="W43" s="370">
        <v>10396524</v>
      </c>
      <c r="X43" s="305">
        <v>6864856</v>
      </c>
      <c r="Y43" s="370">
        <v>3531668</v>
      </c>
      <c r="Z43" s="371">
        <v>51.45</v>
      </c>
      <c r="AA43" s="303">
        <v>9153141</v>
      </c>
    </row>
    <row r="44" spans="1:27" ht="13.5">
      <c r="A44" s="361" t="s">
        <v>250</v>
      </c>
      <c r="B44" s="136"/>
      <c r="C44" s="60">
        <v>4238149</v>
      </c>
      <c r="D44" s="368"/>
      <c r="E44" s="54">
        <v>2000000</v>
      </c>
      <c r="F44" s="53">
        <v>3844748</v>
      </c>
      <c r="G44" s="53">
        <v>120840</v>
      </c>
      <c r="H44" s="54">
        <v>49982</v>
      </c>
      <c r="I44" s="54">
        <v>103177</v>
      </c>
      <c r="J44" s="53">
        <v>273999</v>
      </c>
      <c r="K44" s="53">
        <v>138695</v>
      </c>
      <c r="L44" s="54">
        <v>244669</v>
      </c>
      <c r="M44" s="54">
        <v>305948</v>
      </c>
      <c r="N44" s="53">
        <v>689312</v>
      </c>
      <c r="O44" s="53">
        <v>43331</v>
      </c>
      <c r="P44" s="54">
        <v>533420</v>
      </c>
      <c r="Q44" s="54">
        <v>213150</v>
      </c>
      <c r="R44" s="53">
        <v>789901</v>
      </c>
      <c r="S44" s="53"/>
      <c r="T44" s="54"/>
      <c r="U44" s="54"/>
      <c r="V44" s="53"/>
      <c r="W44" s="53">
        <v>1753212</v>
      </c>
      <c r="X44" s="54">
        <v>2883561</v>
      </c>
      <c r="Y44" s="53">
        <v>-1130349</v>
      </c>
      <c r="Z44" s="94">
        <v>-39.2</v>
      </c>
      <c r="AA44" s="95">
        <v>3844748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>
        <v>567064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425298</v>
      </c>
      <c r="Y46" s="53">
        <v>-425298</v>
      </c>
      <c r="Z46" s="94">
        <v>-100</v>
      </c>
      <c r="AA46" s="95">
        <v>567064</v>
      </c>
    </row>
    <row r="47" spans="1:27" ht="13.5">
      <c r="A47" s="361" t="s">
        <v>253</v>
      </c>
      <c r="B47" s="136"/>
      <c r="C47" s="60"/>
      <c r="D47" s="368"/>
      <c r="E47" s="54">
        <v>110800000</v>
      </c>
      <c r="F47" s="53"/>
      <c r="G47" s="53"/>
      <c r="H47" s="54">
        <v>4718432</v>
      </c>
      <c r="I47" s="54">
        <v>5416160</v>
      </c>
      <c r="J47" s="53">
        <v>10134592</v>
      </c>
      <c r="K47" s="53">
        <v>5473847</v>
      </c>
      <c r="L47" s="54">
        <v>7891101</v>
      </c>
      <c r="M47" s="54">
        <v>13501579</v>
      </c>
      <c r="N47" s="53">
        <v>26866527</v>
      </c>
      <c r="O47" s="53"/>
      <c r="P47" s="54"/>
      <c r="Q47" s="54">
        <v>7444880</v>
      </c>
      <c r="R47" s="53">
        <v>7444880</v>
      </c>
      <c r="S47" s="53"/>
      <c r="T47" s="54"/>
      <c r="U47" s="54"/>
      <c r="V47" s="53"/>
      <c r="W47" s="53">
        <v>44445999</v>
      </c>
      <c r="X47" s="54"/>
      <c r="Y47" s="53">
        <v>44445999</v>
      </c>
      <c r="Z47" s="94"/>
      <c r="AA47" s="95"/>
    </row>
    <row r="48" spans="1:27" ht="13.5">
      <c r="A48" s="361" t="s">
        <v>254</v>
      </c>
      <c r="B48" s="136"/>
      <c r="C48" s="60">
        <v>55781678</v>
      </c>
      <c r="D48" s="368"/>
      <c r="E48" s="54">
        <v>3550000</v>
      </c>
      <c r="F48" s="53">
        <v>18703736</v>
      </c>
      <c r="G48" s="53"/>
      <c r="H48" s="54">
        <v>2411420</v>
      </c>
      <c r="I48" s="54">
        <v>158058</v>
      </c>
      <c r="J48" s="53">
        <v>2569478</v>
      </c>
      <c r="K48" s="53"/>
      <c r="L48" s="54"/>
      <c r="M48" s="54">
        <v>164638</v>
      </c>
      <c r="N48" s="53">
        <v>164638</v>
      </c>
      <c r="O48" s="53"/>
      <c r="P48" s="54"/>
      <c r="Q48" s="54"/>
      <c r="R48" s="53"/>
      <c r="S48" s="53"/>
      <c r="T48" s="54"/>
      <c r="U48" s="54"/>
      <c r="V48" s="53"/>
      <c r="W48" s="53">
        <v>2734116</v>
      </c>
      <c r="X48" s="54">
        <v>14027802</v>
      </c>
      <c r="Y48" s="53">
        <v>-11293686</v>
      </c>
      <c r="Z48" s="94">
        <v>-80.51</v>
      </c>
      <c r="AA48" s="95">
        <v>18703736</v>
      </c>
    </row>
    <row r="49" spans="1:27" ht="13.5">
      <c r="A49" s="361" t="s">
        <v>93</v>
      </c>
      <c r="B49" s="136"/>
      <c r="C49" s="54">
        <v>485682</v>
      </c>
      <c r="D49" s="368"/>
      <c r="E49" s="54">
        <v>11985000</v>
      </c>
      <c r="F49" s="53">
        <v>2592000</v>
      </c>
      <c r="G49" s="53"/>
      <c r="H49" s="54">
        <v>7600</v>
      </c>
      <c r="I49" s="54"/>
      <c r="J49" s="53">
        <v>7600</v>
      </c>
      <c r="K49" s="53"/>
      <c r="L49" s="54">
        <v>2604411</v>
      </c>
      <c r="M49" s="54"/>
      <c r="N49" s="53">
        <v>2604411</v>
      </c>
      <c r="O49" s="53">
        <v>73974</v>
      </c>
      <c r="P49" s="54"/>
      <c r="Q49" s="54">
        <v>14600</v>
      </c>
      <c r="R49" s="53">
        <v>88574</v>
      </c>
      <c r="S49" s="53"/>
      <c r="T49" s="54"/>
      <c r="U49" s="54"/>
      <c r="V49" s="53"/>
      <c r="W49" s="53">
        <v>2700585</v>
      </c>
      <c r="X49" s="54">
        <v>1944000</v>
      </c>
      <c r="Y49" s="53">
        <v>756585</v>
      </c>
      <c r="Z49" s="94">
        <v>38.92</v>
      </c>
      <c r="AA49" s="95">
        <v>2592000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554132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1000000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-239933</v>
      </c>
      <c r="Q57" s="343">
        <f t="shared" si="13"/>
        <v>0</v>
      </c>
      <c r="R57" s="345">
        <f t="shared" si="13"/>
        <v>-239933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-239933</v>
      </c>
      <c r="X57" s="343">
        <f t="shared" si="13"/>
        <v>750000</v>
      </c>
      <c r="Y57" s="345">
        <f t="shared" si="13"/>
        <v>-989933</v>
      </c>
      <c r="Z57" s="336">
        <f>+IF(X57&lt;&gt;0,+(Y57/X57)*100,0)</f>
        <v>-131.99106666666665</v>
      </c>
      <c r="AA57" s="350">
        <f t="shared" si="13"/>
        <v>1000000</v>
      </c>
    </row>
    <row r="58" spans="1:27" ht="13.5">
      <c r="A58" s="361" t="s">
        <v>216</v>
      </c>
      <c r="B58" s="136"/>
      <c r="C58" s="60">
        <v>554132</v>
      </c>
      <c r="D58" s="340"/>
      <c r="E58" s="60"/>
      <c r="F58" s="59">
        <v>1000000</v>
      </c>
      <c r="G58" s="59"/>
      <c r="H58" s="60"/>
      <c r="I58" s="60"/>
      <c r="J58" s="59"/>
      <c r="K58" s="59"/>
      <c r="L58" s="60"/>
      <c r="M58" s="60"/>
      <c r="N58" s="59"/>
      <c r="O58" s="59"/>
      <c r="P58" s="60">
        <v>-239933</v>
      </c>
      <c r="Q58" s="60"/>
      <c r="R58" s="59">
        <v>-239933</v>
      </c>
      <c r="S58" s="59"/>
      <c r="T58" s="60"/>
      <c r="U58" s="60"/>
      <c r="V58" s="59"/>
      <c r="W58" s="59">
        <v>-239933</v>
      </c>
      <c r="X58" s="60">
        <v>750000</v>
      </c>
      <c r="Y58" s="59">
        <v>-989933</v>
      </c>
      <c r="Z58" s="61">
        <v>-131.99</v>
      </c>
      <c r="AA58" s="62">
        <v>1000000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245912171</v>
      </c>
      <c r="D60" s="346">
        <f t="shared" si="14"/>
        <v>0</v>
      </c>
      <c r="E60" s="219">
        <f t="shared" si="14"/>
        <v>409228521</v>
      </c>
      <c r="F60" s="264">
        <f t="shared" si="14"/>
        <v>493450659</v>
      </c>
      <c r="G60" s="264">
        <f t="shared" si="14"/>
        <v>4046688</v>
      </c>
      <c r="H60" s="219">
        <f t="shared" si="14"/>
        <v>21540195</v>
      </c>
      <c r="I60" s="219">
        <f t="shared" si="14"/>
        <v>24635499</v>
      </c>
      <c r="J60" s="264">
        <f t="shared" si="14"/>
        <v>50222382</v>
      </c>
      <c r="K60" s="264">
        <f t="shared" si="14"/>
        <v>26430756</v>
      </c>
      <c r="L60" s="219">
        <f t="shared" si="14"/>
        <v>32669086</v>
      </c>
      <c r="M60" s="219">
        <f t="shared" si="14"/>
        <v>36734922</v>
      </c>
      <c r="N60" s="264">
        <f t="shared" si="14"/>
        <v>95834764</v>
      </c>
      <c r="O60" s="264">
        <f t="shared" si="14"/>
        <v>10351695</v>
      </c>
      <c r="P60" s="219">
        <f t="shared" si="14"/>
        <v>16299803</v>
      </c>
      <c r="Q60" s="219">
        <f t="shared" si="14"/>
        <v>28580530</v>
      </c>
      <c r="R60" s="264">
        <f t="shared" si="14"/>
        <v>55232028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201289174</v>
      </c>
      <c r="X60" s="219">
        <f t="shared" si="14"/>
        <v>370087996</v>
      </c>
      <c r="Y60" s="264">
        <f t="shared" si="14"/>
        <v>-168798822</v>
      </c>
      <c r="Z60" s="337">
        <f>+IF(X60&lt;&gt;0,+(Y60/X60)*100,0)</f>
        <v>-45.61045584412849</v>
      </c>
      <c r="AA60" s="232">
        <f>+AA57+AA54+AA51+AA40+AA37+AA34+AA22+AA5</f>
        <v>493450659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2014-05-13T07:53:02Z</dcterms:created>
  <dcterms:modified xsi:type="dcterms:W3CDTF">2014-05-13T07:53:09Z</dcterms:modified>
  <cp:category/>
  <cp:version/>
  <cp:contentType/>
  <cp:contentStatus/>
</cp:coreProperties>
</file>