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<sst xmlns="http://schemas.openxmlformats.org/spreadsheetml/2006/main" count="855" uniqueCount="302">
  <si>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Kwazulu-Natal: Dannhauser(KZN254) - Table C1 Schedule Quarterly Budget Statement Summary for 3rd Quarter ended 31 March 2014 (Figures Finalised as at 2014/05/09)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</si>
  <si>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</si>
  <si>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</si>
  <si>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</si>
  <si>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</si>
  <si>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</si>
  <si>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</si>
  <si>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</si>
  <si>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</si>
  <si>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</si>
  <si>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</si>
  <si>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</si>
  <si>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</si>
  <si>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</si>
  <si>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</si>
  <si>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</si>
  <si>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</si>
  <si>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</si>
  <si>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</si>
  <si>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</si>
  <si>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</si>
  <si>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</si>
  <si>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</si>
  <si>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</si>
  <si>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</si>
  <si>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</si>
  <si>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</si>
  <si>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</si>
  <si>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</si>
  <si>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</si>
  <si>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</si>
  <si>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</si>
  <si>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</si>
  <si>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</si>
  <si>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</si>
  <si>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</si>
  <si>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</si>
  <si>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</si>
  <si>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</si>
  <si>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</si>
  <si>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</si>
  <si>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</si>
  <si>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</si>
  <si>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</si>
  <si>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</si>
  <si>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</si>
  <si>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</si>
  <si>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</si>
  <si>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</si>
  <si>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</si>
  <si>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</si>
  <si>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</si>
  <si>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</si>
  <si>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</si>
  <si>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</si>
  <si>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</si>
  <si>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</si>
  <si>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</si>
  <si>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</si>
  <si>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</si>
  <si>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</si>
  <si>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</si>
  <si>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</si>
  <si>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</si>
  <si>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</si>
  <si>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</si>
  <si>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</si>
  <si>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</si>
  <si>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</si>
  <si>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</si>
  <si>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Dannhauser(KZN254) - Table C2 Quarterly Budget Statement - Financial Performance (standard classification) for 3rd Quarter ended 31 March 2014 (Figures Finalised as at 2014/05/09)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</si>
  <si>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</si>
  <si>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</si>
  <si>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</si>
  <si>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</si>
  <si>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</si>
  <si>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</si>
  <si>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</si>
  <si>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</si>
  <si>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</si>
  <si>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</si>
  <si>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</si>
  <si>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</si>
  <si>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</si>
  <si>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</si>
  <si>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</si>
  <si>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</si>
  <si>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</si>
  <si>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</si>
  <si>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</si>
  <si>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</si>
  <si>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</si>
  <si>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</si>
  <si>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</si>
  <si>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</si>
  <si>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</si>
  <si>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</si>
  <si>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</si>
  <si>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</si>
  <si>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</si>
  <si>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Dannhauser(KZN254) - Table C4 Quarterly Budget Statement - Financial Performance (revenue and expenditure) for 3rd Quarter ended 31 March 2014 (Figures Finalised as at 2014/05/09)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</si>
  <si>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</si>
  <si>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</si>
  <si>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</si>
  <si>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</si>
  <si>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</si>
  <si>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</si>
  <si>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</si>
  <si>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</si>
  <si>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</si>
  <si>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</si>
  <si>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</si>
  <si>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</si>
  <si>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</si>
  <si>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</si>
  <si>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</si>
  <si>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</si>
  <si>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</si>
  <si>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</si>
  <si>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</si>
  <si>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</si>
  <si>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</si>
  <si>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</si>
  <si>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</si>
  <si>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</si>
  <si>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</si>
  <si>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</si>
  <si>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</si>
  <si>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</si>
  <si>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Dannhauser(KZN254) - Table C5 Quarterly Budget Statement - Capital Expenditure by Standard Classification and Funding for 3rd Quarter ended 31 March 2014 (Figures Finalised as at 2014/05/09)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</si>
  <si>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</si>
  <si>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</si>
  <si>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</si>
  <si>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</si>
  <si>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</si>
  <si>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</si>
  <si>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</si>
  <si>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</si>
  <si>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</si>
  <si>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</si>
  <si>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Dannhauser(KZN254) - Table C6 Quarterly Budget Statement - Financial Position for 3rd Quarter ended 31 March 2014 (Figures Finalised as at 2014/05/09)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</si>
  <si>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</si>
  <si>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</si>
  <si>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</si>
  <si>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</si>
  <si>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</si>
  <si>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</si>
  <si>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</si>
  <si>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</si>
  <si>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</si>
  <si>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</si>
  <si>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</si>
  <si>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</si>
  <si>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</si>
  <si>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</si>
  <si>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</si>
  <si>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</si>
  <si>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</si>
  <si>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</si>
  <si>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</si>
  <si>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</si>
  <si>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</si>
  <si>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</si>
  <si>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</si>
  <si>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</si>
  <si>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</si>
  <si>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</si>
  <si>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</si>
  <si>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</si>
  <si>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</si>
  <si>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</si>
  <si>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</si>
  <si>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</si>
  <si>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</si>
  <si>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Dannhauser(KZN254) - Table C7 Quarterly Budget Statement - Cash Flows for 3rd Quarter ended 31 March 2014 (Figures Finalised as at 2014/05/09)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</si>
  <si>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</si>
  <si>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</si>
  <si>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</si>
  <si>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</si>
  <si>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</si>
  <si>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</si>
  <si>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</si>
  <si>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</si>
  <si>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</si>
  <si>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</si>
  <si>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</si>
  <si>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</si>
  <si>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</si>
  <si>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</si>
  <si>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</si>
  <si>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</si>
  <si>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</si>
  <si>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</si>
  <si>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</si>
  <si>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</si>
  <si>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</si>
  <si>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</si>
  <si>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</si>
  <si>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</si>
  <si>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</si>
  <si>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</si>
  <si>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Dannhauser(KZN254) - Table C9 Quarterly Budget Statement - Capital Expenditure by Asset Clas for 3rd Quarter ended 31 March 2014 (Figures Finalised as at 2014/05/09)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</si>
  <si>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</si>
  <si>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</si>
  <si>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</si>
  <si>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</si>
  <si>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</si>
  <si>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</si>
  <si>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</si>
  <si>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</si>
  <si>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</si>
  <si>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</si>
  <si>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</si>
  <si>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</si>
  <si>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</si>
  <si>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</si>
  <si>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</si>
  <si>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</si>
  <si>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</si>
  <si>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</si>
  <si>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</si>
  <si>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</si>
  <si>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</si>
  <si>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</si>
  <si>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</si>
  <si>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</si>
  <si>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Dannhauser(KZN254) - Table SC13a Quarterly Budget Statement - Capital Expenditure on New Assets by Asset Class for 3rd Quarter ended 31 March 2014 (Figures Finalised as at 2014/05/09)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</si>
  <si>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</si>
  <si>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</si>
  <si>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</si>
  <si>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</si>
  <si>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</si>
  <si>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</si>
  <si>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</si>
  <si>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</si>
  <si>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</si>
  <si>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</si>
  <si>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</si>
  <si>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</si>
  <si>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</si>
  <si>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</si>
  <si>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</si>
  <si>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</si>
  <si>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</si>
  <si>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</si>
  <si>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</si>
  <si>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</si>
  <si>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</si>
  <si>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</si>
  <si>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</si>
  <si>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</si>
  <si>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</si>
  <si>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</si>
  <si>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</si>
  <si>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</si>
  <si>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</si>
  <si>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</si>
  <si>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</si>
  <si>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</si>
  <si>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</si>
  <si>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</si>
  <si>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</si>
  <si>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Dannhauser(KZN254) - Table SC13B Quarterly Budget Statement - Capital Expenditure on Renewal of existing assets by Asset Class for 3rd Quarter ended 31 March 2014 (Figures Finalised as at 2014/05/09)</t>
  </si>
  <si>
    <t>Capital Expenditure on Renewal of Existing Assets by Asset Class/Sub-class</t>
  </si>
  <si>
    <t>Total Capital Expenditure on Renewal of Existing Assets</t>
  </si>
  <si>
    <t>Kwazulu-Natal: Dannhauser(KZN254) - Table SC13C Quarterly Budget Statement - Repairs and Maintenance Expenditure by Asset Class for 3rd Quarter ended 31 March 2014 (Figures Finalised as at 2014/05/09)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</si>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</sst>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8693165</v>
      </c>
      <c r="C5" s="19">
        <v>0</v>
      </c>
      <c r="D5" s="59">
        <v>9363000</v>
      </c>
      <c r="E5" s="60">
        <v>9363000</v>
      </c>
      <c r="F5" s="60">
        <v>927028</v>
      </c>
      <c r="G5" s="60">
        <v>1024860</v>
      </c>
      <c r="H5" s="60">
        <v>-340941</v>
      </c>
      <c r="I5" s="60">
        <v>1610947</v>
      </c>
      <c r="J5" s="60">
        <v>1005065</v>
      </c>
      <c r="K5" s="60">
        <v>1018950</v>
      </c>
      <c r="L5" s="60">
        <v>1017602</v>
      </c>
      <c r="M5" s="60">
        <v>3041617</v>
      </c>
      <c r="N5" s="60">
        <v>1019153</v>
      </c>
      <c r="O5" s="60">
        <v>1018949</v>
      </c>
      <c r="P5" s="60">
        <v>1019530</v>
      </c>
      <c r="Q5" s="60">
        <v>3057632</v>
      </c>
      <c r="R5" s="60">
        <v>0</v>
      </c>
      <c r="S5" s="60">
        <v>0</v>
      </c>
      <c r="T5" s="60">
        <v>0</v>
      </c>
      <c r="U5" s="60">
        <v>0</v>
      </c>
      <c r="V5" s="60">
        <v>7710196</v>
      </c>
      <c r="W5" s="60">
        <v>7022250</v>
      </c>
      <c r="X5" s="60">
        <v>687946</v>
      </c>
      <c r="Y5" s="61">
        <v>9.8</v>
      </c>
      <c r="Z5" s="62">
        <v>9363000</v>
      </c>
    </row>
    <row r="6" spans="1:26" ht="13.5">
      <c r="A6" s="58" t="s">
        <v>32</v>
      </c>
      <c r="B6" s="19">
        <v>826492</v>
      </c>
      <c r="C6" s="19">
        <v>0</v>
      </c>
      <c r="D6" s="59">
        <v>906000</v>
      </c>
      <c r="E6" s="60">
        <v>906000</v>
      </c>
      <c r="F6" s="60">
        <v>74401</v>
      </c>
      <c r="G6" s="60">
        <v>74833</v>
      </c>
      <c r="H6" s="60">
        <v>73983</v>
      </c>
      <c r="I6" s="60">
        <v>223217</v>
      </c>
      <c r="J6" s="60">
        <v>64410</v>
      </c>
      <c r="K6" s="60">
        <v>74738</v>
      </c>
      <c r="L6" s="60">
        <v>73816</v>
      </c>
      <c r="M6" s="60">
        <v>212964</v>
      </c>
      <c r="N6" s="60">
        <v>74827</v>
      </c>
      <c r="O6" s="60">
        <v>74201</v>
      </c>
      <c r="P6" s="60">
        <v>74190</v>
      </c>
      <c r="Q6" s="60">
        <v>223218</v>
      </c>
      <c r="R6" s="60">
        <v>0</v>
      </c>
      <c r="S6" s="60">
        <v>0</v>
      </c>
      <c r="T6" s="60">
        <v>0</v>
      </c>
      <c r="U6" s="60">
        <v>0</v>
      </c>
      <c r="V6" s="60">
        <v>659399</v>
      </c>
      <c r="W6" s="60">
        <v>679500</v>
      </c>
      <c r="X6" s="60">
        <v>-20101</v>
      </c>
      <c r="Y6" s="61">
        <v>-2.96</v>
      </c>
      <c r="Z6" s="62">
        <v>906000</v>
      </c>
    </row>
    <row r="7" spans="1:26" ht="13.5">
      <c r="A7" s="58" t="s">
        <v>33</v>
      </c>
      <c r="B7" s="19">
        <v>1047737</v>
      </c>
      <c r="C7" s="19">
        <v>0</v>
      </c>
      <c r="D7" s="59">
        <v>1316000</v>
      </c>
      <c r="E7" s="60">
        <v>1316000</v>
      </c>
      <c r="F7" s="60">
        <v>147520</v>
      </c>
      <c r="G7" s="60">
        <v>116079</v>
      </c>
      <c r="H7" s="60">
        <v>141799</v>
      </c>
      <c r="I7" s="60">
        <v>405398</v>
      </c>
      <c r="J7" s="60">
        <v>138955</v>
      </c>
      <c r="K7" s="60">
        <v>126603</v>
      </c>
      <c r="L7" s="60">
        <v>95883</v>
      </c>
      <c r="M7" s="60">
        <v>361441</v>
      </c>
      <c r="N7" s="60">
        <v>85062</v>
      </c>
      <c r="O7" s="60">
        <v>111960</v>
      </c>
      <c r="P7" s="60">
        <v>61511</v>
      </c>
      <c r="Q7" s="60">
        <v>258533</v>
      </c>
      <c r="R7" s="60">
        <v>0</v>
      </c>
      <c r="S7" s="60">
        <v>0</v>
      </c>
      <c r="T7" s="60">
        <v>0</v>
      </c>
      <c r="U7" s="60">
        <v>0</v>
      </c>
      <c r="V7" s="60">
        <v>1025372</v>
      </c>
      <c r="W7" s="60">
        <v>987000</v>
      </c>
      <c r="X7" s="60">
        <v>38372</v>
      </c>
      <c r="Y7" s="61">
        <v>3.89</v>
      </c>
      <c r="Z7" s="62">
        <v>1316000</v>
      </c>
    </row>
    <row r="8" spans="1:26" ht="13.5">
      <c r="A8" s="58" t="s">
        <v>34</v>
      </c>
      <c r="B8" s="19">
        <v>49711905</v>
      </c>
      <c r="C8" s="19">
        <v>0</v>
      </c>
      <c r="D8" s="59">
        <v>57046000</v>
      </c>
      <c r="E8" s="60">
        <v>57046000</v>
      </c>
      <c r="F8" s="60">
        <v>23945454</v>
      </c>
      <c r="G8" s="60">
        <v>1178641</v>
      </c>
      <c r="H8" s="60">
        <v>0</v>
      </c>
      <c r="I8" s="60">
        <v>25124095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25124095</v>
      </c>
      <c r="W8" s="60">
        <v>42784500</v>
      </c>
      <c r="X8" s="60">
        <v>-17660405</v>
      </c>
      <c r="Y8" s="61">
        <v>-41.28</v>
      </c>
      <c r="Z8" s="62">
        <v>57046000</v>
      </c>
    </row>
    <row r="9" spans="1:26" ht="13.5">
      <c r="A9" s="58" t="s">
        <v>35</v>
      </c>
      <c r="B9" s="19">
        <v>2328186</v>
      </c>
      <c r="C9" s="19">
        <v>0</v>
      </c>
      <c r="D9" s="59">
        <v>5100000</v>
      </c>
      <c r="E9" s="60">
        <v>5100000</v>
      </c>
      <c r="F9" s="60">
        <v>739117</v>
      </c>
      <c r="G9" s="60">
        <v>2951085</v>
      </c>
      <c r="H9" s="60">
        <v>1215749</v>
      </c>
      <c r="I9" s="60">
        <v>4905951</v>
      </c>
      <c r="J9" s="60">
        <v>1102205</v>
      </c>
      <c r="K9" s="60">
        <v>5744571</v>
      </c>
      <c r="L9" s="60">
        <v>1327987</v>
      </c>
      <c r="M9" s="60">
        <v>8174763</v>
      </c>
      <c r="N9" s="60">
        <v>1350080</v>
      </c>
      <c r="O9" s="60">
        <v>3477797</v>
      </c>
      <c r="P9" s="60">
        <v>14527867</v>
      </c>
      <c r="Q9" s="60">
        <v>19355744</v>
      </c>
      <c r="R9" s="60">
        <v>0</v>
      </c>
      <c r="S9" s="60">
        <v>0</v>
      </c>
      <c r="T9" s="60">
        <v>0</v>
      </c>
      <c r="U9" s="60">
        <v>0</v>
      </c>
      <c r="V9" s="60">
        <v>32436458</v>
      </c>
      <c r="W9" s="60">
        <v>3825000</v>
      </c>
      <c r="X9" s="60">
        <v>28611458</v>
      </c>
      <c r="Y9" s="61">
        <v>748.01</v>
      </c>
      <c r="Z9" s="62">
        <v>5100000</v>
      </c>
    </row>
    <row r="10" spans="1:26" ht="25.5">
      <c r="A10" s="63" t="s">
        <v>277</v>
      </c>
      <c r="B10" s="64">
        <f>SUM(B5:B9)</f>
        <v>62607485</v>
      </c>
      <c r="C10" s="64">
        <f>SUM(C5:C9)</f>
        <v>0</v>
      </c>
      <c r="D10" s="65">
        <f aca="true" t="shared" si="0" ref="D10:Z10">SUM(D5:D9)</f>
        <v>73731000</v>
      </c>
      <c r="E10" s="66">
        <f t="shared" si="0"/>
        <v>73731000</v>
      </c>
      <c r="F10" s="66">
        <f t="shared" si="0"/>
        <v>25833520</v>
      </c>
      <c r="G10" s="66">
        <f t="shared" si="0"/>
        <v>5345498</v>
      </c>
      <c r="H10" s="66">
        <f t="shared" si="0"/>
        <v>1090590</v>
      </c>
      <c r="I10" s="66">
        <f t="shared" si="0"/>
        <v>32269608</v>
      </c>
      <c r="J10" s="66">
        <f t="shared" si="0"/>
        <v>2310635</v>
      </c>
      <c r="K10" s="66">
        <f t="shared" si="0"/>
        <v>6964862</v>
      </c>
      <c r="L10" s="66">
        <f t="shared" si="0"/>
        <v>2515288</v>
      </c>
      <c r="M10" s="66">
        <f t="shared" si="0"/>
        <v>11790785</v>
      </c>
      <c r="N10" s="66">
        <f t="shared" si="0"/>
        <v>2529122</v>
      </c>
      <c r="O10" s="66">
        <f t="shared" si="0"/>
        <v>4682907</v>
      </c>
      <c r="P10" s="66">
        <f t="shared" si="0"/>
        <v>15683098</v>
      </c>
      <c r="Q10" s="66">
        <f t="shared" si="0"/>
        <v>22895127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66955520</v>
      </c>
      <c r="W10" s="66">
        <f t="shared" si="0"/>
        <v>55298250</v>
      </c>
      <c r="X10" s="66">
        <f t="shared" si="0"/>
        <v>11657270</v>
      </c>
      <c r="Y10" s="67">
        <f>+IF(W10&lt;&gt;0,(X10/W10)*100,0)</f>
        <v>21.080721360983397</v>
      </c>
      <c r="Z10" s="68">
        <f t="shared" si="0"/>
        <v>73731000</v>
      </c>
    </row>
    <row r="11" spans="1:26" ht="13.5">
      <c r="A11" s="58" t="s">
        <v>37</v>
      </c>
      <c r="B11" s="19">
        <v>14698052</v>
      </c>
      <c r="C11" s="19">
        <v>0</v>
      </c>
      <c r="D11" s="59">
        <v>21584000</v>
      </c>
      <c r="E11" s="60">
        <v>21584000</v>
      </c>
      <c r="F11" s="60">
        <v>1499023</v>
      </c>
      <c r="G11" s="60">
        <v>1841536</v>
      </c>
      <c r="H11" s="60">
        <v>1841536</v>
      </c>
      <c r="I11" s="60">
        <v>5182095</v>
      </c>
      <c r="J11" s="60">
        <v>1276815</v>
      </c>
      <c r="K11" s="60">
        <v>1296959</v>
      </c>
      <c r="L11" s="60">
        <v>1358331</v>
      </c>
      <c r="M11" s="60">
        <v>3932105</v>
      </c>
      <c r="N11" s="60">
        <v>1423271</v>
      </c>
      <c r="O11" s="60">
        <v>1427949</v>
      </c>
      <c r="P11" s="60">
        <v>1472494</v>
      </c>
      <c r="Q11" s="60">
        <v>4323714</v>
      </c>
      <c r="R11" s="60">
        <v>0</v>
      </c>
      <c r="S11" s="60">
        <v>0</v>
      </c>
      <c r="T11" s="60">
        <v>0</v>
      </c>
      <c r="U11" s="60">
        <v>0</v>
      </c>
      <c r="V11" s="60">
        <v>13437914</v>
      </c>
      <c r="W11" s="60">
        <v>16188000</v>
      </c>
      <c r="X11" s="60">
        <v>-2750086</v>
      </c>
      <c r="Y11" s="61">
        <v>-16.99</v>
      </c>
      <c r="Z11" s="62">
        <v>21584000</v>
      </c>
    </row>
    <row r="12" spans="1:26" ht="13.5">
      <c r="A12" s="58" t="s">
        <v>38</v>
      </c>
      <c r="B12" s="19">
        <v>4356576</v>
      </c>
      <c r="C12" s="19">
        <v>0</v>
      </c>
      <c r="D12" s="59">
        <v>5411867</v>
      </c>
      <c r="E12" s="60">
        <v>5411867</v>
      </c>
      <c r="F12" s="60">
        <v>449634</v>
      </c>
      <c r="G12" s="60">
        <v>456426</v>
      </c>
      <c r="H12" s="60">
        <v>456426</v>
      </c>
      <c r="I12" s="60">
        <v>1362486</v>
      </c>
      <c r="J12" s="60">
        <v>455934</v>
      </c>
      <c r="K12" s="60">
        <v>452744</v>
      </c>
      <c r="L12" s="60">
        <v>455934</v>
      </c>
      <c r="M12" s="60">
        <v>1364612</v>
      </c>
      <c r="N12" s="60">
        <v>456250</v>
      </c>
      <c r="O12" s="60">
        <v>456250</v>
      </c>
      <c r="P12" s="60">
        <v>772112</v>
      </c>
      <c r="Q12" s="60">
        <v>1684612</v>
      </c>
      <c r="R12" s="60">
        <v>0</v>
      </c>
      <c r="S12" s="60">
        <v>0</v>
      </c>
      <c r="T12" s="60">
        <v>0</v>
      </c>
      <c r="U12" s="60">
        <v>0</v>
      </c>
      <c r="V12" s="60">
        <v>4411710</v>
      </c>
      <c r="W12" s="60">
        <v>4058900</v>
      </c>
      <c r="X12" s="60">
        <v>352810</v>
      </c>
      <c r="Y12" s="61">
        <v>8.69</v>
      </c>
      <c r="Z12" s="62">
        <v>5411867</v>
      </c>
    </row>
    <row r="13" spans="1:26" ht="13.5">
      <c r="A13" s="58" t="s">
        <v>278</v>
      </c>
      <c r="B13" s="19">
        <v>23006223</v>
      </c>
      <c r="C13" s="19">
        <v>0</v>
      </c>
      <c r="D13" s="59">
        <v>1874000</v>
      </c>
      <c r="E13" s="60">
        <v>1874000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1405500</v>
      </c>
      <c r="X13" s="60">
        <v>-1405500</v>
      </c>
      <c r="Y13" s="61">
        <v>-100</v>
      </c>
      <c r="Z13" s="62">
        <v>1874000</v>
      </c>
    </row>
    <row r="14" spans="1:26" ht="13.5">
      <c r="A14" s="58" t="s">
        <v>40</v>
      </c>
      <c r="B14" s="19">
        <v>0</v>
      </c>
      <c r="C14" s="19">
        <v>0</v>
      </c>
      <c r="D14" s="59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1">
        <v>0</v>
      </c>
      <c r="Z14" s="62">
        <v>0</v>
      </c>
    </row>
    <row r="15" spans="1:26" ht="13.5">
      <c r="A15" s="58" t="s">
        <v>41</v>
      </c>
      <c r="B15" s="19">
        <v>3680989</v>
      </c>
      <c r="C15" s="19">
        <v>0</v>
      </c>
      <c r="D15" s="59">
        <v>0</v>
      </c>
      <c r="E15" s="60">
        <v>0</v>
      </c>
      <c r="F15" s="60">
        <v>188108</v>
      </c>
      <c r="G15" s="60">
        <v>271375</v>
      </c>
      <c r="H15" s="60">
        <v>163253</v>
      </c>
      <c r="I15" s="60">
        <v>622736</v>
      </c>
      <c r="J15" s="60">
        <v>133124</v>
      </c>
      <c r="K15" s="60">
        <v>0</v>
      </c>
      <c r="L15" s="60">
        <v>0</v>
      </c>
      <c r="M15" s="60">
        <v>133124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755860</v>
      </c>
      <c r="W15" s="60">
        <v>0</v>
      </c>
      <c r="X15" s="60">
        <v>755860</v>
      </c>
      <c r="Y15" s="61">
        <v>0</v>
      </c>
      <c r="Z15" s="62">
        <v>0</v>
      </c>
    </row>
    <row r="16" spans="1:26" ht="13.5">
      <c r="A16" s="69" t="s">
        <v>42</v>
      </c>
      <c r="B16" s="19">
        <v>3316633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1">
        <v>0</v>
      </c>
      <c r="Z16" s="62">
        <v>0</v>
      </c>
    </row>
    <row r="17" spans="1:26" ht="13.5">
      <c r="A17" s="58" t="s">
        <v>43</v>
      </c>
      <c r="B17" s="19">
        <v>27647688</v>
      </c>
      <c r="C17" s="19">
        <v>0</v>
      </c>
      <c r="D17" s="59">
        <v>22771000</v>
      </c>
      <c r="E17" s="60">
        <v>22771000</v>
      </c>
      <c r="F17" s="60">
        <v>3473024</v>
      </c>
      <c r="G17" s="60">
        <v>2969603</v>
      </c>
      <c r="H17" s="60">
        <v>1023960</v>
      </c>
      <c r="I17" s="60">
        <v>7466587</v>
      </c>
      <c r="J17" s="60">
        <v>3361231</v>
      </c>
      <c r="K17" s="60">
        <v>2317173</v>
      </c>
      <c r="L17" s="60">
        <v>2905619</v>
      </c>
      <c r="M17" s="60">
        <v>8584023</v>
      </c>
      <c r="N17" s="60">
        <v>2409189</v>
      </c>
      <c r="O17" s="60">
        <v>5278455</v>
      </c>
      <c r="P17" s="60">
        <v>2039864</v>
      </c>
      <c r="Q17" s="60">
        <v>9727508</v>
      </c>
      <c r="R17" s="60">
        <v>0</v>
      </c>
      <c r="S17" s="60">
        <v>0</v>
      </c>
      <c r="T17" s="60">
        <v>0</v>
      </c>
      <c r="U17" s="60">
        <v>0</v>
      </c>
      <c r="V17" s="60">
        <v>25778118</v>
      </c>
      <c r="W17" s="60">
        <v>17078250</v>
      </c>
      <c r="X17" s="60">
        <v>8699868</v>
      </c>
      <c r="Y17" s="61">
        <v>50.94</v>
      </c>
      <c r="Z17" s="62">
        <v>22771000</v>
      </c>
    </row>
    <row r="18" spans="1:26" ht="13.5">
      <c r="A18" s="70" t="s">
        <v>44</v>
      </c>
      <c r="B18" s="71">
        <f>SUM(B11:B17)</f>
        <v>76706161</v>
      </c>
      <c r="C18" s="71">
        <f>SUM(C11:C17)</f>
        <v>0</v>
      </c>
      <c r="D18" s="72">
        <f aca="true" t="shared" si="1" ref="D18:Z18">SUM(D11:D17)</f>
        <v>51640867</v>
      </c>
      <c r="E18" s="73">
        <f t="shared" si="1"/>
        <v>51640867</v>
      </c>
      <c r="F18" s="73">
        <f t="shared" si="1"/>
        <v>5609789</v>
      </c>
      <c r="G18" s="73">
        <f t="shared" si="1"/>
        <v>5538940</v>
      </c>
      <c r="H18" s="73">
        <f t="shared" si="1"/>
        <v>3485175</v>
      </c>
      <c r="I18" s="73">
        <f t="shared" si="1"/>
        <v>14633904</v>
      </c>
      <c r="J18" s="73">
        <f t="shared" si="1"/>
        <v>5227104</v>
      </c>
      <c r="K18" s="73">
        <f t="shared" si="1"/>
        <v>4066876</v>
      </c>
      <c r="L18" s="73">
        <f t="shared" si="1"/>
        <v>4719884</v>
      </c>
      <c r="M18" s="73">
        <f t="shared" si="1"/>
        <v>14013864</v>
      </c>
      <c r="N18" s="73">
        <f t="shared" si="1"/>
        <v>4288710</v>
      </c>
      <c r="O18" s="73">
        <f t="shared" si="1"/>
        <v>7162654</v>
      </c>
      <c r="P18" s="73">
        <f t="shared" si="1"/>
        <v>4284470</v>
      </c>
      <c r="Q18" s="73">
        <f t="shared" si="1"/>
        <v>15735834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44383602</v>
      </c>
      <c r="W18" s="73">
        <f t="shared" si="1"/>
        <v>38730650</v>
      </c>
      <c r="X18" s="73">
        <f t="shared" si="1"/>
        <v>5652952</v>
      </c>
      <c r="Y18" s="67">
        <f>+IF(W18&lt;&gt;0,(X18/W18)*100,0)</f>
        <v>14.595551585114114</v>
      </c>
      <c r="Z18" s="74">
        <f t="shared" si="1"/>
        <v>51640867</v>
      </c>
    </row>
    <row r="19" spans="1:26" ht="13.5">
      <c r="A19" s="70" t="s">
        <v>45</v>
      </c>
      <c r="B19" s="75">
        <f>+B10-B18</f>
        <v>-14098676</v>
      </c>
      <c r="C19" s="75">
        <f>+C10-C18</f>
        <v>0</v>
      </c>
      <c r="D19" s="76">
        <f aca="true" t="shared" si="2" ref="D19:Z19">+D10-D18</f>
        <v>22090133</v>
      </c>
      <c r="E19" s="77">
        <f t="shared" si="2"/>
        <v>22090133</v>
      </c>
      <c r="F19" s="77">
        <f t="shared" si="2"/>
        <v>20223731</v>
      </c>
      <c r="G19" s="77">
        <f t="shared" si="2"/>
        <v>-193442</v>
      </c>
      <c r="H19" s="77">
        <f t="shared" si="2"/>
        <v>-2394585</v>
      </c>
      <c r="I19" s="77">
        <f t="shared" si="2"/>
        <v>17635704</v>
      </c>
      <c r="J19" s="77">
        <f t="shared" si="2"/>
        <v>-2916469</v>
      </c>
      <c r="K19" s="77">
        <f t="shared" si="2"/>
        <v>2897986</v>
      </c>
      <c r="L19" s="77">
        <f t="shared" si="2"/>
        <v>-2204596</v>
      </c>
      <c r="M19" s="77">
        <f t="shared" si="2"/>
        <v>-2223079</v>
      </c>
      <c r="N19" s="77">
        <f t="shared" si="2"/>
        <v>-1759588</v>
      </c>
      <c r="O19" s="77">
        <f t="shared" si="2"/>
        <v>-2479747</v>
      </c>
      <c r="P19" s="77">
        <f t="shared" si="2"/>
        <v>11398628</v>
      </c>
      <c r="Q19" s="77">
        <f t="shared" si="2"/>
        <v>7159293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22571918</v>
      </c>
      <c r="W19" s="77">
        <f>IF(E10=E18,0,W10-W18)</f>
        <v>16567600</v>
      </c>
      <c r="X19" s="77">
        <f t="shared" si="2"/>
        <v>6004318</v>
      </c>
      <c r="Y19" s="78">
        <f>+IF(W19&lt;&gt;0,(X19/W19)*100,0)</f>
        <v>36.24132644438542</v>
      </c>
      <c r="Z19" s="79">
        <f t="shared" si="2"/>
        <v>22090133</v>
      </c>
    </row>
    <row r="20" spans="1:26" ht="13.5">
      <c r="A20" s="58" t="s">
        <v>46</v>
      </c>
      <c r="B20" s="19">
        <v>22195617</v>
      </c>
      <c r="C20" s="19">
        <v>0</v>
      </c>
      <c r="D20" s="59">
        <v>54528000</v>
      </c>
      <c r="E20" s="60">
        <v>54528000</v>
      </c>
      <c r="F20" s="60">
        <v>28294210</v>
      </c>
      <c r="G20" s="60">
        <v>1163720</v>
      </c>
      <c r="H20" s="60">
        <v>0</v>
      </c>
      <c r="I20" s="60">
        <v>29457930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29457930</v>
      </c>
      <c r="W20" s="60">
        <v>40896000</v>
      </c>
      <c r="X20" s="60">
        <v>-11438070</v>
      </c>
      <c r="Y20" s="61">
        <v>-27.97</v>
      </c>
      <c r="Z20" s="62">
        <v>54528000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8096941</v>
      </c>
      <c r="C22" s="86">
        <f>SUM(C19:C21)</f>
        <v>0</v>
      </c>
      <c r="D22" s="87">
        <f aca="true" t="shared" si="3" ref="D22:Z22">SUM(D19:D21)</f>
        <v>76618133</v>
      </c>
      <c r="E22" s="88">
        <f t="shared" si="3"/>
        <v>76618133</v>
      </c>
      <c r="F22" s="88">
        <f t="shared" si="3"/>
        <v>48517941</v>
      </c>
      <c r="G22" s="88">
        <f t="shared" si="3"/>
        <v>970278</v>
      </c>
      <c r="H22" s="88">
        <f t="shared" si="3"/>
        <v>-2394585</v>
      </c>
      <c r="I22" s="88">
        <f t="shared" si="3"/>
        <v>47093634</v>
      </c>
      <c r="J22" s="88">
        <f t="shared" si="3"/>
        <v>-2916469</v>
      </c>
      <c r="K22" s="88">
        <f t="shared" si="3"/>
        <v>2897986</v>
      </c>
      <c r="L22" s="88">
        <f t="shared" si="3"/>
        <v>-2204596</v>
      </c>
      <c r="M22" s="88">
        <f t="shared" si="3"/>
        <v>-2223079</v>
      </c>
      <c r="N22" s="88">
        <f t="shared" si="3"/>
        <v>-1759588</v>
      </c>
      <c r="O22" s="88">
        <f t="shared" si="3"/>
        <v>-2479747</v>
      </c>
      <c r="P22" s="88">
        <f t="shared" si="3"/>
        <v>11398628</v>
      </c>
      <c r="Q22" s="88">
        <f t="shared" si="3"/>
        <v>7159293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52029848</v>
      </c>
      <c r="W22" s="88">
        <f t="shared" si="3"/>
        <v>57463600</v>
      </c>
      <c r="X22" s="88">
        <f t="shared" si="3"/>
        <v>-5433752</v>
      </c>
      <c r="Y22" s="89">
        <f>+IF(W22&lt;&gt;0,(X22/W22)*100,0)</f>
        <v>-9.455989530763823</v>
      </c>
      <c r="Z22" s="90">
        <f t="shared" si="3"/>
        <v>76618133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8096941</v>
      </c>
      <c r="C24" s="75">
        <f>SUM(C22:C23)</f>
        <v>0</v>
      </c>
      <c r="D24" s="76">
        <f aca="true" t="shared" si="4" ref="D24:Z24">SUM(D22:D23)</f>
        <v>76618133</v>
      </c>
      <c r="E24" s="77">
        <f t="shared" si="4"/>
        <v>76618133</v>
      </c>
      <c r="F24" s="77">
        <f t="shared" si="4"/>
        <v>48517941</v>
      </c>
      <c r="G24" s="77">
        <f t="shared" si="4"/>
        <v>970278</v>
      </c>
      <c r="H24" s="77">
        <f t="shared" si="4"/>
        <v>-2394585</v>
      </c>
      <c r="I24" s="77">
        <f t="shared" si="4"/>
        <v>47093634</v>
      </c>
      <c r="J24" s="77">
        <f t="shared" si="4"/>
        <v>-2916469</v>
      </c>
      <c r="K24" s="77">
        <f t="shared" si="4"/>
        <v>2897986</v>
      </c>
      <c r="L24" s="77">
        <f t="shared" si="4"/>
        <v>-2204596</v>
      </c>
      <c r="M24" s="77">
        <f t="shared" si="4"/>
        <v>-2223079</v>
      </c>
      <c r="N24" s="77">
        <f t="shared" si="4"/>
        <v>-1759588</v>
      </c>
      <c r="O24" s="77">
        <f t="shared" si="4"/>
        <v>-2479747</v>
      </c>
      <c r="P24" s="77">
        <f t="shared" si="4"/>
        <v>11398628</v>
      </c>
      <c r="Q24" s="77">
        <f t="shared" si="4"/>
        <v>7159293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52029848</v>
      </c>
      <c r="W24" s="77">
        <f t="shared" si="4"/>
        <v>57463600</v>
      </c>
      <c r="X24" s="77">
        <f t="shared" si="4"/>
        <v>-5433752</v>
      </c>
      <c r="Y24" s="78">
        <f>+IF(W24&lt;&gt;0,(X24/W24)*100,0)</f>
        <v>-9.455989530763823</v>
      </c>
      <c r="Z24" s="79">
        <f t="shared" si="4"/>
        <v>76618133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0</v>
      </c>
      <c r="C27" s="22">
        <v>0</v>
      </c>
      <c r="D27" s="99">
        <v>70390200</v>
      </c>
      <c r="E27" s="100">
        <v>37138970</v>
      </c>
      <c r="F27" s="100">
        <v>0</v>
      </c>
      <c r="G27" s="100">
        <v>66097</v>
      </c>
      <c r="H27" s="100">
        <v>4545091</v>
      </c>
      <c r="I27" s="100">
        <v>4611188</v>
      </c>
      <c r="J27" s="100">
        <v>5886907</v>
      </c>
      <c r="K27" s="100">
        <v>283509</v>
      </c>
      <c r="L27" s="100">
        <v>185404</v>
      </c>
      <c r="M27" s="100">
        <v>6355820</v>
      </c>
      <c r="N27" s="100">
        <v>1867541</v>
      </c>
      <c r="O27" s="100">
        <v>983124</v>
      </c>
      <c r="P27" s="100">
        <v>334046</v>
      </c>
      <c r="Q27" s="100">
        <v>3184711</v>
      </c>
      <c r="R27" s="100">
        <v>0</v>
      </c>
      <c r="S27" s="100">
        <v>0</v>
      </c>
      <c r="T27" s="100">
        <v>0</v>
      </c>
      <c r="U27" s="100">
        <v>0</v>
      </c>
      <c r="V27" s="100">
        <v>14151719</v>
      </c>
      <c r="W27" s="100">
        <v>27854228</v>
      </c>
      <c r="X27" s="100">
        <v>-13702509</v>
      </c>
      <c r="Y27" s="101">
        <v>-49.19</v>
      </c>
      <c r="Z27" s="102">
        <v>37138970</v>
      </c>
    </row>
    <row r="28" spans="1:26" ht="13.5">
      <c r="A28" s="103" t="s">
        <v>46</v>
      </c>
      <c r="B28" s="19">
        <v>0</v>
      </c>
      <c r="C28" s="19">
        <v>0</v>
      </c>
      <c r="D28" s="59">
        <v>63728000</v>
      </c>
      <c r="E28" s="60">
        <v>35297750</v>
      </c>
      <c r="F28" s="60">
        <v>0</v>
      </c>
      <c r="G28" s="60">
        <v>0</v>
      </c>
      <c r="H28" s="60">
        <v>4360829</v>
      </c>
      <c r="I28" s="60">
        <v>4360829</v>
      </c>
      <c r="J28" s="60">
        <v>5473591</v>
      </c>
      <c r="K28" s="60">
        <v>0</v>
      </c>
      <c r="L28" s="60">
        <v>0</v>
      </c>
      <c r="M28" s="60">
        <v>5473591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9834420</v>
      </c>
      <c r="W28" s="60">
        <v>26473313</v>
      </c>
      <c r="X28" s="60">
        <v>-16638893</v>
      </c>
      <c r="Y28" s="61">
        <v>-62.85</v>
      </c>
      <c r="Z28" s="62">
        <v>35297750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6662200</v>
      </c>
      <c r="E31" s="60">
        <v>1841220</v>
      </c>
      <c r="F31" s="60">
        <v>0</v>
      </c>
      <c r="G31" s="60">
        <v>66097</v>
      </c>
      <c r="H31" s="60">
        <v>184262</v>
      </c>
      <c r="I31" s="60">
        <v>250359</v>
      </c>
      <c r="J31" s="60">
        <v>413316</v>
      </c>
      <c r="K31" s="60">
        <v>283509</v>
      </c>
      <c r="L31" s="60">
        <v>185404</v>
      </c>
      <c r="M31" s="60">
        <v>882229</v>
      </c>
      <c r="N31" s="60">
        <v>1867541</v>
      </c>
      <c r="O31" s="60">
        <v>983124</v>
      </c>
      <c r="P31" s="60">
        <v>334046</v>
      </c>
      <c r="Q31" s="60">
        <v>3184711</v>
      </c>
      <c r="R31" s="60">
        <v>0</v>
      </c>
      <c r="S31" s="60">
        <v>0</v>
      </c>
      <c r="T31" s="60">
        <v>0</v>
      </c>
      <c r="U31" s="60">
        <v>0</v>
      </c>
      <c r="V31" s="60">
        <v>4317299</v>
      </c>
      <c r="W31" s="60">
        <v>1380915</v>
      </c>
      <c r="X31" s="60">
        <v>2936384</v>
      </c>
      <c r="Y31" s="61">
        <v>212.64</v>
      </c>
      <c r="Z31" s="62">
        <v>1841220</v>
      </c>
    </row>
    <row r="32" spans="1:26" ht="13.5">
      <c r="A32" s="70" t="s">
        <v>54</v>
      </c>
      <c r="B32" s="22">
        <f>SUM(B28:B31)</f>
        <v>0</v>
      </c>
      <c r="C32" s="22">
        <f>SUM(C28:C31)</f>
        <v>0</v>
      </c>
      <c r="D32" s="99">
        <f aca="true" t="shared" si="5" ref="D32:Z32">SUM(D28:D31)</f>
        <v>70390200</v>
      </c>
      <c r="E32" s="100">
        <f t="shared" si="5"/>
        <v>37138970</v>
      </c>
      <c r="F32" s="100">
        <f t="shared" si="5"/>
        <v>0</v>
      </c>
      <c r="G32" s="100">
        <f t="shared" si="5"/>
        <v>66097</v>
      </c>
      <c r="H32" s="100">
        <f t="shared" si="5"/>
        <v>4545091</v>
      </c>
      <c r="I32" s="100">
        <f t="shared" si="5"/>
        <v>4611188</v>
      </c>
      <c r="J32" s="100">
        <f t="shared" si="5"/>
        <v>5886907</v>
      </c>
      <c r="K32" s="100">
        <f t="shared" si="5"/>
        <v>283509</v>
      </c>
      <c r="L32" s="100">
        <f t="shared" si="5"/>
        <v>185404</v>
      </c>
      <c r="M32" s="100">
        <f t="shared" si="5"/>
        <v>6355820</v>
      </c>
      <c r="N32" s="100">
        <f t="shared" si="5"/>
        <v>1867541</v>
      </c>
      <c r="O32" s="100">
        <f t="shared" si="5"/>
        <v>983124</v>
      </c>
      <c r="P32" s="100">
        <f t="shared" si="5"/>
        <v>334046</v>
      </c>
      <c r="Q32" s="100">
        <f t="shared" si="5"/>
        <v>3184711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14151719</v>
      </c>
      <c r="W32" s="100">
        <f t="shared" si="5"/>
        <v>27854228</v>
      </c>
      <c r="X32" s="100">
        <f t="shared" si="5"/>
        <v>-13702509</v>
      </c>
      <c r="Y32" s="101">
        <f>+IF(W32&lt;&gt;0,(X32/W32)*100,0)</f>
        <v>-49.19364126695596</v>
      </c>
      <c r="Z32" s="102">
        <f t="shared" si="5"/>
        <v>37138970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39571986</v>
      </c>
      <c r="C35" s="19">
        <v>0</v>
      </c>
      <c r="D35" s="59">
        <v>20525000</v>
      </c>
      <c r="E35" s="60">
        <v>36397000</v>
      </c>
      <c r="F35" s="60">
        <v>72179197</v>
      </c>
      <c r="G35" s="60">
        <v>62579535</v>
      </c>
      <c r="H35" s="60">
        <v>56274597</v>
      </c>
      <c r="I35" s="60">
        <v>56274597</v>
      </c>
      <c r="J35" s="60">
        <v>48550336</v>
      </c>
      <c r="K35" s="60">
        <v>61432960</v>
      </c>
      <c r="L35" s="60">
        <v>55807119</v>
      </c>
      <c r="M35" s="60">
        <v>55807119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27297750</v>
      </c>
      <c r="X35" s="60">
        <v>-27297750</v>
      </c>
      <c r="Y35" s="61">
        <v>-100</v>
      </c>
      <c r="Z35" s="62">
        <v>36397000</v>
      </c>
    </row>
    <row r="36" spans="1:26" ht="13.5">
      <c r="A36" s="58" t="s">
        <v>57</v>
      </c>
      <c r="B36" s="19">
        <v>245606912</v>
      </c>
      <c r="C36" s="19">
        <v>0</v>
      </c>
      <c r="D36" s="59">
        <v>263852000</v>
      </c>
      <c r="E36" s="60">
        <v>239265000</v>
      </c>
      <c r="F36" s="60">
        <v>245621074</v>
      </c>
      <c r="G36" s="60">
        <v>245724373</v>
      </c>
      <c r="H36" s="60">
        <v>245748059</v>
      </c>
      <c r="I36" s="60">
        <v>245748059</v>
      </c>
      <c r="J36" s="60">
        <v>245626896</v>
      </c>
      <c r="K36" s="60">
        <v>232035604</v>
      </c>
      <c r="L36" s="60">
        <v>234288154</v>
      </c>
      <c r="M36" s="60">
        <v>234288154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0</v>
      </c>
      <c r="W36" s="60">
        <v>179448750</v>
      </c>
      <c r="X36" s="60">
        <v>-179448750</v>
      </c>
      <c r="Y36" s="61">
        <v>-100</v>
      </c>
      <c r="Z36" s="62">
        <v>239265000</v>
      </c>
    </row>
    <row r="37" spans="1:26" ht="13.5">
      <c r="A37" s="58" t="s">
        <v>58</v>
      </c>
      <c r="B37" s="19">
        <v>35431458</v>
      </c>
      <c r="C37" s="19">
        <v>0</v>
      </c>
      <c r="D37" s="59">
        <v>0</v>
      </c>
      <c r="E37" s="60">
        <v>35520000</v>
      </c>
      <c r="F37" s="60">
        <v>42349890</v>
      </c>
      <c r="G37" s="60">
        <v>31769726</v>
      </c>
      <c r="H37" s="60">
        <v>41705511</v>
      </c>
      <c r="I37" s="60">
        <v>41705511</v>
      </c>
      <c r="J37" s="60">
        <v>27712570</v>
      </c>
      <c r="K37" s="60">
        <v>21718490</v>
      </c>
      <c r="L37" s="60">
        <v>20190377</v>
      </c>
      <c r="M37" s="60">
        <v>20190377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0</v>
      </c>
      <c r="W37" s="60">
        <v>26640000</v>
      </c>
      <c r="X37" s="60">
        <v>-26640000</v>
      </c>
      <c r="Y37" s="61">
        <v>-100</v>
      </c>
      <c r="Z37" s="62">
        <v>35520000</v>
      </c>
    </row>
    <row r="38" spans="1:26" ht="13.5">
      <c r="A38" s="58" t="s">
        <v>59</v>
      </c>
      <c r="B38" s="19">
        <v>14842988</v>
      </c>
      <c r="C38" s="19">
        <v>0</v>
      </c>
      <c r="D38" s="59">
        <v>0</v>
      </c>
      <c r="E38" s="60">
        <v>5316000</v>
      </c>
      <c r="F38" s="60">
        <v>14842988</v>
      </c>
      <c r="G38" s="60">
        <v>14842988</v>
      </c>
      <c r="H38" s="60">
        <v>14842988</v>
      </c>
      <c r="I38" s="60">
        <v>14842988</v>
      </c>
      <c r="J38" s="60">
        <v>14842988</v>
      </c>
      <c r="K38" s="60">
        <v>14842988</v>
      </c>
      <c r="L38" s="60">
        <v>14842988</v>
      </c>
      <c r="M38" s="60">
        <v>14842988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3987000</v>
      </c>
      <c r="X38" s="60">
        <v>-3987000</v>
      </c>
      <c r="Y38" s="61">
        <v>-100</v>
      </c>
      <c r="Z38" s="62">
        <v>5316000</v>
      </c>
    </row>
    <row r="39" spans="1:26" ht="13.5">
      <c r="A39" s="58" t="s">
        <v>60</v>
      </c>
      <c r="B39" s="19">
        <v>234904452</v>
      </c>
      <c r="C39" s="19">
        <v>0</v>
      </c>
      <c r="D39" s="59">
        <v>284377000</v>
      </c>
      <c r="E39" s="60">
        <v>234826000</v>
      </c>
      <c r="F39" s="60">
        <v>260607393</v>
      </c>
      <c r="G39" s="60">
        <v>261691194</v>
      </c>
      <c r="H39" s="60">
        <v>245474157</v>
      </c>
      <c r="I39" s="60">
        <v>245474157</v>
      </c>
      <c r="J39" s="60">
        <v>251621674</v>
      </c>
      <c r="K39" s="60">
        <v>256907086</v>
      </c>
      <c r="L39" s="60">
        <v>255061908</v>
      </c>
      <c r="M39" s="60">
        <v>255061908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176119500</v>
      </c>
      <c r="X39" s="60">
        <v>-176119500</v>
      </c>
      <c r="Y39" s="61">
        <v>-100</v>
      </c>
      <c r="Z39" s="62">
        <v>234826000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46544940</v>
      </c>
      <c r="C42" s="19">
        <v>0</v>
      </c>
      <c r="D42" s="59">
        <v>72343000</v>
      </c>
      <c r="E42" s="60">
        <v>44909783</v>
      </c>
      <c r="F42" s="60">
        <v>29539833</v>
      </c>
      <c r="G42" s="60">
        <v>-1185103</v>
      </c>
      <c r="H42" s="60">
        <v>1734730</v>
      </c>
      <c r="I42" s="60">
        <v>30089460</v>
      </c>
      <c r="J42" s="60">
        <v>-3506250</v>
      </c>
      <c r="K42" s="60">
        <v>18035451</v>
      </c>
      <c r="L42" s="60">
        <v>499508</v>
      </c>
      <c r="M42" s="60">
        <v>15028709</v>
      </c>
      <c r="N42" s="60">
        <v>-2454995</v>
      </c>
      <c r="O42" s="60">
        <v>-2979285</v>
      </c>
      <c r="P42" s="60">
        <v>17934960</v>
      </c>
      <c r="Q42" s="60">
        <v>12500680</v>
      </c>
      <c r="R42" s="60">
        <v>0</v>
      </c>
      <c r="S42" s="60">
        <v>0</v>
      </c>
      <c r="T42" s="60">
        <v>0</v>
      </c>
      <c r="U42" s="60">
        <v>0</v>
      </c>
      <c r="V42" s="60">
        <v>57618849</v>
      </c>
      <c r="W42" s="60">
        <v>44909783</v>
      </c>
      <c r="X42" s="60">
        <v>12709066</v>
      </c>
      <c r="Y42" s="61">
        <v>28.3</v>
      </c>
      <c r="Z42" s="62">
        <v>44909783</v>
      </c>
    </row>
    <row r="43" spans="1:26" ht="13.5">
      <c r="A43" s="58" t="s">
        <v>63</v>
      </c>
      <c r="B43" s="19">
        <v>-26818876</v>
      </c>
      <c r="C43" s="19">
        <v>0</v>
      </c>
      <c r="D43" s="59">
        <v>-70464996</v>
      </c>
      <c r="E43" s="60">
        <v>-34045836</v>
      </c>
      <c r="F43" s="60">
        <v>0</v>
      </c>
      <c r="G43" s="60">
        <v>-10014786</v>
      </c>
      <c r="H43" s="60">
        <v>-4360830</v>
      </c>
      <c r="I43" s="60">
        <v>-14375616</v>
      </c>
      <c r="J43" s="60">
        <v>-5886907</v>
      </c>
      <c r="K43" s="60">
        <v>-5473591</v>
      </c>
      <c r="L43" s="60">
        <v>-8309722</v>
      </c>
      <c r="M43" s="60">
        <v>-19670220</v>
      </c>
      <c r="N43" s="60">
        <v>-1867541</v>
      </c>
      <c r="O43" s="60">
        <v>-983124</v>
      </c>
      <c r="P43" s="60">
        <v>-334046</v>
      </c>
      <c r="Q43" s="60">
        <v>-3184711</v>
      </c>
      <c r="R43" s="60">
        <v>0</v>
      </c>
      <c r="S43" s="60">
        <v>0</v>
      </c>
      <c r="T43" s="60">
        <v>0</v>
      </c>
      <c r="U43" s="60">
        <v>0</v>
      </c>
      <c r="V43" s="60">
        <v>-37230547</v>
      </c>
      <c r="W43" s="60">
        <v>-34045836</v>
      </c>
      <c r="X43" s="60">
        <v>-3184711</v>
      </c>
      <c r="Y43" s="61">
        <v>9.35</v>
      </c>
      <c r="Z43" s="62">
        <v>-34045836</v>
      </c>
    </row>
    <row r="44" spans="1:26" ht="13.5">
      <c r="A44" s="58" t="s">
        <v>64</v>
      </c>
      <c r="B44" s="19">
        <v>0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0</v>
      </c>
      <c r="X44" s="60">
        <v>0</v>
      </c>
      <c r="Y44" s="61">
        <v>0</v>
      </c>
      <c r="Z44" s="62">
        <v>0</v>
      </c>
    </row>
    <row r="45" spans="1:26" ht="13.5">
      <c r="A45" s="70" t="s">
        <v>65</v>
      </c>
      <c r="B45" s="22">
        <v>22011786</v>
      </c>
      <c r="C45" s="22">
        <v>0</v>
      </c>
      <c r="D45" s="99">
        <v>4758004</v>
      </c>
      <c r="E45" s="100">
        <v>10863947</v>
      </c>
      <c r="F45" s="100">
        <v>29539833</v>
      </c>
      <c r="G45" s="100">
        <v>18339944</v>
      </c>
      <c r="H45" s="100">
        <v>15713844</v>
      </c>
      <c r="I45" s="100">
        <v>15713844</v>
      </c>
      <c r="J45" s="100">
        <v>6320687</v>
      </c>
      <c r="K45" s="100">
        <v>18882547</v>
      </c>
      <c r="L45" s="100">
        <v>11072333</v>
      </c>
      <c r="M45" s="100">
        <v>11072333</v>
      </c>
      <c r="N45" s="100">
        <v>6749797</v>
      </c>
      <c r="O45" s="100">
        <v>2787388</v>
      </c>
      <c r="P45" s="100">
        <v>20388302</v>
      </c>
      <c r="Q45" s="100">
        <v>20388302</v>
      </c>
      <c r="R45" s="100">
        <v>0</v>
      </c>
      <c r="S45" s="100">
        <v>0</v>
      </c>
      <c r="T45" s="100">
        <v>0</v>
      </c>
      <c r="U45" s="100">
        <v>0</v>
      </c>
      <c r="V45" s="100">
        <v>20388302</v>
      </c>
      <c r="W45" s="100">
        <v>10863947</v>
      </c>
      <c r="X45" s="100">
        <v>9524355</v>
      </c>
      <c r="Y45" s="101">
        <v>87.67</v>
      </c>
      <c r="Z45" s="102">
        <v>10863947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19" t="s">
        <v>273</v>
      </c>
      <c r="R47" s="120"/>
      <c r="S47" s="120"/>
      <c r="T47" s="120"/>
      <c r="U47" s="120"/>
      <c r="V47" s="119" t="s">
        <v>274</v>
      </c>
      <c r="W47" s="119" t="s">
        <v>275</v>
      </c>
      <c r="X47" s="119" t="s">
        <v>276</v>
      </c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1228013</v>
      </c>
      <c r="C49" s="52">
        <v>0</v>
      </c>
      <c r="D49" s="129">
        <v>475918</v>
      </c>
      <c r="E49" s="54">
        <v>458348</v>
      </c>
      <c r="F49" s="54">
        <v>0</v>
      </c>
      <c r="G49" s="54">
        <v>0</v>
      </c>
      <c r="H49" s="54">
        <v>0</v>
      </c>
      <c r="I49" s="54">
        <v>396204</v>
      </c>
      <c r="J49" s="54">
        <v>0</v>
      </c>
      <c r="K49" s="54">
        <v>0</v>
      </c>
      <c r="L49" s="54">
        <v>0</v>
      </c>
      <c r="M49" s="54">
        <v>10257556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12816039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1074019</v>
      </c>
      <c r="C51" s="52">
        <v>0</v>
      </c>
      <c r="D51" s="129">
        <v>28615</v>
      </c>
      <c r="E51" s="54">
        <v>8750</v>
      </c>
      <c r="F51" s="54">
        <v>0</v>
      </c>
      <c r="G51" s="54">
        <v>0</v>
      </c>
      <c r="H51" s="54">
        <v>0</v>
      </c>
      <c r="I51" s="54">
        <v>161377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1272761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99.50335962605902</v>
      </c>
      <c r="E58" s="7">
        <f t="shared" si="6"/>
        <v>54.47704742428668</v>
      </c>
      <c r="F58" s="7">
        <f t="shared" si="6"/>
        <v>26.916536269670644</v>
      </c>
      <c r="G58" s="7">
        <f t="shared" si="6"/>
        <v>21.428707830276267</v>
      </c>
      <c r="H58" s="7">
        <f t="shared" si="6"/>
        <v>-1453.1941354070677</v>
      </c>
      <c r="I58" s="7">
        <f t="shared" si="6"/>
        <v>239.05266922696117</v>
      </c>
      <c r="J58" s="7">
        <f t="shared" si="6"/>
        <v>45.891769326071206</v>
      </c>
      <c r="K58" s="7">
        <f t="shared" si="6"/>
        <v>34.39161808486516</v>
      </c>
      <c r="L58" s="7">
        <f t="shared" si="6"/>
        <v>31.398785799757746</v>
      </c>
      <c r="M58" s="7">
        <f t="shared" si="6"/>
        <v>37.16699630459343</v>
      </c>
      <c r="N58" s="7">
        <f t="shared" si="6"/>
        <v>38.62898330249329</v>
      </c>
      <c r="O58" s="7">
        <f t="shared" si="6"/>
        <v>62.31505282898047</v>
      </c>
      <c r="P58" s="7">
        <f t="shared" si="6"/>
        <v>28.926141974179863</v>
      </c>
      <c r="Q58" s="7">
        <f t="shared" si="6"/>
        <v>43.286617494024114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83.80911438304469</v>
      </c>
      <c r="W58" s="7">
        <f t="shared" si="6"/>
        <v>72.63606323238226</v>
      </c>
      <c r="X58" s="7">
        <f t="shared" si="6"/>
        <v>0</v>
      </c>
      <c r="Y58" s="7">
        <f t="shared" si="6"/>
        <v>0</v>
      </c>
      <c r="Z58" s="8">
        <f t="shared" si="6"/>
        <v>54.47704742428668</v>
      </c>
    </row>
    <row r="59" spans="1:26" ht="13.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99.45530278756809</v>
      </c>
      <c r="E59" s="10">
        <f t="shared" si="7"/>
        <v>59.30506247997437</v>
      </c>
      <c r="F59" s="10">
        <f t="shared" si="7"/>
        <v>28.05999387289273</v>
      </c>
      <c r="G59" s="10">
        <f t="shared" si="7"/>
        <v>22.35144312393888</v>
      </c>
      <c r="H59" s="10">
        <f t="shared" si="7"/>
        <v>-1135.8607501004572</v>
      </c>
      <c r="I59" s="10">
        <f t="shared" si="7"/>
        <v>270.7606147191683</v>
      </c>
      <c r="J59" s="10">
        <f t="shared" si="7"/>
        <v>48.08037291120475</v>
      </c>
      <c r="K59" s="10">
        <f t="shared" si="7"/>
        <v>36.23985475244124</v>
      </c>
      <c r="L59" s="10">
        <f t="shared" si="7"/>
        <v>33.256420486594955</v>
      </c>
      <c r="M59" s="10">
        <f t="shared" si="7"/>
        <v>39.154272217705255</v>
      </c>
      <c r="N59" s="10">
        <f t="shared" si="7"/>
        <v>38.84389330993759</v>
      </c>
      <c r="O59" s="10">
        <f t="shared" si="7"/>
        <v>65.36382095669165</v>
      </c>
      <c r="P59" s="10">
        <f t="shared" si="7"/>
        <v>30.027169381970126</v>
      </c>
      <c r="Q59" s="10">
        <f t="shared" si="7"/>
        <v>44.74208724343149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89.76237712113257</v>
      </c>
      <c r="W59" s="10">
        <f t="shared" si="7"/>
        <v>79.07341663996583</v>
      </c>
      <c r="X59" s="10">
        <f t="shared" si="7"/>
        <v>0</v>
      </c>
      <c r="Y59" s="10">
        <f t="shared" si="7"/>
        <v>0</v>
      </c>
      <c r="Z59" s="11">
        <f t="shared" si="7"/>
        <v>59.30506247997437</v>
      </c>
    </row>
    <row r="60" spans="1:26" ht="13.5">
      <c r="A60" s="38" t="s">
        <v>32</v>
      </c>
      <c r="B60" s="12">
        <f t="shared" si="7"/>
        <v>100</v>
      </c>
      <c r="C60" s="12">
        <f t="shared" si="7"/>
        <v>0</v>
      </c>
      <c r="D60" s="3">
        <f t="shared" si="7"/>
        <v>100</v>
      </c>
      <c r="E60" s="13">
        <f t="shared" si="7"/>
        <v>4.5822295805739515</v>
      </c>
      <c r="F60" s="13">
        <f t="shared" si="7"/>
        <v>12.66918455397105</v>
      </c>
      <c r="G60" s="13">
        <f t="shared" si="7"/>
        <v>8.791575909024093</v>
      </c>
      <c r="H60" s="13">
        <f t="shared" si="7"/>
        <v>9.195355689820635</v>
      </c>
      <c r="I60" s="13">
        <f t="shared" si="7"/>
        <v>10.21785975082543</v>
      </c>
      <c r="J60" s="13">
        <f t="shared" si="7"/>
        <v>11.740412979351031</v>
      </c>
      <c r="K60" s="13">
        <f t="shared" si="7"/>
        <v>9.193449115577081</v>
      </c>
      <c r="L60" s="13">
        <f t="shared" si="7"/>
        <v>5.790072612983635</v>
      </c>
      <c r="M60" s="13">
        <f t="shared" si="7"/>
        <v>8.784113746924364</v>
      </c>
      <c r="N60" s="13">
        <f t="shared" si="7"/>
        <v>35.70235342857524</v>
      </c>
      <c r="O60" s="13">
        <f t="shared" si="7"/>
        <v>20.448511475586585</v>
      </c>
      <c r="P60" s="13">
        <f t="shared" si="7"/>
        <v>13.795659792424855</v>
      </c>
      <c r="Q60" s="13">
        <f t="shared" si="7"/>
        <v>23.35071544409501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14.200506825154422</v>
      </c>
      <c r="W60" s="13">
        <f t="shared" si="7"/>
        <v>6.109639440765269</v>
      </c>
      <c r="X60" s="13">
        <f t="shared" si="7"/>
        <v>0</v>
      </c>
      <c r="Y60" s="13">
        <f t="shared" si="7"/>
        <v>0</v>
      </c>
      <c r="Z60" s="14">
        <f t="shared" si="7"/>
        <v>4.5822295805739515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7.8325239678851215</v>
      </c>
      <c r="G64" s="13">
        <f t="shared" si="7"/>
        <v>8.928789544399658</v>
      </c>
      <c r="H64" s="13">
        <f t="shared" si="7"/>
        <v>2.6600875047177066</v>
      </c>
      <c r="I64" s="13">
        <f t="shared" si="7"/>
        <v>6.5000990377218555</v>
      </c>
      <c r="J64" s="13">
        <f t="shared" si="7"/>
        <v>10.042960328575699</v>
      </c>
      <c r="K64" s="13">
        <f t="shared" si="7"/>
        <v>6.421555252387449</v>
      </c>
      <c r="L64" s="13">
        <f t="shared" si="7"/>
        <v>4.987892799978112</v>
      </c>
      <c r="M64" s="13">
        <f t="shared" si="7"/>
        <v>7.018538276873833</v>
      </c>
      <c r="N64" s="13">
        <f t="shared" si="7"/>
        <v>33.133549954946346</v>
      </c>
      <c r="O64" s="13">
        <f t="shared" si="7"/>
        <v>13.54259719912593</v>
      </c>
      <c r="P64" s="13">
        <f t="shared" si="7"/>
        <v>9.955740048383548</v>
      </c>
      <c r="Q64" s="13">
        <f t="shared" si="7"/>
        <v>18.909220564908736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10.872197635778592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1.398344370860927</v>
      </c>
      <c r="F65" s="13">
        <f t="shared" si="7"/>
        <v>149.84214680347276</v>
      </c>
      <c r="G65" s="13">
        <f t="shared" si="7"/>
        <v>0</v>
      </c>
      <c r="H65" s="13">
        <f t="shared" si="7"/>
        <v>200.49099836333878</v>
      </c>
      <c r="I65" s="13">
        <f t="shared" si="7"/>
        <v>141.9223237597911</v>
      </c>
      <c r="J65" s="13">
        <f t="shared" si="7"/>
        <v>136.73232908458866</v>
      </c>
      <c r="K65" s="13">
        <f t="shared" si="7"/>
        <v>150.48678720445062</v>
      </c>
      <c r="L65" s="13">
        <f t="shared" si="7"/>
        <v>87.34353268428373</v>
      </c>
      <c r="M65" s="13">
        <f t="shared" si="7"/>
        <v>131.523178807947</v>
      </c>
      <c r="N65" s="13">
        <f t="shared" si="7"/>
        <v>154.71220746363062</v>
      </c>
      <c r="O65" s="13">
        <f t="shared" si="7"/>
        <v>369.88873435326843</v>
      </c>
      <c r="P65" s="13">
        <f t="shared" si="7"/>
        <v>208.06675938803895</v>
      </c>
      <c r="Q65" s="13">
        <f t="shared" si="7"/>
        <v>241.35068431680503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172.1866960676222</v>
      </c>
      <c r="W65" s="13">
        <f t="shared" si="7"/>
        <v>1.8644591611479029</v>
      </c>
      <c r="X65" s="13">
        <f t="shared" si="7"/>
        <v>0</v>
      </c>
      <c r="Y65" s="13">
        <f t="shared" si="7"/>
        <v>0</v>
      </c>
      <c r="Z65" s="14">
        <f t="shared" si="7"/>
        <v>1.398344370860927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>
        <v>9519657</v>
      </c>
      <c r="C67" s="24"/>
      <c r="D67" s="25">
        <v>10269000</v>
      </c>
      <c r="E67" s="26">
        <v>10269000</v>
      </c>
      <c r="F67" s="26">
        <v>1001429</v>
      </c>
      <c r="G67" s="26">
        <v>1099693</v>
      </c>
      <c r="H67" s="26">
        <v>-266958</v>
      </c>
      <c r="I67" s="26">
        <v>1834164</v>
      </c>
      <c r="J67" s="26">
        <v>1069475</v>
      </c>
      <c r="K67" s="26">
        <v>1093688</v>
      </c>
      <c r="L67" s="26">
        <v>1091418</v>
      </c>
      <c r="M67" s="26">
        <v>3254581</v>
      </c>
      <c r="N67" s="26">
        <v>1093816</v>
      </c>
      <c r="O67" s="26">
        <v>1093150</v>
      </c>
      <c r="P67" s="26">
        <v>1093720</v>
      </c>
      <c r="Q67" s="26">
        <v>3280686</v>
      </c>
      <c r="R67" s="26"/>
      <c r="S67" s="26"/>
      <c r="T67" s="26"/>
      <c r="U67" s="26"/>
      <c r="V67" s="26">
        <v>8369431</v>
      </c>
      <c r="W67" s="26">
        <v>7701750</v>
      </c>
      <c r="X67" s="26"/>
      <c r="Y67" s="25"/>
      <c r="Z67" s="27">
        <v>10269000</v>
      </c>
    </row>
    <row r="68" spans="1:26" ht="13.5" hidden="1">
      <c r="A68" s="37" t="s">
        <v>31</v>
      </c>
      <c r="B68" s="19">
        <v>8693165</v>
      </c>
      <c r="C68" s="19"/>
      <c r="D68" s="20">
        <v>9363000</v>
      </c>
      <c r="E68" s="21">
        <v>9363000</v>
      </c>
      <c r="F68" s="21">
        <v>927028</v>
      </c>
      <c r="G68" s="21">
        <v>1024860</v>
      </c>
      <c r="H68" s="21">
        <v>-340941</v>
      </c>
      <c r="I68" s="21">
        <v>1610947</v>
      </c>
      <c r="J68" s="21">
        <v>1005065</v>
      </c>
      <c r="K68" s="21">
        <v>1018950</v>
      </c>
      <c r="L68" s="21">
        <v>1017602</v>
      </c>
      <c r="M68" s="21">
        <v>3041617</v>
      </c>
      <c r="N68" s="21">
        <v>1018989</v>
      </c>
      <c r="O68" s="21">
        <v>1018949</v>
      </c>
      <c r="P68" s="21">
        <v>1019530</v>
      </c>
      <c r="Q68" s="21">
        <v>3057468</v>
      </c>
      <c r="R68" s="21"/>
      <c r="S68" s="21"/>
      <c r="T68" s="21"/>
      <c r="U68" s="21"/>
      <c r="V68" s="21">
        <v>7710032</v>
      </c>
      <c r="W68" s="21">
        <v>7022250</v>
      </c>
      <c r="X68" s="21"/>
      <c r="Y68" s="20"/>
      <c r="Z68" s="23">
        <v>9363000</v>
      </c>
    </row>
    <row r="69" spans="1:26" ht="13.5" hidden="1">
      <c r="A69" s="38" t="s">
        <v>32</v>
      </c>
      <c r="B69" s="19">
        <v>826492</v>
      </c>
      <c r="C69" s="19"/>
      <c r="D69" s="20">
        <v>906000</v>
      </c>
      <c r="E69" s="21">
        <v>906000</v>
      </c>
      <c r="F69" s="21">
        <v>74401</v>
      </c>
      <c r="G69" s="21">
        <v>74833</v>
      </c>
      <c r="H69" s="21">
        <v>73983</v>
      </c>
      <c r="I69" s="21">
        <v>223217</v>
      </c>
      <c r="J69" s="21">
        <v>64410</v>
      </c>
      <c r="K69" s="21">
        <v>74738</v>
      </c>
      <c r="L69" s="21">
        <v>73816</v>
      </c>
      <c r="M69" s="21">
        <v>212964</v>
      </c>
      <c r="N69" s="21">
        <v>74827</v>
      </c>
      <c r="O69" s="21">
        <v>74201</v>
      </c>
      <c r="P69" s="21">
        <v>74190</v>
      </c>
      <c r="Q69" s="21">
        <v>223218</v>
      </c>
      <c r="R69" s="21"/>
      <c r="S69" s="21"/>
      <c r="T69" s="21"/>
      <c r="U69" s="21"/>
      <c r="V69" s="21">
        <v>659399</v>
      </c>
      <c r="W69" s="21">
        <v>679500</v>
      </c>
      <c r="X69" s="21"/>
      <c r="Y69" s="20"/>
      <c r="Z69" s="23">
        <v>906000</v>
      </c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/>
      <c r="E73" s="21"/>
      <c r="F73" s="21">
        <v>71867</v>
      </c>
      <c r="G73" s="21">
        <v>73683</v>
      </c>
      <c r="H73" s="21">
        <v>71539</v>
      </c>
      <c r="I73" s="21">
        <v>217089</v>
      </c>
      <c r="J73" s="21">
        <v>63547</v>
      </c>
      <c r="K73" s="21">
        <v>73300</v>
      </c>
      <c r="L73" s="21">
        <v>73097</v>
      </c>
      <c r="M73" s="21">
        <v>209944</v>
      </c>
      <c r="N73" s="21">
        <v>73246</v>
      </c>
      <c r="O73" s="21">
        <v>72763</v>
      </c>
      <c r="P73" s="21">
        <v>72752</v>
      </c>
      <c r="Q73" s="21">
        <v>218761</v>
      </c>
      <c r="R73" s="21"/>
      <c r="S73" s="21"/>
      <c r="T73" s="21"/>
      <c r="U73" s="21"/>
      <c r="V73" s="21">
        <v>645794</v>
      </c>
      <c r="W73" s="21"/>
      <c r="X73" s="21"/>
      <c r="Y73" s="20"/>
      <c r="Z73" s="23"/>
    </row>
    <row r="74" spans="1:26" ht="13.5" hidden="1">
      <c r="A74" s="39" t="s">
        <v>107</v>
      </c>
      <c r="B74" s="19">
        <v>826492</v>
      </c>
      <c r="C74" s="19"/>
      <c r="D74" s="20">
        <v>906000</v>
      </c>
      <c r="E74" s="21">
        <v>906000</v>
      </c>
      <c r="F74" s="21">
        <v>2534</v>
      </c>
      <c r="G74" s="21">
        <v>1150</v>
      </c>
      <c r="H74" s="21">
        <v>2444</v>
      </c>
      <c r="I74" s="21">
        <v>6128</v>
      </c>
      <c r="J74" s="21">
        <v>863</v>
      </c>
      <c r="K74" s="21">
        <v>1438</v>
      </c>
      <c r="L74" s="21">
        <v>719</v>
      </c>
      <c r="M74" s="21">
        <v>3020</v>
      </c>
      <c r="N74" s="21">
        <v>1581</v>
      </c>
      <c r="O74" s="21">
        <v>1438</v>
      </c>
      <c r="P74" s="21">
        <v>1438</v>
      </c>
      <c r="Q74" s="21">
        <v>4457</v>
      </c>
      <c r="R74" s="21"/>
      <c r="S74" s="21"/>
      <c r="T74" s="21"/>
      <c r="U74" s="21"/>
      <c r="V74" s="21">
        <v>13605</v>
      </c>
      <c r="W74" s="21">
        <v>679500</v>
      </c>
      <c r="X74" s="21"/>
      <c r="Y74" s="20"/>
      <c r="Z74" s="23">
        <v>906000</v>
      </c>
    </row>
    <row r="75" spans="1:26" ht="13.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3.5" hidden="1">
      <c r="A76" s="42" t="s">
        <v>286</v>
      </c>
      <c r="B76" s="32">
        <v>9519657</v>
      </c>
      <c r="C76" s="32"/>
      <c r="D76" s="33">
        <v>10218000</v>
      </c>
      <c r="E76" s="34">
        <v>5594248</v>
      </c>
      <c r="F76" s="34">
        <v>269550</v>
      </c>
      <c r="G76" s="34">
        <v>235650</v>
      </c>
      <c r="H76" s="34">
        <v>3879418</v>
      </c>
      <c r="I76" s="34">
        <v>4384618</v>
      </c>
      <c r="J76" s="34">
        <v>490801</v>
      </c>
      <c r="K76" s="34">
        <v>376137</v>
      </c>
      <c r="L76" s="34">
        <v>342692</v>
      </c>
      <c r="M76" s="34">
        <v>1209630</v>
      </c>
      <c r="N76" s="34">
        <v>422530</v>
      </c>
      <c r="O76" s="34">
        <v>681197</v>
      </c>
      <c r="P76" s="34">
        <v>316371</v>
      </c>
      <c r="Q76" s="34">
        <v>1420098</v>
      </c>
      <c r="R76" s="34"/>
      <c r="S76" s="34"/>
      <c r="T76" s="34"/>
      <c r="U76" s="34"/>
      <c r="V76" s="34">
        <v>7014346</v>
      </c>
      <c r="W76" s="34">
        <v>5594248</v>
      </c>
      <c r="X76" s="34"/>
      <c r="Y76" s="33"/>
      <c r="Z76" s="35">
        <v>5594248</v>
      </c>
    </row>
    <row r="77" spans="1:26" ht="13.5" hidden="1">
      <c r="A77" s="37" t="s">
        <v>31</v>
      </c>
      <c r="B77" s="19">
        <v>8693165</v>
      </c>
      <c r="C77" s="19"/>
      <c r="D77" s="20">
        <v>9312000</v>
      </c>
      <c r="E77" s="21">
        <v>5552733</v>
      </c>
      <c r="F77" s="21">
        <v>260124</v>
      </c>
      <c r="G77" s="21">
        <v>229071</v>
      </c>
      <c r="H77" s="21">
        <v>3872615</v>
      </c>
      <c r="I77" s="21">
        <v>4361810</v>
      </c>
      <c r="J77" s="21">
        <v>483239</v>
      </c>
      <c r="K77" s="21">
        <v>369266</v>
      </c>
      <c r="L77" s="21">
        <v>338418</v>
      </c>
      <c r="M77" s="21">
        <v>1190923</v>
      </c>
      <c r="N77" s="21">
        <v>395815</v>
      </c>
      <c r="O77" s="21">
        <v>666024</v>
      </c>
      <c r="P77" s="21">
        <v>306136</v>
      </c>
      <c r="Q77" s="21">
        <v>1367975</v>
      </c>
      <c r="R77" s="21"/>
      <c r="S77" s="21"/>
      <c r="T77" s="21"/>
      <c r="U77" s="21"/>
      <c r="V77" s="21">
        <v>6920708</v>
      </c>
      <c r="W77" s="21">
        <v>5552733</v>
      </c>
      <c r="X77" s="21"/>
      <c r="Y77" s="20"/>
      <c r="Z77" s="23">
        <v>5552733</v>
      </c>
    </row>
    <row r="78" spans="1:26" ht="13.5" hidden="1">
      <c r="A78" s="38" t="s">
        <v>32</v>
      </c>
      <c r="B78" s="19">
        <v>826492</v>
      </c>
      <c r="C78" s="19"/>
      <c r="D78" s="20">
        <v>906000</v>
      </c>
      <c r="E78" s="21">
        <v>41515</v>
      </c>
      <c r="F78" s="21">
        <v>9426</v>
      </c>
      <c r="G78" s="21">
        <v>6579</v>
      </c>
      <c r="H78" s="21">
        <v>6803</v>
      </c>
      <c r="I78" s="21">
        <v>22808</v>
      </c>
      <c r="J78" s="21">
        <v>7562</v>
      </c>
      <c r="K78" s="21">
        <v>6871</v>
      </c>
      <c r="L78" s="21">
        <v>4274</v>
      </c>
      <c r="M78" s="21">
        <v>18707</v>
      </c>
      <c r="N78" s="21">
        <v>26715</v>
      </c>
      <c r="O78" s="21">
        <v>15173</v>
      </c>
      <c r="P78" s="21">
        <v>10235</v>
      </c>
      <c r="Q78" s="21">
        <v>52123</v>
      </c>
      <c r="R78" s="21"/>
      <c r="S78" s="21"/>
      <c r="T78" s="21"/>
      <c r="U78" s="21"/>
      <c r="V78" s="21">
        <v>93638</v>
      </c>
      <c r="W78" s="21">
        <v>41515</v>
      </c>
      <c r="X78" s="21"/>
      <c r="Y78" s="20"/>
      <c r="Z78" s="23">
        <v>41515</v>
      </c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>
        <v>826492</v>
      </c>
      <c r="C82" s="19"/>
      <c r="D82" s="20">
        <v>906000</v>
      </c>
      <c r="E82" s="21">
        <v>28846</v>
      </c>
      <c r="F82" s="21">
        <v>5629</v>
      </c>
      <c r="G82" s="21">
        <v>6579</v>
      </c>
      <c r="H82" s="21">
        <v>1903</v>
      </c>
      <c r="I82" s="21">
        <v>14111</v>
      </c>
      <c r="J82" s="21">
        <v>6382</v>
      </c>
      <c r="K82" s="21">
        <v>4707</v>
      </c>
      <c r="L82" s="21">
        <v>3646</v>
      </c>
      <c r="M82" s="21">
        <v>14735</v>
      </c>
      <c r="N82" s="21">
        <v>24269</v>
      </c>
      <c r="O82" s="21">
        <v>9854</v>
      </c>
      <c r="P82" s="21">
        <v>7243</v>
      </c>
      <c r="Q82" s="21">
        <v>41366</v>
      </c>
      <c r="R82" s="21"/>
      <c r="S82" s="21"/>
      <c r="T82" s="21"/>
      <c r="U82" s="21"/>
      <c r="V82" s="21">
        <v>70212</v>
      </c>
      <c r="W82" s="21">
        <v>28846</v>
      </c>
      <c r="X82" s="21"/>
      <c r="Y82" s="20"/>
      <c r="Z82" s="23">
        <v>28846</v>
      </c>
    </row>
    <row r="83" spans="1:26" ht="13.5" hidden="1">
      <c r="A83" s="39" t="s">
        <v>107</v>
      </c>
      <c r="B83" s="19"/>
      <c r="C83" s="19"/>
      <c r="D83" s="20"/>
      <c r="E83" s="21">
        <v>12669</v>
      </c>
      <c r="F83" s="21">
        <v>3797</v>
      </c>
      <c r="G83" s="21"/>
      <c r="H83" s="21">
        <v>4900</v>
      </c>
      <c r="I83" s="21">
        <v>8697</v>
      </c>
      <c r="J83" s="21">
        <v>1180</v>
      </c>
      <c r="K83" s="21">
        <v>2164</v>
      </c>
      <c r="L83" s="21">
        <v>628</v>
      </c>
      <c r="M83" s="21">
        <v>3972</v>
      </c>
      <c r="N83" s="21">
        <v>2446</v>
      </c>
      <c r="O83" s="21">
        <v>5319</v>
      </c>
      <c r="P83" s="21">
        <v>2992</v>
      </c>
      <c r="Q83" s="21">
        <v>10757</v>
      </c>
      <c r="R83" s="21"/>
      <c r="S83" s="21"/>
      <c r="T83" s="21"/>
      <c r="U83" s="21"/>
      <c r="V83" s="21">
        <v>23426</v>
      </c>
      <c r="W83" s="21">
        <v>12669</v>
      </c>
      <c r="X83" s="21"/>
      <c r="Y83" s="20"/>
      <c r="Z83" s="23">
        <v>12669</v>
      </c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5374000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5374000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>
        <v>5374000</v>
      </c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5374000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84803102</v>
      </c>
      <c r="D5" s="153">
        <f>SUM(D6:D8)</f>
        <v>0</v>
      </c>
      <c r="E5" s="154">
        <f t="shared" si="0"/>
        <v>128259000</v>
      </c>
      <c r="F5" s="100">
        <f t="shared" si="0"/>
        <v>128259000</v>
      </c>
      <c r="G5" s="100">
        <f t="shared" si="0"/>
        <v>53662564</v>
      </c>
      <c r="H5" s="100">
        <f t="shared" si="0"/>
        <v>5136148</v>
      </c>
      <c r="I5" s="100">
        <f t="shared" si="0"/>
        <v>883144</v>
      </c>
      <c r="J5" s="100">
        <f t="shared" si="0"/>
        <v>59681856</v>
      </c>
      <c r="K5" s="100">
        <f t="shared" si="0"/>
        <v>2139622</v>
      </c>
      <c r="L5" s="100">
        <f t="shared" si="0"/>
        <v>6775898</v>
      </c>
      <c r="M5" s="100">
        <f t="shared" si="0"/>
        <v>2365202</v>
      </c>
      <c r="N5" s="100">
        <f t="shared" si="0"/>
        <v>11280722</v>
      </c>
      <c r="O5" s="100">
        <f t="shared" si="0"/>
        <v>2336296</v>
      </c>
      <c r="P5" s="100">
        <f t="shared" si="0"/>
        <v>4521145</v>
      </c>
      <c r="Q5" s="100">
        <f t="shared" si="0"/>
        <v>15518276</v>
      </c>
      <c r="R5" s="100">
        <f t="shared" si="0"/>
        <v>22375717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93338295</v>
      </c>
      <c r="X5" s="100">
        <f t="shared" si="0"/>
        <v>96194250</v>
      </c>
      <c r="Y5" s="100">
        <f t="shared" si="0"/>
        <v>-2855955</v>
      </c>
      <c r="Z5" s="137">
        <f>+IF(X5&lt;&gt;0,+(Y5/X5)*100,0)</f>
        <v>-2.968945649038274</v>
      </c>
      <c r="AA5" s="153">
        <f>SUM(AA6:AA8)</f>
        <v>128259000</v>
      </c>
    </row>
    <row r="6" spans="1:27" ht="13.5">
      <c r="A6" s="138" t="s">
        <v>75</v>
      </c>
      <c r="B6" s="136"/>
      <c r="C6" s="155">
        <v>84803102</v>
      </c>
      <c r="D6" s="155"/>
      <c r="E6" s="156"/>
      <c r="F6" s="60"/>
      <c r="G6" s="60">
        <v>1376</v>
      </c>
      <c r="H6" s="60">
        <v>419355</v>
      </c>
      <c r="I6" s="60"/>
      <c r="J6" s="60">
        <v>420731</v>
      </c>
      <c r="K6" s="60"/>
      <c r="L6" s="60"/>
      <c r="M6" s="60"/>
      <c r="N6" s="60"/>
      <c r="O6" s="60"/>
      <c r="P6" s="60">
        <v>526316</v>
      </c>
      <c r="Q6" s="60"/>
      <c r="R6" s="60">
        <v>526316</v>
      </c>
      <c r="S6" s="60"/>
      <c r="T6" s="60"/>
      <c r="U6" s="60"/>
      <c r="V6" s="60"/>
      <c r="W6" s="60">
        <v>947047</v>
      </c>
      <c r="X6" s="60"/>
      <c r="Y6" s="60">
        <v>947047</v>
      </c>
      <c r="Z6" s="140">
        <v>0</v>
      </c>
      <c r="AA6" s="155"/>
    </row>
    <row r="7" spans="1:27" ht="13.5">
      <c r="A7" s="138" t="s">
        <v>76</v>
      </c>
      <c r="B7" s="136"/>
      <c r="C7" s="157"/>
      <c r="D7" s="157"/>
      <c r="E7" s="158">
        <v>128259000</v>
      </c>
      <c r="F7" s="159">
        <v>128259000</v>
      </c>
      <c r="G7" s="159">
        <v>25334861</v>
      </c>
      <c r="H7" s="159">
        <v>1735964</v>
      </c>
      <c r="I7" s="159">
        <v>484392</v>
      </c>
      <c r="J7" s="159">
        <v>27555217</v>
      </c>
      <c r="K7" s="159">
        <v>1154632</v>
      </c>
      <c r="L7" s="159">
        <v>6058036</v>
      </c>
      <c r="M7" s="159">
        <v>1183020</v>
      </c>
      <c r="N7" s="159">
        <v>8395688</v>
      </c>
      <c r="O7" s="159">
        <v>2325211</v>
      </c>
      <c r="P7" s="159">
        <v>2828016</v>
      </c>
      <c r="Q7" s="159">
        <v>14815214</v>
      </c>
      <c r="R7" s="159">
        <v>19968441</v>
      </c>
      <c r="S7" s="159"/>
      <c r="T7" s="159"/>
      <c r="U7" s="159"/>
      <c r="V7" s="159"/>
      <c r="W7" s="159">
        <v>55919346</v>
      </c>
      <c r="X7" s="159">
        <v>96194250</v>
      </c>
      <c r="Y7" s="159">
        <v>-40274904</v>
      </c>
      <c r="Z7" s="141">
        <v>-41.87</v>
      </c>
      <c r="AA7" s="157">
        <v>128259000</v>
      </c>
    </row>
    <row r="8" spans="1:27" ht="13.5">
      <c r="A8" s="138" t="s">
        <v>77</v>
      </c>
      <c r="B8" s="136"/>
      <c r="C8" s="155"/>
      <c r="D8" s="155"/>
      <c r="E8" s="156"/>
      <c r="F8" s="60"/>
      <c r="G8" s="60">
        <v>28326327</v>
      </c>
      <c r="H8" s="60">
        <v>2980829</v>
      </c>
      <c r="I8" s="60">
        <v>398752</v>
      </c>
      <c r="J8" s="60">
        <v>31705908</v>
      </c>
      <c r="K8" s="60">
        <v>984990</v>
      </c>
      <c r="L8" s="60">
        <v>717862</v>
      </c>
      <c r="M8" s="60">
        <v>1182182</v>
      </c>
      <c r="N8" s="60">
        <v>2885034</v>
      </c>
      <c r="O8" s="60">
        <v>11085</v>
      </c>
      <c r="P8" s="60">
        <v>1166813</v>
      </c>
      <c r="Q8" s="60">
        <v>703062</v>
      </c>
      <c r="R8" s="60">
        <v>1880960</v>
      </c>
      <c r="S8" s="60"/>
      <c r="T8" s="60"/>
      <c r="U8" s="60"/>
      <c r="V8" s="60"/>
      <c r="W8" s="60">
        <v>36471902</v>
      </c>
      <c r="X8" s="60"/>
      <c r="Y8" s="60">
        <v>36471902</v>
      </c>
      <c r="Z8" s="140">
        <v>0</v>
      </c>
      <c r="AA8" s="155"/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353204</v>
      </c>
      <c r="H9" s="100">
        <f t="shared" si="1"/>
        <v>409387</v>
      </c>
      <c r="I9" s="100">
        <f t="shared" si="1"/>
        <v>135907</v>
      </c>
      <c r="J9" s="100">
        <f t="shared" si="1"/>
        <v>898498</v>
      </c>
      <c r="K9" s="100">
        <f t="shared" si="1"/>
        <v>107466</v>
      </c>
      <c r="L9" s="100">
        <f t="shared" si="1"/>
        <v>115664</v>
      </c>
      <c r="M9" s="100">
        <f t="shared" si="1"/>
        <v>76989</v>
      </c>
      <c r="N9" s="100">
        <f t="shared" si="1"/>
        <v>300119</v>
      </c>
      <c r="O9" s="100">
        <f t="shared" si="1"/>
        <v>119580</v>
      </c>
      <c r="P9" s="100">
        <f t="shared" si="1"/>
        <v>88999</v>
      </c>
      <c r="Q9" s="100">
        <f t="shared" si="1"/>
        <v>92070</v>
      </c>
      <c r="R9" s="100">
        <f t="shared" si="1"/>
        <v>300649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1499266</v>
      </c>
      <c r="X9" s="100">
        <f t="shared" si="1"/>
        <v>0</v>
      </c>
      <c r="Y9" s="100">
        <f t="shared" si="1"/>
        <v>1499266</v>
      </c>
      <c r="Z9" s="137">
        <f>+IF(X9&lt;&gt;0,+(Y9/X9)*100,0)</f>
        <v>0</v>
      </c>
      <c r="AA9" s="153">
        <f>SUM(AA10:AA14)</f>
        <v>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>
        <v>226748</v>
      </c>
      <c r="H10" s="60">
        <v>291604</v>
      </c>
      <c r="I10" s="60">
        <v>1716</v>
      </c>
      <c r="J10" s="60">
        <v>520068</v>
      </c>
      <c r="K10" s="60">
        <v>3069</v>
      </c>
      <c r="L10" s="60">
        <v>3911</v>
      </c>
      <c r="M10" s="60">
        <v>885</v>
      </c>
      <c r="N10" s="60">
        <v>7865</v>
      </c>
      <c r="O10" s="60">
        <v>1023</v>
      </c>
      <c r="P10" s="60">
        <v>2366</v>
      </c>
      <c r="Q10" s="60">
        <v>3458</v>
      </c>
      <c r="R10" s="60">
        <v>6847</v>
      </c>
      <c r="S10" s="60"/>
      <c r="T10" s="60"/>
      <c r="U10" s="60"/>
      <c r="V10" s="60"/>
      <c r="W10" s="60">
        <v>534780</v>
      </c>
      <c r="X10" s="60"/>
      <c r="Y10" s="60">
        <v>534780</v>
      </c>
      <c r="Z10" s="140">
        <v>0</v>
      </c>
      <c r="AA10" s="155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/>
      <c r="F12" s="60"/>
      <c r="G12" s="60">
        <v>126456</v>
      </c>
      <c r="H12" s="60">
        <v>117783</v>
      </c>
      <c r="I12" s="60">
        <v>134191</v>
      </c>
      <c r="J12" s="60">
        <v>378430</v>
      </c>
      <c r="K12" s="60">
        <v>104397</v>
      </c>
      <c r="L12" s="60">
        <v>111753</v>
      </c>
      <c r="M12" s="60">
        <v>76104</v>
      </c>
      <c r="N12" s="60">
        <v>292254</v>
      </c>
      <c r="O12" s="60">
        <v>118557</v>
      </c>
      <c r="P12" s="60">
        <v>86633</v>
      </c>
      <c r="Q12" s="60">
        <v>88612</v>
      </c>
      <c r="R12" s="60">
        <v>293802</v>
      </c>
      <c r="S12" s="60"/>
      <c r="T12" s="60"/>
      <c r="U12" s="60"/>
      <c r="V12" s="60"/>
      <c r="W12" s="60">
        <v>964486</v>
      </c>
      <c r="X12" s="60"/>
      <c r="Y12" s="60">
        <v>964486</v>
      </c>
      <c r="Z12" s="140">
        <v>0</v>
      </c>
      <c r="AA12" s="155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40095</v>
      </c>
      <c r="H15" s="100">
        <f t="shared" si="2"/>
        <v>890000</v>
      </c>
      <c r="I15" s="100">
        <f t="shared" si="2"/>
        <v>0</v>
      </c>
      <c r="J15" s="100">
        <f t="shared" si="2"/>
        <v>930095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930095</v>
      </c>
      <c r="X15" s="100">
        <f t="shared" si="2"/>
        <v>0</v>
      </c>
      <c r="Y15" s="100">
        <f t="shared" si="2"/>
        <v>930095</v>
      </c>
      <c r="Z15" s="137">
        <f>+IF(X15&lt;&gt;0,+(Y15/X15)*100,0)</f>
        <v>0</v>
      </c>
      <c r="AA15" s="153">
        <f>SUM(AA16:AA18)</f>
        <v>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>
        <v>40095</v>
      </c>
      <c r="H16" s="60">
        <v>890000</v>
      </c>
      <c r="I16" s="60"/>
      <c r="J16" s="60">
        <v>930095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930095</v>
      </c>
      <c r="X16" s="60"/>
      <c r="Y16" s="60">
        <v>930095</v>
      </c>
      <c r="Z16" s="140">
        <v>0</v>
      </c>
      <c r="AA16" s="155"/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71867</v>
      </c>
      <c r="H19" s="100">
        <f t="shared" si="3"/>
        <v>73683</v>
      </c>
      <c r="I19" s="100">
        <f t="shared" si="3"/>
        <v>71539</v>
      </c>
      <c r="J19" s="100">
        <f t="shared" si="3"/>
        <v>217089</v>
      </c>
      <c r="K19" s="100">
        <f t="shared" si="3"/>
        <v>63547</v>
      </c>
      <c r="L19" s="100">
        <f t="shared" si="3"/>
        <v>73300</v>
      </c>
      <c r="M19" s="100">
        <f t="shared" si="3"/>
        <v>73097</v>
      </c>
      <c r="N19" s="100">
        <f t="shared" si="3"/>
        <v>209944</v>
      </c>
      <c r="O19" s="100">
        <f t="shared" si="3"/>
        <v>73246</v>
      </c>
      <c r="P19" s="100">
        <f t="shared" si="3"/>
        <v>72763</v>
      </c>
      <c r="Q19" s="100">
        <f t="shared" si="3"/>
        <v>72752</v>
      </c>
      <c r="R19" s="100">
        <f t="shared" si="3"/>
        <v>218761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645794</v>
      </c>
      <c r="X19" s="100">
        <f t="shared" si="3"/>
        <v>0</v>
      </c>
      <c r="Y19" s="100">
        <f t="shared" si="3"/>
        <v>645794</v>
      </c>
      <c r="Z19" s="137">
        <f>+IF(X19&lt;&gt;0,+(Y19/X19)*100,0)</f>
        <v>0</v>
      </c>
      <c r="AA19" s="153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/>
      <c r="D23" s="155"/>
      <c r="E23" s="156"/>
      <c r="F23" s="60"/>
      <c r="G23" s="60">
        <v>71867</v>
      </c>
      <c r="H23" s="60">
        <v>73683</v>
      </c>
      <c r="I23" s="60">
        <v>71539</v>
      </c>
      <c r="J23" s="60">
        <v>217089</v>
      </c>
      <c r="K23" s="60">
        <v>63547</v>
      </c>
      <c r="L23" s="60">
        <v>73300</v>
      </c>
      <c r="M23" s="60">
        <v>73097</v>
      </c>
      <c r="N23" s="60">
        <v>209944</v>
      </c>
      <c r="O23" s="60">
        <v>73246</v>
      </c>
      <c r="P23" s="60">
        <v>72763</v>
      </c>
      <c r="Q23" s="60">
        <v>72752</v>
      </c>
      <c r="R23" s="60">
        <v>218761</v>
      </c>
      <c r="S23" s="60"/>
      <c r="T23" s="60"/>
      <c r="U23" s="60"/>
      <c r="V23" s="60"/>
      <c r="W23" s="60">
        <v>645794</v>
      </c>
      <c r="X23" s="60"/>
      <c r="Y23" s="60">
        <v>645794</v>
      </c>
      <c r="Z23" s="140">
        <v>0</v>
      </c>
      <c r="AA23" s="155"/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84803102</v>
      </c>
      <c r="D25" s="168">
        <f>+D5+D9+D15+D19+D24</f>
        <v>0</v>
      </c>
      <c r="E25" s="169">
        <f t="shared" si="4"/>
        <v>128259000</v>
      </c>
      <c r="F25" s="73">
        <f t="shared" si="4"/>
        <v>128259000</v>
      </c>
      <c r="G25" s="73">
        <f t="shared" si="4"/>
        <v>54127730</v>
      </c>
      <c r="H25" s="73">
        <f t="shared" si="4"/>
        <v>6509218</v>
      </c>
      <c r="I25" s="73">
        <f t="shared" si="4"/>
        <v>1090590</v>
      </c>
      <c r="J25" s="73">
        <f t="shared" si="4"/>
        <v>61727538</v>
      </c>
      <c r="K25" s="73">
        <f t="shared" si="4"/>
        <v>2310635</v>
      </c>
      <c r="L25" s="73">
        <f t="shared" si="4"/>
        <v>6964862</v>
      </c>
      <c r="M25" s="73">
        <f t="shared" si="4"/>
        <v>2515288</v>
      </c>
      <c r="N25" s="73">
        <f t="shared" si="4"/>
        <v>11790785</v>
      </c>
      <c r="O25" s="73">
        <f t="shared" si="4"/>
        <v>2529122</v>
      </c>
      <c r="P25" s="73">
        <f t="shared" si="4"/>
        <v>4682907</v>
      </c>
      <c r="Q25" s="73">
        <f t="shared" si="4"/>
        <v>15683098</v>
      </c>
      <c r="R25" s="73">
        <f t="shared" si="4"/>
        <v>22895127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96413450</v>
      </c>
      <c r="X25" s="73">
        <f t="shared" si="4"/>
        <v>96194250</v>
      </c>
      <c r="Y25" s="73">
        <f t="shared" si="4"/>
        <v>219200</v>
      </c>
      <c r="Z25" s="170">
        <f>+IF(X25&lt;&gt;0,+(Y25/X25)*100,0)</f>
        <v>0.2278722480813562</v>
      </c>
      <c r="AA25" s="168">
        <f>+AA5+AA9+AA15+AA19+AA24</f>
        <v>128259000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76706161</v>
      </c>
      <c r="D28" s="153">
        <f>SUM(D29:D31)</f>
        <v>0</v>
      </c>
      <c r="E28" s="154">
        <f t="shared" si="5"/>
        <v>51640867</v>
      </c>
      <c r="F28" s="100">
        <f t="shared" si="5"/>
        <v>51640867</v>
      </c>
      <c r="G28" s="100">
        <f t="shared" si="5"/>
        <v>4799982</v>
      </c>
      <c r="H28" s="100">
        <f t="shared" si="5"/>
        <v>4849446</v>
      </c>
      <c r="I28" s="100">
        <f t="shared" si="5"/>
        <v>2906142</v>
      </c>
      <c r="J28" s="100">
        <f t="shared" si="5"/>
        <v>12555570</v>
      </c>
      <c r="K28" s="100">
        <f t="shared" si="5"/>
        <v>4538608</v>
      </c>
      <c r="L28" s="100">
        <f t="shared" si="5"/>
        <v>3166555</v>
      </c>
      <c r="M28" s="100">
        <f t="shared" si="5"/>
        <v>3941446</v>
      </c>
      <c r="N28" s="100">
        <f t="shared" si="5"/>
        <v>11646609</v>
      </c>
      <c r="O28" s="100">
        <f t="shared" si="5"/>
        <v>3553786</v>
      </c>
      <c r="P28" s="100">
        <f t="shared" si="5"/>
        <v>6413300</v>
      </c>
      <c r="Q28" s="100">
        <f t="shared" si="5"/>
        <v>3435486</v>
      </c>
      <c r="R28" s="100">
        <f t="shared" si="5"/>
        <v>13402572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37604751</v>
      </c>
      <c r="X28" s="100">
        <f t="shared" si="5"/>
        <v>38730650</v>
      </c>
      <c r="Y28" s="100">
        <f t="shared" si="5"/>
        <v>-1125899</v>
      </c>
      <c r="Z28" s="137">
        <f>+IF(X28&lt;&gt;0,+(Y28/X28)*100,0)</f>
        <v>-2.9069974296842425</v>
      </c>
      <c r="AA28" s="153">
        <f>SUM(AA29:AA31)</f>
        <v>51640867</v>
      </c>
    </row>
    <row r="29" spans="1:27" ht="13.5">
      <c r="A29" s="138" t="s">
        <v>75</v>
      </c>
      <c r="B29" s="136"/>
      <c r="C29" s="155">
        <v>76706161</v>
      </c>
      <c r="D29" s="155"/>
      <c r="E29" s="156">
        <v>5411867</v>
      </c>
      <c r="F29" s="60">
        <v>5411867</v>
      </c>
      <c r="G29" s="60">
        <v>1648326</v>
      </c>
      <c r="H29" s="60">
        <v>1106229</v>
      </c>
      <c r="I29" s="60">
        <v>1180496</v>
      </c>
      <c r="J29" s="60">
        <v>3935051</v>
      </c>
      <c r="K29" s="60">
        <v>936439</v>
      </c>
      <c r="L29" s="60">
        <v>1653879</v>
      </c>
      <c r="M29" s="60">
        <v>1112007</v>
      </c>
      <c r="N29" s="60">
        <v>3702325</v>
      </c>
      <c r="O29" s="60">
        <v>2232579</v>
      </c>
      <c r="P29" s="60">
        <v>1400370</v>
      </c>
      <c r="Q29" s="60">
        <v>1101536</v>
      </c>
      <c r="R29" s="60">
        <v>4734485</v>
      </c>
      <c r="S29" s="60"/>
      <c r="T29" s="60"/>
      <c r="U29" s="60"/>
      <c r="V29" s="60"/>
      <c r="W29" s="60">
        <v>12371861</v>
      </c>
      <c r="X29" s="60">
        <v>4058900</v>
      </c>
      <c r="Y29" s="60">
        <v>8312961</v>
      </c>
      <c r="Z29" s="140">
        <v>204.81</v>
      </c>
      <c r="AA29" s="155">
        <v>5411867</v>
      </c>
    </row>
    <row r="30" spans="1:27" ht="13.5">
      <c r="A30" s="138" t="s">
        <v>76</v>
      </c>
      <c r="B30" s="136"/>
      <c r="C30" s="157"/>
      <c r="D30" s="157"/>
      <c r="E30" s="158">
        <v>46229000</v>
      </c>
      <c r="F30" s="159">
        <v>46229000</v>
      </c>
      <c r="G30" s="159">
        <v>791921</v>
      </c>
      <c r="H30" s="159">
        <v>1044904</v>
      </c>
      <c r="I30" s="159">
        <v>1094504</v>
      </c>
      <c r="J30" s="159">
        <v>2931329</v>
      </c>
      <c r="K30" s="159">
        <v>551923</v>
      </c>
      <c r="L30" s="159">
        <v>546938</v>
      </c>
      <c r="M30" s="159">
        <v>521086</v>
      </c>
      <c r="N30" s="159">
        <v>1619947</v>
      </c>
      <c r="O30" s="159">
        <v>478219</v>
      </c>
      <c r="P30" s="159">
        <v>617660</v>
      </c>
      <c r="Q30" s="159">
        <v>653389</v>
      </c>
      <c r="R30" s="159">
        <v>1749268</v>
      </c>
      <c r="S30" s="159"/>
      <c r="T30" s="159"/>
      <c r="U30" s="159"/>
      <c r="V30" s="159"/>
      <c r="W30" s="159">
        <v>6300544</v>
      </c>
      <c r="X30" s="159">
        <v>34671750</v>
      </c>
      <c r="Y30" s="159">
        <v>-28371206</v>
      </c>
      <c r="Z30" s="141">
        <v>-81.83</v>
      </c>
      <c r="AA30" s="157">
        <v>46229000</v>
      </c>
    </row>
    <row r="31" spans="1:27" ht="13.5">
      <c r="A31" s="138" t="s">
        <v>77</v>
      </c>
      <c r="B31" s="136"/>
      <c r="C31" s="155"/>
      <c r="D31" s="155"/>
      <c r="E31" s="156"/>
      <c r="F31" s="60"/>
      <c r="G31" s="60">
        <v>2359735</v>
      </c>
      <c r="H31" s="60">
        <v>2698313</v>
      </c>
      <c r="I31" s="60">
        <v>631142</v>
      </c>
      <c r="J31" s="60">
        <v>5689190</v>
      </c>
      <c r="K31" s="60">
        <v>3050246</v>
      </c>
      <c r="L31" s="60">
        <v>965738</v>
      </c>
      <c r="M31" s="60">
        <v>2308353</v>
      </c>
      <c r="N31" s="60">
        <v>6324337</v>
      </c>
      <c r="O31" s="60">
        <v>842988</v>
      </c>
      <c r="P31" s="60">
        <v>4395270</v>
      </c>
      <c r="Q31" s="60">
        <v>1680561</v>
      </c>
      <c r="R31" s="60">
        <v>6918819</v>
      </c>
      <c r="S31" s="60"/>
      <c r="T31" s="60"/>
      <c r="U31" s="60"/>
      <c r="V31" s="60"/>
      <c r="W31" s="60">
        <v>18932346</v>
      </c>
      <c r="X31" s="60"/>
      <c r="Y31" s="60">
        <v>18932346</v>
      </c>
      <c r="Z31" s="140">
        <v>0</v>
      </c>
      <c r="AA31" s="155"/>
    </row>
    <row r="32" spans="1:27" ht="13.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0</v>
      </c>
      <c r="F32" s="100">
        <f t="shared" si="6"/>
        <v>0</v>
      </c>
      <c r="G32" s="100">
        <f t="shared" si="6"/>
        <v>732624</v>
      </c>
      <c r="H32" s="100">
        <f t="shared" si="6"/>
        <v>603960</v>
      </c>
      <c r="I32" s="100">
        <f t="shared" si="6"/>
        <v>503444</v>
      </c>
      <c r="J32" s="100">
        <f t="shared" si="6"/>
        <v>1840028</v>
      </c>
      <c r="K32" s="100">
        <f t="shared" si="6"/>
        <v>552434</v>
      </c>
      <c r="L32" s="100">
        <f t="shared" si="6"/>
        <v>543621</v>
      </c>
      <c r="M32" s="100">
        <f t="shared" si="6"/>
        <v>689350</v>
      </c>
      <c r="N32" s="100">
        <f t="shared" si="6"/>
        <v>1785405</v>
      </c>
      <c r="O32" s="100">
        <f t="shared" si="6"/>
        <v>636829</v>
      </c>
      <c r="P32" s="100">
        <f t="shared" si="6"/>
        <v>656901</v>
      </c>
      <c r="Q32" s="100">
        <f t="shared" si="6"/>
        <v>712423</v>
      </c>
      <c r="R32" s="100">
        <f t="shared" si="6"/>
        <v>2006153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5631586</v>
      </c>
      <c r="X32" s="100">
        <f t="shared" si="6"/>
        <v>0</v>
      </c>
      <c r="Y32" s="100">
        <f t="shared" si="6"/>
        <v>5631586</v>
      </c>
      <c r="Z32" s="137">
        <f>+IF(X32&lt;&gt;0,+(Y32/X32)*100,0)</f>
        <v>0</v>
      </c>
      <c r="AA32" s="153">
        <f>SUM(AA33:AA37)</f>
        <v>0</v>
      </c>
    </row>
    <row r="33" spans="1:27" ht="13.5">
      <c r="A33" s="138" t="s">
        <v>79</v>
      </c>
      <c r="B33" s="136"/>
      <c r="C33" s="155"/>
      <c r="D33" s="155"/>
      <c r="E33" s="156"/>
      <c r="F33" s="60"/>
      <c r="G33" s="60">
        <v>490981</v>
      </c>
      <c r="H33" s="60">
        <v>376332</v>
      </c>
      <c r="I33" s="60">
        <v>366336</v>
      </c>
      <c r="J33" s="60">
        <v>1233649</v>
      </c>
      <c r="K33" s="60">
        <v>403555</v>
      </c>
      <c r="L33" s="60">
        <v>396143</v>
      </c>
      <c r="M33" s="60">
        <v>567468</v>
      </c>
      <c r="N33" s="60">
        <v>1367166</v>
      </c>
      <c r="O33" s="60">
        <v>461966</v>
      </c>
      <c r="P33" s="60">
        <v>516462</v>
      </c>
      <c r="Q33" s="60">
        <v>556671</v>
      </c>
      <c r="R33" s="60">
        <v>1535099</v>
      </c>
      <c r="S33" s="60"/>
      <c r="T33" s="60"/>
      <c r="U33" s="60"/>
      <c r="V33" s="60"/>
      <c r="W33" s="60">
        <v>4135914</v>
      </c>
      <c r="X33" s="60"/>
      <c r="Y33" s="60">
        <v>4135914</v>
      </c>
      <c r="Z33" s="140">
        <v>0</v>
      </c>
      <c r="AA33" s="155"/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/>
      <c r="D35" s="155"/>
      <c r="E35" s="156"/>
      <c r="F35" s="60"/>
      <c r="G35" s="60">
        <v>241643</v>
      </c>
      <c r="H35" s="60">
        <v>227628</v>
      </c>
      <c r="I35" s="60">
        <v>137108</v>
      </c>
      <c r="J35" s="60">
        <v>606379</v>
      </c>
      <c r="K35" s="60">
        <v>148879</v>
      </c>
      <c r="L35" s="60">
        <v>147478</v>
      </c>
      <c r="M35" s="60">
        <v>121882</v>
      </c>
      <c r="N35" s="60">
        <v>418239</v>
      </c>
      <c r="O35" s="60">
        <v>174863</v>
      </c>
      <c r="P35" s="60">
        <v>140439</v>
      </c>
      <c r="Q35" s="60">
        <v>155752</v>
      </c>
      <c r="R35" s="60">
        <v>471054</v>
      </c>
      <c r="S35" s="60"/>
      <c r="T35" s="60"/>
      <c r="U35" s="60"/>
      <c r="V35" s="60"/>
      <c r="W35" s="60">
        <v>1495672</v>
      </c>
      <c r="X35" s="60"/>
      <c r="Y35" s="60">
        <v>1495672</v>
      </c>
      <c r="Z35" s="140">
        <v>0</v>
      </c>
      <c r="AA35" s="155"/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0</v>
      </c>
      <c r="F38" s="100">
        <f t="shared" si="7"/>
        <v>0</v>
      </c>
      <c r="G38" s="100">
        <f t="shared" si="7"/>
        <v>77183</v>
      </c>
      <c r="H38" s="100">
        <f t="shared" si="7"/>
        <v>85534</v>
      </c>
      <c r="I38" s="100">
        <f t="shared" si="7"/>
        <v>75589</v>
      </c>
      <c r="J38" s="100">
        <f t="shared" si="7"/>
        <v>238306</v>
      </c>
      <c r="K38" s="100">
        <f t="shared" si="7"/>
        <v>136062</v>
      </c>
      <c r="L38" s="100">
        <f t="shared" si="7"/>
        <v>356700</v>
      </c>
      <c r="M38" s="100">
        <f t="shared" si="7"/>
        <v>89088</v>
      </c>
      <c r="N38" s="100">
        <f t="shared" si="7"/>
        <v>581850</v>
      </c>
      <c r="O38" s="100">
        <f t="shared" si="7"/>
        <v>98095</v>
      </c>
      <c r="P38" s="100">
        <f t="shared" si="7"/>
        <v>92453</v>
      </c>
      <c r="Q38" s="100">
        <f t="shared" si="7"/>
        <v>136561</v>
      </c>
      <c r="R38" s="100">
        <f t="shared" si="7"/>
        <v>327109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1147265</v>
      </c>
      <c r="X38" s="100">
        <f t="shared" si="7"/>
        <v>0</v>
      </c>
      <c r="Y38" s="100">
        <f t="shared" si="7"/>
        <v>1147265</v>
      </c>
      <c r="Z38" s="137">
        <f>+IF(X38&lt;&gt;0,+(Y38/X38)*100,0)</f>
        <v>0</v>
      </c>
      <c r="AA38" s="153">
        <f>SUM(AA39:AA41)</f>
        <v>0</v>
      </c>
    </row>
    <row r="39" spans="1:27" ht="13.5">
      <c r="A39" s="138" t="s">
        <v>85</v>
      </c>
      <c r="B39" s="136"/>
      <c r="C39" s="155"/>
      <c r="D39" s="155"/>
      <c r="E39" s="156"/>
      <c r="F39" s="60"/>
      <c r="G39" s="60">
        <v>77183</v>
      </c>
      <c r="H39" s="60">
        <v>85534</v>
      </c>
      <c r="I39" s="60">
        <v>75589</v>
      </c>
      <c r="J39" s="60">
        <v>238306</v>
      </c>
      <c r="K39" s="60">
        <v>136062</v>
      </c>
      <c r="L39" s="60">
        <v>356700</v>
      </c>
      <c r="M39" s="60">
        <v>89088</v>
      </c>
      <c r="N39" s="60">
        <v>581850</v>
      </c>
      <c r="O39" s="60">
        <v>98095</v>
      </c>
      <c r="P39" s="60">
        <v>92453</v>
      </c>
      <c r="Q39" s="60">
        <v>136561</v>
      </c>
      <c r="R39" s="60">
        <v>327109</v>
      </c>
      <c r="S39" s="60"/>
      <c r="T39" s="60"/>
      <c r="U39" s="60"/>
      <c r="V39" s="60"/>
      <c r="W39" s="60">
        <v>1147265</v>
      </c>
      <c r="X39" s="60"/>
      <c r="Y39" s="60">
        <v>1147265</v>
      </c>
      <c r="Z39" s="140">
        <v>0</v>
      </c>
      <c r="AA39" s="155"/>
    </row>
    <row r="40" spans="1:27" ht="13.5">
      <c r="A40" s="138" t="s">
        <v>86</v>
      </c>
      <c r="B40" s="136"/>
      <c r="C40" s="155"/>
      <c r="D40" s="155"/>
      <c r="E40" s="1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140">
        <v>0</v>
      </c>
      <c r="AA40" s="155"/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0</v>
      </c>
      <c r="H42" s="100">
        <f t="shared" si="8"/>
        <v>0</v>
      </c>
      <c r="I42" s="100">
        <f t="shared" si="8"/>
        <v>0</v>
      </c>
      <c r="J42" s="100">
        <f t="shared" si="8"/>
        <v>0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0</v>
      </c>
      <c r="X42" s="100">
        <f t="shared" si="8"/>
        <v>0</v>
      </c>
      <c r="Y42" s="100">
        <f t="shared" si="8"/>
        <v>0</v>
      </c>
      <c r="Z42" s="137">
        <f>+IF(X42&lt;&gt;0,+(Y42/X42)*100,0)</f>
        <v>0</v>
      </c>
      <c r="AA42" s="153">
        <f>SUM(AA43:AA46)</f>
        <v>0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76706161</v>
      </c>
      <c r="D48" s="168">
        <f>+D28+D32+D38+D42+D47</f>
        <v>0</v>
      </c>
      <c r="E48" s="169">
        <f t="shared" si="9"/>
        <v>51640867</v>
      </c>
      <c r="F48" s="73">
        <f t="shared" si="9"/>
        <v>51640867</v>
      </c>
      <c r="G48" s="73">
        <f t="shared" si="9"/>
        <v>5609789</v>
      </c>
      <c r="H48" s="73">
        <f t="shared" si="9"/>
        <v>5538940</v>
      </c>
      <c r="I48" s="73">
        <f t="shared" si="9"/>
        <v>3485175</v>
      </c>
      <c r="J48" s="73">
        <f t="shared" si="9"/>
        <v>14633904</v>
      </c>
      <c r="K48" s="73">
        <f t="shared" si="9"/>
        <v>5227104</v>
      </c>
      <c r="L48" s="73">
        <f t="shared" si="9"/>
        <v>4066876</v>
      </c>
      <c r="M48" s="73">
        <f t="shared" si="9"/>
        <v>4719884</v>
      </c>
      <c r="N48" s="73">
        <f t="shared" si="9"/>
        <v>14013864</v>
      </c>
      <c r="O48" s="73">
        <f t="shared" si="9"/>
        <v>4288710</v>
      </c>
      <c r="P48" s="73">
        <f t="shared" si="9"/>
        <v>7162654</v>
      </c>
      <c r="Q48" s="73">
        <f t="shared" si="9"/>
        <v>4284470</v>
      </c>
      <c r="R48" s="73">
        <f t="shared" si="9"/>
        <v>15735834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44383602</v>
      </c>
      <c r="X48" s="73">
        <f t="shared" si="9"/>
        <v>38730650</v>
      </c>
      <c r="Y48" s="73">
        <f t="shared" si="9"/>
        <v>5652952</v>
      </c>
      <c r="Z48" s="170">
        <f>+IF(X48&lt;&gt;0,+(Y48/X48)*100,0)</f>
        <v>14.595551585114114</v>
      </c>
      <c r="AA48" s="168">
        <f>+AA28+AA32+AA38+AA42+AA47</f>
        <v>51640867</v>
      </c>
    </row>
    <row r="49" spans="1:27" ht="13.5">
      <c r="A49" s="148" t="s">
        <v>49</v>
      </c>
      <c r="B49" s="149"/>
      <c r="C49" s="171">
        <f aca="true" t="shared" si="10" ref="C49:Y49">+C25-C48</f>
        <v>8096941</v>
      </c>
      <c r="D49" s="171">
        <f>+D25-D48</f>
        <v>0</v>
      </c>
      <c r="E49" s="172">
        <f t="shared" si="10"/>
        <v>76618133</v>
      </c>
      <c r="F49" s="173">
        <f t="shared" si="10"/>
        <v>76618133</v>
      </c>
      <c r="G49" s="173">
        <f t="shared" si="10"/>
        <v>48517941</v>
      </c>
      <c r="H49" s="173">
        <f t="shared" si="10"/>
        <v>970278</v>
      </c>
      <c r="I49" s="173">
        <f t="shared" si="10"/>
        <v>-2394585</v>
      </c>
      <c r="J49" s="173">
        <f t="shared" si="10"/>
        <v>47093634</v>
      </c>
      <c r="K49" s="173">
        <f t="shared" si="10"/>
        <v>-2916469</v>
      </c>
      <c r="L49" s="173">
        <f t="shared" si="10"/>
        <v>2897986</v>
      </c>
      <c r="M49" s="173">
        <f t="shared" si="10"/>
        <v>-2204596</v>
      </c>
      <c r="N49" s="173">
        <f t="shared" si="10"/>
        <v>-2223079</v>
      </c>
      <c r="O49" s="173">
        <f t="shared" si="10"/>
        <v>-1759588</v>
      </c>
      <c r="P49" s="173">
        <f t="shared" si="10"/>
        <v>-2479747</v>
      </c>
      <c r="Q49" s="173">
        <f t="shared" si="10"/>
        <v>11398628</v>
      </c>
      <c r="R49" s="173">
        <f t="shared" si="10"/>
        <v>7159293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52029848</v>
      </c>
      <c r="X49" s="173">
        <f>IF(F25=F48,0,X25-X48)</f>
        <v>57463600</v>
      </c>
      <c r="Y49" s="173">
        <f t="shared" si="10"/>
        <v>-5433752</v>
      </c>
      <c r="Z49" s="174">
        <f>+IF(X49&lt;&gt;0,+(Y49/X49)*100,0)</f>
        <v>-9.455989530763823</v>
      </c>
      <c r="AA49" s="171">
        <f>+AA25-AA48</f>
        <v>76618133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8693165</v>
      </c>
      <c r="D5" s="155">
        <v>0</v>
      </c>
      <c r="E5" s="156">
        <v>9363000</v>
      </c>
      <c r="F5" s="60">
        <v>9363000</v>
      </c>
      <c r="G5" s="60">
        <v>927028</v>
      </c>
      <c r="H5" s="60">
        <v>1024860</v>
      </c>
      <c r="I5" s="60">
        <v>-340941</v>
      </c>
      <c r="J5" s="60">
        <v>1610947</v>
      </c>
      <c r="K5" s="60">
        <v>1005065</v>
      </c>
      <c r="L5" s="60">
        <v>1018950</v>
      </c>
      <c r="M5" s="60">
        <v>1017602</v>
      </c>
      <c r="N5" s="60">
        <v>3041617</v>
      </c>
      <c r="O5" s="60">
        <v>1018989</v>
      </c>
      <c r="P5" s="60">
        <v>1018949</v>
      </c>
      <c r="Q5" s="60">
        <v>1019530</v>
      </c>
      <c r="R5" s="60">
        <v>3057468</v>
      </c>
      <c r="S5" s="60">
        <v>0</v>
      </c>
      <c r="T5" s="60">
        <v>0</v>
      </c>
      <c r="U5" s="60">
        <v>0</v>
      </c>
      <c r="V5" s="60">
        <v>0</v>
      </c>
      <c r="W5" s="60">
        <v>7710032</v>
      </c>
      <c r="X5" s="60">
        <v>7022250</v>
      </c>
      <c r="Y5" s="60">
        <v>687782</v>
      </c>
      <c r="Z5" s="140">
        <v>9.79</v>
      </c>
      <c r="AA5" s="155">
        <v>9363000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164</v>
      </c>
      <c r="P6" s="60">
        <v>0</v>
      </c>
      <c r="Q6" s="60">
        <v>0</v>
      </c>
      <c r="R6" s="60">
        <v>164</v>
      </c>
      <c r="S6" s="60">
        <v>0</v>
      </c>
      <c r="T6" s="60">
        <v>0</v>
      </c>
      <c r="U6" s="60">
        <v>0</v>
      </c>
      <c r="V6" s="60">
        <v>0</v>
      </c>
      <c r="W6" s="60">
        <v>164</v>
      </c>
      <c r="X6" s="60">
        <v>0</v>
      </c>
      <c r="Y6" s="60">
        <v>164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>
        <v>0</v>
      </c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71867</v>
      </c>
      <c r="H10" s="54">
        <v>73683</v>
      </c>
      <c r="I10" s="54">
        <v>71539</v>
      </c>
      <c r="J10" s="54">
        <v>217089</v>
      </c>
      <c r="K10" s="54">
        <v>63547</v>
      </c>
      <c r="L10" s="54">
        <v>73300</v>
      </c>
      <c r="M10" s="54">
        <v>73097</v>
      </c>
      <c r="N10" s="54">
        <v>209944</v>
      </c>
      <c r="O10" s="54">
        <v>73246</v>
      </c>
      <c r="P10" s="54">
        <v>72763</v>
      </c>
      <c r="Q10" s="54">
        <v>72752</v>
      </c>
      <c r="R10" s="54">
        <v>218761</v>
      </c>
      <c r="S10" s="54">
        <v>0</v>
      </c>
      <c r="T10" s="54">
        <v>0</v>
      </c>
      <c r="U10" s="54">
        <v>0</v>
      </c>
      <c r="V10" s="54">
        <v>0</v>
      </c>
      <c r="W10" s="54">
        <v>645794</v>
      </c>
      <c r="X10" s="54">
        <v>0</v>
      </c>
      <c r="Y10" s="54">
        <v>645794</v>
      </c>
      <c r="Z10" s="184">
        <v>0</v>
      </c>
      <c r="AA10" s="130">
        <v>0</v>
      </c>
    </row>
    <row r="11" spans="1:27" ht="13.5">
      <c r="A11" s="183" t="s">
        <v>107</v>
      </c>
      <c r="B11" s="185"/>
      <c r="C11" s="155">
        <v>826492</v>
      </c>
      <c r="D11" s="155">
        <v>0</v>
      </c>
      <c r="E11" s="156">
        <v>906000</v>
      </c>
      <c r="F11" s="60">
        <v>906000</v>
      </c>
      <c r="G11" s="60">
        <v>2534</v>
      </c>
      <c r="H11" s="60">
        <v>1150</v>
      </c>
      <c r="I11" s="60">
        <v>2444</v>
      </c>
      <c r="J11" s="60">
        <v>6128</v>
      </c>
      <c r="K11" s="60">
        <v>863</v>
      </c>
      <c r="L11" s="60">
        <v>1438</v>
      </c>
      <c r="M11" s="60">
        <v>719</v>
      </c>
      <c r="N11" s="60">
        <v>3020</v>
      </c>
      <c r="O11" s="60">
        <v>1581</v>
      </c>
      <c r="P11" s="60">
        <v>1438</v>
      </c>
      <c r="Q11" s="60">
        <v>1438</v>
      </c>
      <c r="R11" s="60">
        <v>4457</v>
      </c>
      <c r="S11" s="60">
        <v>0</v>
      </c>
      <c r="T11" s="60">
        <v>0</v>
      </c>
      <c r="U11" s="60">
        <v>0</v>
      </c>
      <c r="V11" s="60">
        <v>0</v>
      </c>
      <c r="W11" s="60">
        <v>13605</v>
      </c>
      <c r="X11" s="60">
        <v>679500</v>
      </c>
      <c r="Y11" s="60">
        <v>-665895</v>
      </c>
      <c r="Z11" s="140">
        <v>-98</v>
      </c>
      <c r="AA11" s="155">
        <v>906000</v>
      </c>
    </row>
    <row r="12" spans="1:27" ht="13.5">
      <c r="A12" s="183" t="s">
        <v>108</v>
      </c>
      <c r="B12" s="185"/>
      <c r="C12" s="155">
        <v>127651</v>
      </c>
      <c r="D12" s="155">
        <v>0</v>
      </c>
      <c r="E12" s="156">
        <v>0</v>
      </c>
      <c r="F12" s="60">
        <v>0</v>
      </c>
      <c r="G12" s="60">
        <v>10225</v>
      </c>
      <c r="H12" s="60">
        <v>10225</v>
      </c>
      <c r="I12" s="60">
        <v>10225</v>
      </c>
      <c r="J12" s="60">
        <v>30675</v>
      </c>
      <c r="K12" s="60">
        <v>13547</v>
      </c>
      <c r="L12" s="60">
        <v>9742</v>
      </c>
      <c r="M12" s="60">
        <v>9742</v>
      </c>
      <c r="N12" s="60">
        <v>33031</v>
      </c>
      <c r="O12" s="60">
        <v>9742</v>
      </c>
      <c r="P12" s="60">
        <v>9742</v>
      </c>
      <c r="Q12" s="60">
        <v>9742</v>
      </c>
      <c r="R12" s="60">
        <v>29226</v>
      </c>
      <c r="S12" s="60">
        <v>0</v>
      </c>
      <c r="T12" s="60">
        <v>0</v>
      </c>
      <c r="U12" s="60">
        <v>0</v>
      </c>
      <c r="V12" s="60">
        <v>0</v>
      </c>
      <c r="W12" s="60">
        <v>92932</v>
      </c>
      <c r="X12" s="60">
        <v>0</v>
      </c>
      <c r="Y12" s="60">
        <v>92932</v>
      </c>
      <c r="Z12" s="140">
        <v>0</v>
      </c>
      <c r="AA12" s="155">
        <v>0</v>
      </c>
    </row>
    <row r="13" spans="1:27" ht="13.5">
      <c r="A13" s="181" t="s">
        <v>109</v>
      </c>
      <c r="B13" s="185"/>
      <c r="C13" s="155">
        <v>1047737</v>
      </c>
      <c r="D13" s="155">
        <v>0</v>
      </c>
      <c r="E13" s="156">
        <v>1316000</v>
      </c>
      <c r="F13" s="60">
        <v>1316000</v>
      </c>
      <c r="G13" s="60">
        <v>147520</v>
      </c>
      <c r="H13" s="60">
        <v>116079</v>
      </c>
      <c r="I13" s="60">
        <v>141799</v>
      </c>
      <c r="J13" s="60">
        <v>405398</v>
      </c>
      <c r="K13" s="60">
        <v>138955</v>
      </c>
      <c r="L13" s="60">
        <v>126603</v>
      </c>
      <c r="M13" s="60">
        <v>95883</v>
      </c>
      <c r="N13" s="60">
        <v>361441</v>
      </c>
      <c r="O13" s="60">
        <v>85062</v>
      </c>
      <c r="P13" s="60">
        <v>111960</v>
      </c>
      <c r="Q13" s="60">
        <v>61511</v>
      </c>
      <c r="R13" s="60">
        <v>258533</v>
      </c>
      <c r="S13" s="60">
        <v>0</v>
      </c>
      <c r="T13" s="60">
        <v>0</v>
      </c>
      <c r="U13" s="60">
        <v>0</v>
      </c>
      <c r="V13" s="60">
        <v>0</v>
      </c>
      <c r="W13" s="60">
        <v>1025372</v>
      </c>
      <c r="X13" s="60">
        <v>987000</v>
      </c>
      <c r="Y13" s="60">
        <v>38372</v>
      </c>
      <c r="Z13" s="140">
        <v>3.89</v>
      </c>
      <c r="AA13" s="155">
        <v>1316000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0">
        <v>0</v>
      </c>
      <c r="Z14" s="140">
        <v>0</v>
      </c>
      <c r="AA14" s="155">
        <v>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282098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23200</v>
      </c>
      <c r="J16" s="60">
        <v>23200</v>
      </c>
      <c r="K16" s="60">
        <v>10050</v>
      </c>
      <c r="L16" s="60">
        <v>7000</v>
      </c>
      <c r="M16" s="60">
        <v>800</v>
      </c>
      <c r="N16" s="60">
        <v>17850</v>
      </c>
      <c r="O16" s="60">
        <v>21000</v>
      </c>
      <c r="P16" s="60">
        <v>0</v>
      </c>
      <c r="Q16" s="60">
        <v>0</v>
      </c>
      <c r="R16" s="60">
        <v>21000</v>
      </c>
      <c r="S16" s="60">
        <v>0</v>
      </c>
      <c r="T16" s="60">
        <v>0</v>
      </c>
      <c r="U16" s="60">
        <v>0</v>
      </c>
      <c r="V16" s="60">
        <v>0</v>
      </c>
      <c r="W16" s="60">
        <v>62050</v>
      </c>
      <c r="X16" s="60">
        <v>0</v>
      </c>
      <c r="Y16" s="60">
        <v>62050</v>
      </c>
      <c r="Z16" s="140">
        <v>0</v>
      </c>
      <c r="AA16" s="155">
        <v>0</v>
      </c>
    </row>
    <row r="17" spans="1:27" ht="13.5">
      <c r="A17" s="181" t="s">
        <v>113</v>
      </c>
      <c r="B17" s="185"/>
      <c r="C17" s="155">
        <v>1211015</v>
      </c>
      <c r="D17" s="155">
        <v>0</v>
      </c>
      <c r="E17" s="156">
        <v>0</v>
      </c>
      <c r="F17" s="60">
        <v>0</v>
      </c>
      <c r="G17" s="60">
        <v>126456</v>
      </c>
      <c r="H17" s="60">
        <v>117783</v>
      </c>
      <c r="I17" s="60">
        <v>110991</v>
      </c>
      <c r="J17" s="60">
        <v>355230</v>
      </c>
      <c r="K17" s="60">
        <v>94347</v>
      </c>
      <c r="L17" s="60">
        <v>104753</v>
      </c>
      <c r="M17" s="60">
        <v>75304</v>
      </c>
      <c r="N17" s="60">
        <v>274404</v>
      </c>
      <c r="O17" s="60">
        <v>97557</v>
      </c>
      <c r="P17" s="60">
        <v>86633</v>
      </c>
      <c r="Q17" s="60">
        <v>88612</v>
      </c>
      <c r="R17" s="60">
        <v>272802</v>
      </c>
      <c r="S17" s="60">
        <v>0</v>
      </c>
      <c r="T17" s="60">
        <v>0</v>
      </c>
      <c r="U17" s="60">
        <v>0</v>
      </c>
      <c r="V17" s="60">
        <v>0</v>
      </c>
      <c r="W17" s="60">
        <v>902436</v>
      </c>
      <c r="X17" s="60">
        <v>0</v>
      </c>
      <c r="Y17" s="60">
        <v>902436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49711905</v>
      </c>
      <c r="D19" s="155">
        <v>0</v>
      </c>
      <c r="E19" s="156">
        <v>57046000</v>
      </c>
      <c r="F19" s="60">
        <v>57046000</v>
      </c>
      <c r="G19" s="60">
        <v>23945454</v>
      </c>
      <c r="H19" s="60">
        <v>1178641</v>
      </c>
      <c r="I19" s="60">
        <v>0</v>
      </c>
      <c r="J19" s="60">
        <v>25124095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25124095</v>
      </c>
      <c r="X19" s="60">
        <v>42784500</v>
      </c>
      <c r="Y19" s="60">
        <v>-17660405</v>
      </c>
      <c r="Z19" s="140">
        <v>-41.28</v>
      </c>
      <c r="AA19" s="155">
        <v>57046000</v>
      </c>
    </row>
    <row r="20" spans="1:27" ht="13.5">
      <c r="A20" s="181" t="s">
        <v>35</v>
      </c>
      <c r="B20" s="185"/>
      <c r="C20" s="155">
        <v>566028</v>
      </c>
      <c r="D20" s="155">
        <v>0</v>
      </c>
      <c r="E20" s="156">
        <v>5100000</v>
      </c>
      <c r="F20" s="54">
        <v>5100000</v>
      </c>
      <c r="G20" s="54">
        <v>602436</v>
      </c>
      <c r="H20" s="54">
        <v>2823077</v>
      </c>
      <c r="I20" s="54">
        <v>1071333</v>
      </c>
      <c r="J20" s="54">
        <v>4496846</v>
      </c>
      <c r="K20" s="54">
        <v>984261</v>
      </c>
      <c r="L20" s="54">
        <v>5623076</v>
      </c>
      <c r="M20" s="54">
        <v>1242141</v>
      </c>
      <c r="N20" s="54">
        <v>7849478</v>
      </c>
      <c r="O20" s="54">
        <v>1203121</v>
      </c>
      <c r="P20" s="54">
        <v>3310918</v>
      </c>
      <c r="Q20" s="54">
        <v>14424651</v>
      </c>
      <c r="R20" s="54">
        <v>18938690</v>
      </c>
      <c r="S20" s="54">
        <v>0</v>
      </c>
      <c r="T20" s="54">
        <v>0</v>
      </c>
      <c r="U20" s="54">
        <v>0</v>
      </c>
      <c r="V20" s="54">
        <v>0</v>
      </c>
      <c r="W20" s="54">
        <v>31285014</v>
      </c>
      <c r="X20" s="54">
        <v>3825000</v>
      </c>
      <c r="Y20" s="54">
        <v>27460014</v>
      </c>
      <c r="Z20" s="184">
        <v>717.91</v>
      </c>
      <c r="AA20" s="130">
        <v>5100000</v>
      </c>
    </row>
    <row r="21" spans="1:27" ht="13.5">
      <c r="A21" s="181" t="s">
        <v>115</v>
      </c>
      <c r="B21" s="185"/>
      <c r="C21" s="155">
        <v>141394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18660</v>
      </c>
      <c r="P21" s="82">
        <v>70504</v>
      </c>
      <c r="Q21" s="60">
        <v>4862</v>
      </c>
      <c r="R21" s="60">
        <v>94026</v>
      </c>
      <c r="S21" s="60">
        <v>0</v>
      </c>
      <c r="T21" s="60">
        <v>0</v>
      </c>
      <c r="U21" s="60">
        <v>0</v>
      </c>
      <c r="V21" s="60">
        <v>0</v>
      </c>
      <c r="W21" s="82">
        <v>94026</v>
      </c>
      <c r="X21" s="60">
        <v>0</v>
      </c>
      <c r="Y21" s="60">
        <v>94026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62607485</v>
      </c>
      <c r="D22" s="188">
        <f>SUM(D5:D21)</f>
        <v>0</v>
      </c>
      <c r="E22" s="189">
        <f t="shared" si="0"/>
        <v>73731000</v>
      </c>
      <c r="F22" s="190">
        <f t="shared" si="0"/>
        <v>73731000</v>
      </c>
      <c r="G22" s="190">
        <f t="shared" si="0"/>
        <v>25833520</v>
      </c>
      <c r="H22" s="190">
        <f t="shared" si="0"/>
        <v>5345498</v>
      </c>
      <c r="I22" s="190">
        <f t="shared" si="0"/>
        <v>1090590</v>
      </c>
      <c r="J22" s="190">
        <f t="shared" si="0"/>
        <v>32269608</v>
      </c>
      <c r="K22" s="190">
        <f t="shared" si="0"/>
        <v>2310635</v>
      </c>
      <c r="L22" s="190">
        <f t="shared" si="0"/>
        <v>6964862</v>
      </c>
      <c r="M22" s="190">
        <f t="shared" si="0"/>
        <v>2515288</v>
      </c>
      <c r="N22" s="190">
        <f t="shared" si="0"/>
        <v>11790785</v>
      </c>
      <c r="O22" s="190">
        <f t="shared" si="0"/>
        <v>2529122</v>
      </c>
      <c r="P22" s="190">
        <f t="shared" si="0"/>
        <v>4682907</v>
      </c>
      <c r="Q22" s="190">
        <f t="shared" si="0"/>
        <v>15683098</v>
      </c>
      <c r="R22" s="190">
        <f t="shared" si="0"/>
        <v>22895127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66955520</v>
      </c>
      <c r="X22" s="190">
        <f t="shared" si="0"/>
        <v>55298250</v>
      </c>
      <c r="Y22" s="190">
        <f t="shared" si="0"/>
        <v>11657270</v>
      </c>
      <c r="Z22" s="191">
        <f>+IF(X22&lt;&gt;0,+(Y22/X22)*100,0)</f>
        <v>21.080721360983397</v>
      </c>
      <c r="AA22" s="188">
        <f>SUM(AA5:AA21)</f>
        <v>73731000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14698052</v>
      </c>
      <c r="D25" s="155">
        <v>0</v>
      </c>
      <c r="E25" s="156">
        <v>21584000</v>
      </c>
      <c r="F25" s="60">
        <v>21584000</v>
      </c>
      <c r="G25" s="60">
        <v>1499023</v>
      </c>
      <c r="H25" s="60">
        <v>1841536</v>
      </c>
      <c r="I25" s="60">
        <v>1841536</v>
      </c>
      <c r="J25" s="60">
        <v>5182095</v>
      </c>
      <c r="K25" s="60">
        <v>1276815</v>
      </c>
      <c r="L25" s="60">
        <v>1296959</v>
      </c>
      <c r="M25" s="60">
        <v>1358331</v>
      </c>
      <c r="N25" s="60">
        <v>3932105</v>
      </c>
      <c r="O25" s="60">
        <v>1423271</v>
      </c>
      <c r="P25" s="60">
        <v>1427949</v>
      </c>
      <c r="Q25" s="60">
        <v>1472494</v>
      </c>
      <c r="R25" s="60">
        <v>4323714</v>
      </c>
      <c r="S25" s="60">
        <v>0</v>
      </c>
      <c r="T25" s="60">
        <v>0</v>
      </c>
      <c r="U25" s="60">
        <v>0</v>
      </c>
      <c r="V25" s="60">
        <v>0</v>
      </c>
      <c r="W25" s="60">
        <v>13437914</v>
      </c>
      <c r="X25" s="60">
        <v>16188000</v>
      </c>
      <c r="Y25" s="60">
        <v>-2750086</v>
      </c>
      <c r="Z25" s="140">
        <v>-16.99</v>
      </c>
      <c r="AA25" s="155">
        <v>21584000</v>
      </c>
    </row>
    <row r="26" spans="1:27" ht="13.5">
      <c r="A26" s="183" t="s">
        <v>38</v>
      </c>
      <c r="B26" s="182"/>
      <c r="C26" s="155">
        <v>4356576</v>
      </c>
      <c r="D26" s="155">
        <v>0</v>
      </c>
      <c r="E26" s="156">
        <v>5411867</v>
      </c>
      <c r="F26" s="60">
        <v>5411867</v>
      </c>
      <c r="G26" s="60">
        <v>449634</v>
      </c>
      <c r="H26" s="60">
        <v>456426</v>
      </c>
      <c r="I26" s="60">
        <v>456426</v>
      </c>
      <c r="J26" s="60">
        <v>1362486</v>
      </c>
      <c r="K26" s="60">
        <v>455934</v>
      </c>
      <c r="L26" s="60">
        <v>452744</v>
      </c>
      <c r="M26" s="60">
        <v>455934</v>
      </c>
      <c r="N26" s="60">
        <v>1364612</v>
      </c>
      <c r="O26" s="60">
        <v>456250</v>
      </c>
      <c r="P26" s="60">
        <v>456250</v>
      </c>
      <c r="Q26" s="60">
        <v>772112</v>
      </c>
      <c r="R26" s="60">
        <v>1684612</v>
      </c>
      <c r="S26" s="60">
        <v>0</v>
      </c>
      <c r="T26" s="60">
        <v>0</v>
      </c>
      <c r="U26" s="60">
        <v>0</v>
      </c>
      <c r="V26" s="60">
        <v>0</v>
      </c>
      <c r="W26" s="60">
        <v>4411710</v>
      </c>
      <c r="X26" s="60">
        <v>4058900</v>
      </c>
      <c r="Y26" s="60">
        <v>352810</v>
      </c>
      <c r="Z26" s="140">
        <v>8.69</v>
      </c>
      <c r="AA26" s="155">
        <v>5411867</v>
      </c>
    </row>
    <row r="27" spans="1:27" ht="13.5">
      <c r="A27" s="183" t="s">
        <v>118</v>
      </c>
      <c r="B27" s="182"/>
      <c r="C27" s="155">
        <v>0</v>
      </c>
      <c r="D27" s="155">
        <v>0</v>
      </c>
      <c r="E27" s="156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0</v>
      </c>
      <c r="Y27" s="60">
        <v>0</v>
      </c>
      <c r="Z27" s="140">
        <v>0</v>
      </c>
      <c r="AA27" s="155">
        <v>0</v>
      </c>
    </row>
    <row r="28" spans="1:27" ht="13.5">
      <c r="A28" s="183" t="s">
        <v>39</v>
      </c>
      <c r="B28" s="182"/>
      <c r="C28" s="155">
        <v>23006223</v>
      </c>
      <c r="D28" s="155">
        <v>0</v>
      </c>
      <c r="E28" s="156">
        <v>1874000</v>
      </c>
      <c r="F28" s="60">
        <v>1874000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1405500</v>
      </c>
      <c r="Y28" s="60">
        <v>-1405500</v>
      </c>
      <c r="Z28" s="140">
        <v>-100</v>
      </c>
      <c r="AA28" s="155">
        <v>1874000</v>
      </c>
    </row>
    <row r="29" spans="1:27" ht="13.5">
      <c r="A29" s="183" t="s">
        <v>40</v>
      </c>
      <c r="B29" s="182"/>
      <c r="C29" s="155">
        <v>0</v>
      </c>
      <c r="D29" s="155">
        <v>0</v>
      </c>
      <c r="E29" s="156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0">
        <v>0</v>
      </c>
      <c r="Z29" s="140">
        <v>0</v>
      </c>
      <c r="AA29" s="155">
        <v>0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0">
        <v>0</v>
      </c>
      <c r="Z30" s="140">
        <v>0</v>
      </c>
      <c r="AA30" s="155">
        <v>0</v>
      </c>
    </row>
    <row r="31" spans="1:27" ht="13.5">
      <c r="A31" s="183" t="s">
        <v>120</v>
      </c>
      <c r="B31" s="182"/>
      <c r="C31" s="155">
        <v>3680989</v>
      </c>
      <c r="D31" s="155">
        <v>0</v>
      </c>
      <c r="E31" s="156">
        <v>0</v>
      </c>
      <c r="F31" s="60">
        <v>0</v>
      </c>
      <c r="G31" s="60">
        <v>188108</v>
      </c>
      <c r="H31" s="60">
        <v>271375</v>
      </c>
      <c r="I31" s="60">
        <v>163253</v>
      </c>
      <c r="J31" s="60">
        <v>622736</v>
      </c>
      <c r="K31" s="60">
        <v>133124</v>
      </c>
      <c r="L31" s="60">
        <v>0</v>
      </c>
      <c r="M31" s="60">
        <v>0</v>
      </c>
      <c r="N31" s="60">
        <v>133124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755860</v>
      </c>
      <c r="X31" s="60">
        <v>0</v>
      </c>
      <c r="Y31" s="60">
        <v>755860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0</v>
      </c>
      <c r="D32" s="155">
        <v>0</v>
      </c>
      <c r="E32" s="156">
        <v>0</v>
      </c>
      <c r="F32" s="60">
        <v>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0</v>
      </c>
      <c r="X32" s="60">
        <v>0</v>
      </c>
      <c r="Y32" s="60">
        <v>0</v>
      </c>
      <c r="Z32" s="140">
        <v>0</v>
      </c>
      <c r="AA32" s="155">
        <v>0</v>
      </c>
    </row>
    <row r="33" spans="1:27" ht="13.5">
      <c r="A33" s="183" t="s">
        <v>42</v>
      </c>
      <c r="B33" s="182"/>
      <c r="C33" s="155">
        <v>3316633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0</v>
      </c>
      <c r="Y33" s="60">
        <v>0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27647688</v>
      </c>
      <c r="D34" s="155">
        <v>0</v>
      </c>
      <c r="E34" s="156">
        <v>22771000</v>
      </c>
      <c r="F34" s="60">
        <v>22771000</v>
      </c>
      <c r="G34" s="60">
        <v>3473024</v>
      </c>
      <c r="H34" s="60">
        <v>2969603</v>
      </c>
      <c r="I34" s="60">
        <v>1023960</v>
      </c>
      <c r="J34" s="60">
        <v>7466587</v>
      </c>
      <c r="K34" s="60">
        <v>3361231</v>
      </c>
      <c r="L34" s="60">
        <v>2317173</v>
      </c>
      <c r="M34" s="60">
        <v>2905619</v>
      </c>
      <c r="N34" s="60">
        <v>8584023</v>
      </c>
      <c r="O34" s="60">
        <v>2409189</v>
      </c>
      <c r="P34" s="60">
        <v>5278455</v>
      </c>
      <c r="Q34" s="60">
        <v>2039864</v>
      </c>
      <c r="R34" s="60">
        <v>9727508</v>
      </c>
      <c r="S34" s="60">
        <v>0</v>
      </c>
      <c r="T34" s="60">
        <v>0</v>
      </c>
      <c r="U34" s="60">
        <v>0</v>
      </c>
      <c r="V34" s="60">
        <v>0</v>
      </c>
      <c r="W34" s="60">
        <v>25778118</v>
      </c>
      <c r="X34" s="60">
        <v>17078250</v>
      </c>
      <c r="Y34" s="60">
        <v>8699868</v>
      </c>
      <c r="Z34" s="140">
        <v>50.94</v>
      </c>
      <c r="AA34" s="155">
        <v>22771000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76706161</v>
      </c>
      <c r="D36" s="188">
        <f>SUM(D25:D35)</f>
        <v>0</v>
      </c>
      <c r="E36" s="189">
        <f t="shared" si="1"/>
        <v>51640867</v>
      </c>
      <c r="F36" s="190">
        <f t="shared" si="1"/>
        <v>51640867</v>
      </c>
      <c r="G36" s="190">
        <f t="shared" si="1"/>
        <v>5609789</v>
      </c>
      <c r="H36" s="190">
        <f t="shared" si="1"/>
        <v>5538940</v>
      </c>
      <c r="I36" s="190">
        <f t="shared" si="1"/>
        <v>3485175</v>
      </c>
      <c r="J36" s="190">
        <f t="shared" si="1"/>
        <v>14633904</v>
      </c>
      <c r="K36" s="190">
        <f t="shared" si="1"/>
        <v>5227104</v>
      </c>
      <c r="L36" s="190">
        <f t="shared" si="1"/>
        <v>4066876</v>
      </c>
      <c r="M36" s="190">
        <f t="shared" si="1"/>
        <v>4719884</v>
      </c>
      <c r="N36" s="190">
        <f t="shared" si="1"/>
        <v>14013864</v>
      </c>
      <c r="O36" s="190">
        <f t="shared" si="1"/>
        <v>4288710</v>
      </c>
      <c r="P36" s="190">
        <f t="shared" si="1"/>
        <v>7162654</v>
      </c>
      <c r="Q36" s="190">
        <f t="shared" si="1"/>
        <v>4284470</v>
      </c>
      <c r="R36" s="190">
        <f t="shared" si="1"/>
        <v>15735834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44383602</v>
      </c>
      <c r="X36" s="190">
        <f t="shared" si="1"/>
        <v>38730650</v>
      </c>
      <c r="Y36" s="190">
        <f t="shared" si="1"/>
        <v>5652952</v>
      </c>
      <c r="Z36" s="191">
        <f>+IF(X36&lt;&gt;0,+(Y36/X36)*100,0)</f>
        <v>14.595551585114114</v>
      </c>
      <c r="AA36" s="188">
        <f>SUM(AA25:AA35)</f>
        <v>51640867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-14098676</v>
      </c>
      <c r="D38" s="199">
        <f>+D22-D36</f>
        <v>0</v>
      </c>
      <c r="E38" s="200">
        <f t="shared" si="2"/>
        <v>22090133</v>
      </c>
      <c r="F38" s="106">
        <f t="shared" si="2"/>
        <v>22090133</v>
      </c>
      <c r="G38" s="106">
        <f t="shared" si="2"/>
        <v>20223731</v>
      </c>
      <c r="H38" s="106">
        <f t="shared" si="2"/>
        <v>-193442</v>
      </c>
      <c r="I38" s="106">
        <f t="shared" si="2"/>
        <v>-2394585</v>
      </c>
      <c r="J38" s="106">
        <f t="shared" si="2"/>
        <v>17635704</v>
      </c>
      <c r="K38" s="106">
        <f t="shared" si="2"/>
        <v>-2916469</v>
      </c>
      <c r="L38" s="106">
        <f t="shared" si="2"/>
        <v>2897986</v>
      </c>
      <c r="M38" s="106">
        <f t="shared" si="2"/>
        <v>-2204596</v>
      </c>
      <c r="N38" s="106">
        <f t="shared" si="2"/>
        <v>-2223079</v>
      </c>
      <c r="O38" s="106">
        <f t="shared" si="2"/>
        <v>-1759588</v>
      </c>
      <c r="P38" s="106">
        <f t="shared" si="2"/>
        <v>-2479747</v>
      </c>
      <c r="Q38" s="106">
        <f t="shared" si="2"/>
        <v>11398628</v>
      </c>
      <c r="R38" s="106">
        <f t="shared" si="2"/>
        <v>7159293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22571918</v>
      </c>
      <c r="X38" s="106">
        <f>IF(F22=F36,0,X22-X36)</f>
        <v>16567600</v>
      </c>
      <c r="Y38" s="106">
        <f t="shared" si="2"/>
        <v>6004318</v>
      </c>
      <c r="Z38" s="201">
        <f>+IF(X38&lt;&gt;0,+(Y38/X38)*100,0)</f>
        <v>36.24132644438542</v>
      </c>
      <c r="AA38" s="199">
        <f>+AA22-AA36</f>
        <v>22090133</v>
      </c>
    </row>
    <row r="39" spans="1:27" ht="13.5">
      <c r="A39" s="181" t="s">
        <v>46</v>
      </c>
      <c r="B39" s="185"/>
      <c r="C39" s="155">
        <v>22195617</v>
      </c>
      <c r="D39" s="155">
        <v>0</v>
      </c>
      <c r="E39" s="156">
        <v>54528000</v>
      </c>
      <c r="F39" s="60">
        <v>54528000</v>
      </c>
      <c r="G39" s="60">
        <v>28294210</v>
      </c>
      <c r="H39" s="60">
        <v>1163720</v>
      </c>
      <c r="I39" s="60">
        <v>0</v>
      </c>
      <c r="J39" s="60">
        <v>29457930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29457930</v>
      </c>
      <c r="X39" s="60">
        <v>40896000</v>
      </c>
      <c r="Y39" s="60">
        <v>-11438070</v>
      </c>
      <c r="Z39" s="140">
        <v>-27.97</v>
      </c>
      <c r="AA39" s="155">
        <v>54528000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8096941</v>
      </c>
      <c r="D42" s="206">
        <f>SUM(D38:D41)</f>
        <v>0</v>
      </c>
      <c r="E42" s="207">
        <f t="shared" si="3"/>
        <v>76618133</v>
      </c>
      <c r="F42" s="88">
        <f t="shared" si="3"/>
        <v>76618133</v>
      </c>
      <c r="G42" s="88">
        <f t="shared" si="3"/>
        <v>48517941</v>
      </c>
      <c r="H42" s="88">
        <f t="shared" si="3"/>
        <v>970278</v>
      </c>
      <c r="I42" s="88">
        <f t="shared" si="3"/>
        <v>-2394585</v>
      </c>
      <c r="J42" s="88">
        <f t="shared" si="3"/>
        <v>47093634</v>
      </c>
      <c r="K42" s="88">
        <f t="shared" si="3"/>
        <v>-2916469</v>
      </c>
      <c r="L42" s="88">
        <f t="shared" si="3"/>
        <v>2897986</v>
      </c>
      <c r="M42" s="88">
        <f t="shared" si="3"/>
        <v>-2204596</v>
      </c>
      <c r="N42" s="88">
        <f t="shared" si="3"/>
        <v>-2223079</v>
      </c>
      <c r="O42" s="88">
        <f t="shared" si="3"/>
        <v>-1759588</v>
      </c>
      <c r="P42" s="88">
        <f t="shared" si="3"/>
        <v>-2479747</v>
      </c>
      <c r="Q42" s="88">
        <f t="shared" si="3"/>
        <v>11398628</v>
      </c>
      <c r="R42" s="88">
        <f t="shared" si="3"/>
        <v>7159293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52029848</v>
      </c>
      <c r="X42" s="88">
        <f t="shared" si="3"/>
        <v>57463600</v>
      </c>
      <c r="Y42" s="88">
        <f t="shared" si="3"/>
        <v>-5433752</v>
      </c>
      <c r="Z42" s="208">
        <f>+IF(X42&lt;&gt;0,+(Y42/X42)*100,0)</f>
        <v>-9.455989530763823</v>
      </c>
      <c r="AA42" s="206">
        <f>SUM(AA38:AA41)</f>
        <v>76618133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8096941</v>
      </c>
      <c r="D44" s="210">
        <f>+D42-D43</f>
        <v>0</v>
      </c>
      <c r="E44" s="211">
        <f t="shared" si="4"/>
        <v>76618133</v>
      </c>
      <c r="F44" s="77">
        <f t="shared" si="4"/>
        <v>76618133</v>
      </c>
      <c r="G44" s="77">
        <f t="shared" si="4"/>
        <v>48517941</v>
      </c>
      <c r="H44" s="77">
        <f t="shared" si="4"/>
        <v>970278</v>
      </c>
      <c r="I44" s="77">
        <f t="shared" si="4"/>
        <v>-2394585</v>
      </c>
      <c r="J44" s="77">
        <f t="shared" si="4"/>
        <v>47093634</v>
      </c>
      <c r="K44" s="77">
        <f t="shared" si="4"/>
        <v>-2916469</v>
      </c>
      <c r="L44" s="77">
        <f t="shared" si="4"/>
        <v>2897986</v>
      </c>
      <c r="M44" s="77">
        <f t="shared" si="4"/>
        <v>-2204596</v>
      </c>
      <c r="N44" s="77">
        <f t="shared" si="4"/>
        <v>-2223079</v>
      </c>
      <c r="O44" s="77">
        <f t="shared" si="4"/>
        <v>-1759588</v>
      </c>
      <c r="P44" s="77">
        <f t="shared" si="4"/>
        <v>-2479747</v>
      </c>
      <c r="Q44" s="77">
        <f t="shared" si="4"/>
        <v>11398628</v>
      </c>
      <c r="R44" s="77">
        <f t="shared" si="4"/>
        <v>7159293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52029848</v>
      </c>
      <c r="X44" s="77">
        <f t="shared" si="4"/>
        <v>57463600</v>
      </c>
      <c r="Y44" s="77">
        <f t="shared" si="4"/>
        <v>-5433752</v>
      </c>
      <c r="Z44" s="212">
        <f>+IF(X44&lt;&gt;0,+(Y44/X44)*100,0)</f>
        <v>-9.455989530763823</v>
      </c>
      <c r="AA44" s="210">
        <f>+AA42-AA43</f>
        <v>76618133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8096941</v>
      </c>
      <c r="D46" s="206">
        <f>SUM(D44:D45)</f>
        <v>0</v>
      </c>
      <c r="E46" s="207">
        <f t="shared" si="5"/>
        <v>76618133</v>
      </c>
      <c r="F46" s="88">
        <f t="shared" si="5"/>
        <v>76618133</v>
      </c>
      <c r="G46" s="88">
        <f t="shared" si="5"/>
        <v>48517941</v>
      </c>
      <c r="H46" s="88">
        <f t="shared" si="5"/>
        <v>970278</v>
      </c>
      <c r="I46" s="88">
        <f t="shared" si="5"/>
        <v>-2394585</v>
      </c>
      <c r="J46" s="88">
        <f t="shared" si="5"/>
        <v>47093634</v>
      </c>
      <c r="K46" s="88">
        <f t="shared" si="5"/>
        <v>-2916469</v>
      </c>
      <c r="L46" s="88">
        <f t="shared" si="5"/>
        <v>2897986</v>
      </c>
      <c r="M46" s="88">
        <f t="shared" si="5"/>
        <v>-2204596</v>
      </c>
      <c r="N46" s="88">
        <f t="shared" si="5"/>
        <v>-2223079</v>
      </c>
      <c r="O46" s="88">
        <f t="shared" si="5"/>
        <v>-1759588</v>
      </c>
      <c r="P46" s="88">
        <f t="shared" si="5"/>
        <v>-2479747</v>
      </c>
      <c r="Q46" s="88">
        <f t="shared" si="5"/>
        <v>11398628</v>
      </c>
      <c r="R46" s="88">
        <f t="shared" si="5"/>
        <v>7159293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52029848</v>
      </c>
      <c r="X46" s="88">
        <f t="shared" si="5"/>
        <v>57463600</v>
      </c>
      <c r="Y46" s="88">
        <f t="shared" si="5"/>
        <v>-5433752</v>
      </c>
      <c r="Z46" s="208">
        <f>+IF(X46&lt;&gt;0,+(Y46/X46)*100,0)</f>
        <v>-9.455989530763823</v>
      </c>
      <c r="AA46" s="206">
        <f>SUM(AA44:AA45)</f>
        <v>76618133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8096941</v>
      </c>
      <c r="D48" s="217">
        <f>SUM(D46:D47)</f>
        <v>0</v>
      </c>
      <c r="E48" s="218">
        <f t="shared" si="6"/>
        <v>76618133</v>
      </c>
      <c r="F48" s="219">
        <f t="shared" si="6"/>
        <v>76618133</v>
      </c>
      <c r="G48" s="219">
        <f t="shared" si="6"/>
        <v>48517941</v>
      </c>
      <c r="H48" s="220">
        <f t="shared" si="6"/>
        <v>970278</v>
      </c>
      <c r="I48" s="220">
        <f t="shared" si="6"/>
        <v>-2394585</v>
      </c>
      <c r="J48" s="220">
        <f t="shared" si="6"/>
        <v>47093634</v>
      </c>
      <c r="K48" s="220">
        <f t="shared" si="6"/>
        <v>-2916469</v>
      </c>
      <c r="L48" s="220">
        <f t="shared" si="6"/>
        <v>2897986</v>
      </c>
      <c r="M48" s="219">
        <f t="shared" si="6"/>
        <v>-2204596</v>
      </c>
      <c r="N48" s="219">
        <f t="shared" si="6"/>
        <v>-2223079</v>
      </c>
      <c r="O48" s="220">
        <f t="shared" si="6"/>
        <v>-1759588</v>
      </c>
      <c r="P48" s="220">
        <f t="shared" si="6"/>
        <v>-2479747</v>
      </c>
      <c r="Q48" s="220">
        <f t="shared" si="6"/>
        <v>11398628</v>
      </c>
      <c r="R48" s="220">
        <f t="shared" si="6"/>
        <v>7159293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52029848</v>
      </c>
      <c r="X48" s="220">
        <f t="shared" si="6"/>
        <v>57463600</v>
      </c>
      <c r="Y48" s="220">
        <f t="shared" si="6"/>
        <v>-5433752</v>
      </c>
      <c r="Z48" s="221">
        <f>+IF(X48&lt;&gt;0,+(Y48/X48)*100,0)</f>
        <v>-9.455989530763823</v>
      </c>
      <c r="AA48" s="222">
        <f>SUM(AA46:AA47)</f>
        <v>76618133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66330700</v>
      </c>
      <c r="F5" s="100">
        <f t="shared" si="0"/>
        <v>37138970</v>
      </c>
      <c r="G5" s="100">
        <f t="shared" si="0"/>
        <v>0</v>
      </c>
      <c r="H5" s="100">
        <f t="shared" si="0"/>
        <v>66097</v>
      </c>
      <c r="I5" s="100">
        <f t="shared" si="0"/>
        <v>4374991</v>
      </c>
      <c r="J5" s="100">
        <f t="shared" si="0"/>
        <v>4441088</v>
      </c>
      <c r="K5" s="100">
        <f t="shared" si="0"/>
        <v>5885591</v>
      </c>
      <c r="L5" s="100">
        <f t="shared" si="0"/>
        <v>270400</v>
      </c>
      <c r="M5" s="100">
        <f t="shared" si="0"/>
        <v>7154</v>
      </c>
      <c r="N5" s="100">
        <f t="shared" si="0"/>
        <v>6163145</v>
      </c>
      <c r="O5" s="100">
        <f t="shared" si="0"/>
        <v>1835289</v>
      </c>
      <c r="P5" s="100">
        <f t="shared" si="0"/>
        <v>897128</v>
      </c>
      <c r="Q5" s="100">
        <f t="shared" si="0"/>
        <v>63067</v>
      </c>
      <c r="R5" s="100">
        <f t="shared" si="0"/>
        <v>2795484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13399717</v>
      </c>
      <c r="X5" s="100">
        <f t="shared" si="0"/>
        <v>27854228</v>
      </c>
      <c r="Y5" s="100">
        <f t="shared" si="0"/>
        <v>-14454511</v>
      </c>
      <c r="Z5" s="137">
        <f>+IF(X5&lt;&gt;0,+(Y5/X5)*100,0)</f>
        <v>-51.893418119504155</v>
      </c>
      <c r="AA5" s="153">
        <f>SUM(AA6:AA8)</f>
        <v>37138970</v>
      </c>
    </row>
    <row r="6" spans="1:27" ht="13.5">
      <c r="A6" s="138" t="s">
        <v>75</v>
      </c>
      <c r="B6" s="136"/>
      <c r="C6" s="155"/>
      <c r="D6" s="155"/>
      <c r="E6" s="156"/>
      <c r="F6" s="60">
        <v>37138970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27854228</v>
      </c>
      <c r="Y6" s="60">
        <v>-27854228</v>
      </c>
      <c r="Z6" s="140">
        <v>-100</v>
      </c>
      <c r="AA6" s="62">
        <v>37138970</v>
      </c>
    </row>
    <row r="7" spans="1:27" ht="13.5">
      <c r="A7" s="138" t="s">
        <v>76</v>
      </c>
      <c r="B7" s="136"/>
      <c r="C7" s="157"/>
      <c r="D7" s="157"/>
      <c r="E7" s="158">
        <v>47700</v>
      </c>
      <c r="F7" s="159"/>
      <c r="G7" s="159"/>
      <c r="H7" s="159"/>
      <c r="I7" s="159"/>
      <c r="J7" s="159"/>
      <c r="K7" s="159">
        <v>4378</v>
      </c>
      <c r="L7" s="159"/>
      <c r="M7" s="159">
        <v>3654</v>
      </c>
      <c r="N7" s="159">
        <v>8032</v>
      </c>
      <c r="O7" s="159"/>
      <c r="P7" s="159">
        <v>14820</v>
      </c>
      <c r="Q7" s="159"/>
      <c r="R7" s="159">
        <v>14820</v>
      </c>
      <c r="S7" s="159"/>
      <c r="T7" s="159"/>
      <c r="U7" s="159"/>
      <c r="V7" s="159"/>
      <c r="W7" s="159">
        <v>22852</v>
      </c>
      <c r="X7" s="159"/>
      <c r="Y7" s="159">
        <v>22852</v>
      </c>
      <c r="Z7" s="141"/>
      <c r="AA7" s="225"/>
    </row>
    <row r="8" spans="1:27" ht="13.5">
      <c r="A8" s="138" t="s">
        <v>77</v>
      </c>
      <c r="B8" s="136"/>
      <c r="C8" s="155"/>
      <c r="D8" s="155"/>
      <c r="E8" s="156">
        <v>66283000</v>
      </c>
      <c r="F8" s="60"/>
      <c r="G8" s="60"/>
      <c r="H8" s="60">
        <v>66097</v>
      </c>
      <c r="I8" s="60">
        <v>4374991</v>
      </c>
      <c r="J8" s="60">
        <v>4441088</v>
      </c>
      <c r="K8" s="60">
        <v>5881213</v>
      </c>
      <c r="L8" s="60">
        <v>270400</v>
      </c>
      <c r="M8" s="60">
        <v>3500</v>
      </c>
      <c r="N8" s="60">
        <v>6155113</v>
      </c>
      <c r="O8" s="60">
        <v>1835289</v>
      </c>
      <c r="P8" s="60">
        <v>882308</v>
      </c>
      <c r="Q8" s="60">
        <v>63067</v>
      </c>
      <c r="R8" s="60">
        <v>2780664</v>
      </c>
      <c r="S8" s="60"/>
      <c r="T8" s="60"/>
      <c r="U8" s="60"/>
      <c r="V8" s="60"/>
      <c r="W8" s="60">
        <v>13376865</v>
      </c>
      <c r="X8" s="60"/>
      <c r="Y8" s="60">
        <v>13376865</v>
      </c>
      <c r="Z8" s="140"/>
      <c r="AA8" s="62"/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3206500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170100</v>
      </c>
      <c r="J9" s="100">
        <f t="shared" si="1"/>
        <v>170100</v>
      </c>
      <c r="K9" s="100">
        <f t="shared" si="1"/>
        <v>1316</v>
      </c>
      <c r="L9" s="100">
        <f t="shared" si="1"/>
        <v>403</v>
      </c>
      <c r="M9" s="100">
        <f t="shared" si="1"/>
        <v>178250</v>
      </c>
      <c r="N9" s="100">
        <f t="shared" si="1"/>
        <v>179969</v>
      </c>
      <c r="O9" s="100">
        <f t="shared" si="1"/>
        <v>32252</v>
      </c>
      <c r="P9" s="100">
        <f t="shared" si="1"/>
        <v>26896</v>
      </c>
      <c r="Q9" s="100">
        <f t="shared" si="1"/>
        <v>178301</v>
      </c>
      <c r="R9" s="100">
        <f t="shared" si="1"/>
        <v>237449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587518</v>
      </c>
      <c r="X9" s="100">
        <f t="shared" si="1"/>
        <v>0</v>
      </c>
      <c r="Y9" s="100">
        <f t="shared" si="1"/>
        <v>587518</v>
      </c>
      <c r="Z9" s="137">
        <f>+IF(X9&lt;&gt;0,+(Y9/X9)*100,0)</f>
        <v>0</v>
      </c>
      <c r="AA9" s="102">
        <f>SUM(AA10:AA14)</f>
        <v>0</v>
      </c>
    </row>
    <row r="10" spans="1:27" ht="13.5">
      <c r="A10" s="138" t="s">
        <v>79</v>
      </c>
      <c r="B10" s="136"/>
      <c r="C10" s="155"/>
      <c r="D10" s="155"/>
      <c r="E10" s="156">
        <v>3206500</v>
      </c>
      <c r="F10" s="60"/>
      <c r="G10" s="60"/>
      <c r="H10" s="60"/>
      <c r="I10" s="60">
        <v>170100</v>
      </c>
      <c r="J10" s="60">
        <v>170100</v>
      </c>
      <c r="K10" s="60">
        <v>1316</v>
      </c>
      <c r="L10" s="60">
        <v>403</v>
      </c>
      <c r="M10" s="60">
        <v>178250</v>
      </c>
      <c r="N10" s="60">
        <v>179969</v>
      </c>
      <c r="O10" s="60">
        <v>32252</v>
      </c>
      <c r="P10" s="60">
        <v>26896</v>
      </c>
      <c r="Q10" s="60">
        <v>178301</v>
      </c>
      <c r="R10" s="60">
        <v>237449</v>
      </c>
      <c r="S10" s="60"/>
      <c r="T10" s="60"/>
      <c r="U10" s="60"/>
      <c r="V10" s="60"/>
      <c r="W10" s="60">
        <v>587518</v>
      </c>
      <c r="X10" s="60"/>
      <c r="Y10" s="60">
        <v>587518</v>
      </c>
      <c r="Z10" s="140"/>
      <c r="AA10" s="62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853000</v>
      </c>
      <c r="F15" s="100">
        <f t="shared" si="2"/>
        <v>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12706</v>
      </c>
      <c r="M15" s="100">
        <f t="shared" si="2"/>
        <v>0</v>
      </c>
      <c r="N15" s="100">
        <f t="shared" si="2"/>
        <v>12706</v>
      </c>
      <c r="O15" s="100">
        <f t="shared" si="2"/>
        <v>0</v>
      </c>
      <c r="P15" s="100">
        <f t="shared" si="2"/>
        <v>59100</v>
      </c>
      <c r="Q15" s="100">
        <f t="shared" si="2"/>
        <v>92678</v>
      </c>
      <c r="R15" s="100">
        <f t="shared" si="2"/>
        <v>151778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164484</v>
      </c>
      <c r="X15" s="100">
        <f t="shared" si="2"/>
        <v>0</v>
      </c>
      <c r="Y15" s="100">
        <f t="shared" si="2"/>
        <v>164484</v>
      </c>
      <c r="Z15" s="137">
        <f>+IF(X15&lt;&gt;0,+(Y15/X15)*100,0)</f>
        <v>0</v>
      </c>
      <c r="AA15" s="102">
        <f>SUM(AA16:AA18)</f>
        <v>0</v>
      </c>
    </row>
    <row r="16" spans="1:27" ht="13.5">
      <c r="A16" s="138" t="s">
        <v>85</v>
      </c>
      <c r="B16" s="136"/>
      <c r="C16" s="155"/>
      <c r="D16" s="155"/>
      <c r="E16" s="156">
        <v>853000</v>
      </c>
      <c r="F16" s="60"/>
      <c r="G16" s="60"/>
      <c r="H16" s="60"/>
      <c r="I16" s="60"/>
      <c r="J16" s="60"/>
      <c r="K16" s="60"/>
      <c r="L16" s="60">
        <v>12706</v>
      </c>
      <c r="M16" s="60"/>
      <c r="N16" s="60">
        <v>12706</v>
      </c>
      <c r="O16" s="60"/>
      <c r="P16" s="60">
        <v>59100</v>
      </c>
      <c r="Q16" s="60">
        <v>92678</v>
      </c>
      <c r="R16" s="60">
        <v>151778</v>
      </c>
      <c r="S16" s="60"/>
      <c r="T16" s="60"/>
      <c r="U16" s="60"/>
      <c r="V16" s="60"/>
      <c r="W16" s="60">
        <v>164484</v>
      </c>
      <c r="X16" s="60"/>
      <c r="Y16" s="60">
        <v>164484</v>
      </c>
      <c r="Z16" s="140"/>
      <c r="AA16" s="62"/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0</v>
      </c>
      <c r="D25" s="217">
        <f>+D5+D9+D15+D19+D24</f>
        <v>0</v>
      </c>
      <c r="E25" s="230">
        <f t="shared" si="4"/>
        <v>70390200</v>
      </c>
      <c r="F25" s="219">
        <f t="shared" si="4"/>
        <v>37138970</v>
      </c>
      <c r="G25" s="219">
        <f t="shared" si="4"/>
        <v>0</v>
      </c>
      <c r="H25" s="219">
        <f t="shared" si="4"/>
        <v>66097</v>
      </c>
      <c r="I25" s="219">
        <f t="shared" si="4"/>
        <v>4545091</v>
      </c>
      <c r="J25" s="219">
        <f t="shared" si="4"/>
        <v>4611188</v>
      </c>
      <c r="K25" s="219">
        <f t="shared" si="4"/>
        <v>5886907</v>
      </c>
      <c r="L25" s="219">
        <f t="shared" si="4"/>
        <v>283509</v>
      </c>
      <c r="M25" s="219">
        <f t="shared" si="4"/>
        <v>185404</v>
      </c>
      <c r="N25" s="219">
        <f t="shared" si="4"/>
        <v>6355820</v>
      </c>
      <c r="O25" s="219">
        <f t="shared" si="4"/>
        <v>1867541</v>
      </c>
      <c r="P25" s="219">
        <f t="shared" si="4"/>
        <v>983124</v>
      </c>
      <c r="Q25" s="219">
        <f t="shared" si="4"/>
        <v>334046</v>
      </c>
      <c r="R25" s="219">
        <f t="shared" si="4"/>
        <v>3184711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14151719</v>
      </c>
      <c r="X25" s="219">
        <f t="shared" si="4"/>
        <v>27854228</v>
      </c>
      <c r="Y25" s="219">
        <f t="shared" si="4"/>
        <v>-13702509</v>
      </c>
      <c r="Z25" s="231">
        <f>+IF(X25&lt;&gt;0,+(Y25/X25)*100,0)</f>
        <v>-49.19364126695596</v>
      </c>
      <c r="AA25" s="232">
        <f>+AA5+AA9+AA15+AA19+AA24</f>
        <v>37138970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/>
      <c r="D28" s="155"/>
      <c r="E28" s="156">
        <v>63728000</v>
      </c>
      <c r="F28" s="60">
        <v>24847750</v>
      </c>
      <c r="G28" s="60"/>
      <c r="H28" s="60"/>
      <c r="I28" s="60">
        <v>4360829</v>
      </c>
      <c r="J28" s="60">
        <v>4360829</v>
      </c>
      <c r="K28" s="60">
        <v>1080548</v>
      </c>
      <c r="L28" s="60"/>
      <c r="M28" s="60"/>
      <c r="N28" s="60">
        <v>1080548</v>
      </c>
      <c r="O28" s="60"/>
      <c r="P28" s="60"/>
      <c r="Q28" s="60"/>
      <c r="R28" s="60"/>
      <c r="S28" s="60"/>
      <c r="T28" s="60"/>
      <c r="U28" s="60"/>
      <c r="V28" s="60"/>
      <c r="W28" s="60">
        <v>5441377</v>
      </c>
      <c r="X28" s="60">
        <v>18635813</v>
      </c>
      <c r="Y28" s="60">
        <v>-13194436</v>
      </c>
      <c r="Z28" s="140">
        <v>-70.8</v>
      </c>
      <c r="AA28" s="155">
        <v>24847750</v>
      </c>
    </row>
    <row r="29" spans="1:27" ht="13.5">
      <c r="A29" s="234" t="s">
        <v>134</v>
      </c>
      <c r="B29" s="136"/>
      <c r="C29" s="155"/>
      <c r="D29" s="155"/>
      <c r="E29" s="156"/>
      <c r="F29" s="60">
        <v>10450000</v>
      </c>
      <c r="G29" s="60"/>
      <c r="H29" s="60"/>
      <c r="I29" s="60"/>
      <c r="J29" s="60"/>
      <c r="K29" s="60">
        <v>4393043</v>
      </c>
      <c r="L29" s="60"/>
      <c r="M29" s="60"/>
      <c r="N29" s="60">
        <v>4393043</v>
      </c>
      <c r="O29" s="60"/>
      <c r="P29" s="60"/>
      <c r="Q29" s="60"/>
      <c r="R29" s="60"/>
      <c r="S29" s="60"/>
      <c r="T29" s="60"/>
      <c r="U29" s="60"/>
      <c r="V29" s="60"/>
      <c r="W29" s="60">
        <v>4393043</v>
      </c>
      <c r="X29" s="60">
        <v>7837500</v>
      </c>
      <c r="Y29" s="60">
        <v>-3444457</v>
      </c>
      <c r="Z29" s="140">
        <v>-43.95</v>
      </c>
      <c r="AA29" s="62">
        <v>10450000</v>
      </c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63728000</v>
      </c>
      <c r="F32" s="77">
        <f t="shared" si="5"/>
        <v>35297750</v>
      </c>
      <c r="G32" s="77">
        <f t="shared" si="5"/>
        <v>0</v>
      </c>
      <c r="H32" s="77">
        <f t="shared" si="5"/>
        <v>0</v>
      </c>
      <c r="I32" s="77">
        <f t="shared" si="5"/>
        <v>4360829</v>
      </c>
      <c r="J32" s="77">
        <f t="shared" si="5"/>
        <v>4360829</v>
      </c>
      <c r="K32" s="77">
        <f t="shared" si="5"/>
        <v>5473591</v>
      </c>
      <c r="L32" s="77">
        <f t="shared" si="5"/>
        <v>0</v>
      </c>
      <c r="M32" s="77">
        <f t="shared" si="5"/>
        <v>0</v>
      </c>
      <c r="N32" s="77">
        <f t="shared" si="5"/>
        <v>5473591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9834420</v>
      </c>
      <c r="X32" s="77">
        <f t="shared" si="5"/>
        <v>26473313</v>
      </c>
      <c r="Y32" s="77">
        <f t="shared" si="5"/>
        <v>-16638893</v>
      </c>
      <c r="Z32" s="212">
        <f>+IF(X32&lt;&gt;0,+(Y32/X32)*100,0)</f>
        <v>-62.851570560889</v>
      </c>
      <c r="AA32" s="79">
        <f>SUM(AA28:AA31)</f>
        <v>35297750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>
        <v>6662200</v>
      </c>
      <c r="F35" s="60">
        <v>1841220</v>
      </c>
      <c r="G35" s="60"/>
      <c r="H35" s="60">
        <v>66097</v>
      </c>
      <c r="I35" s="60">
        <v>184262</v>
      </c>
      <c r="J35" s="60">
        <v>250359</v>
      </c>
      <c r="K35" s="60">
        <v>413316</v>
      </c>
      <c r="L35" s="60">
        <v>283509</v>
      </c>
      <c r="M35" s="60">
        <v>185404</v>
      </c>
      <c r="N35" s="60">
        <v>882229</v>
      </c>
      <c r="O35" s="60">
        <v>1867541</v>
      </c>
      <c r="P35" s="60">
        <v>983124</v>
      </c>
      <c r="Q35" s="60">
        <v>334046</v>
      </c>
      <c r="R35" s="60">
        <v>3184711</v>
      </c>
      <c r="S35" s="60"/>
      <c r="T35" s="60"/>
      <c r="U35" s="60"/>
      <c r="V35" s="60"/>
      <c r="W35" s="60">
        <v>4317299</v>
      </c>
      <c r="X35" s="60">
        <v>1380915</v>
      </c>
      <c r="Y35" s="60">
        <v>2936384</v>
      </c>
      <c r="Z35" s="140">
        <v>212.64</v>
      </c>
      <c r="AA35" s="62">
        <v>1841220</v>
      </c>
    </row>
    <row r="36" spans="1:27" ht="13.5">
      <c r="A36" s="238" t="s">
        <v>139</v>
      </c>
      <c r="B36" s="149"/>
      <c r="C36" s="222">
        <f aca="true" t="shared" si="6" ref="C36:Y36">SUM(C32:C35)</f>
        <v>0</v>
      </c>
      <c r="D36" s="222">
        <f>SUM(D32:D35)</f>
        <v>0</v>
      </c>
      <c r="E36" s="218">
        <f t="shared" si="6"/>
        <v>70390200</v>
      </c>
      <c r="F36" s="220">
        <f t="shared" si="6"/>
        <v>37138970</v>
      </c>
      <c r="G36" s="220">
        <f t="shared" si="6"/>
        <v>0</v>
      </c>
      <c r="H36" s="220">
        <f t="shared" si="6"/>
        <v>66097</v>
      </c>
      <c r="I36" s="220">
        <f t="shared" si="6"/>
        <v>4545091</v>
      </c>
      <c r="J36" s="220">
        <f t="shared" si="6"/>
        <v>4611188</v>
      </c>
      <c r="K36" s="220">
        <f t="shared" si="6"/>
        <v>5886907</v>
      </c>
      <c r="L36" s="220">
        <f t="shared" si="6"/>
        <v>283509</v>
      </c>
      <c r="M36" s="220">
        <f t="shared" si="6"/>
        <v>185404</v>
      </c>
      <c r="N36" s="220">
        <f t="shared" si="6"/>
        <v>6355820</v>
      </c>
      <c r="O36" s="220">
        <f t="shared" si="6"/>
        <v>1867541</v>
      </c>
      <c r="P36" s="220">
        <f t="shared" si="6"/>
        <v>983124</v>
      </c>
      <c r="Q36" s="220">
        <f t="shared" si="6"/>
        <v>334046</v>
      </c>
      <c r="R36" s="220">
        <f t="shared" si="6"/>
        <v>3184711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14151719</v>
      </c>
      <c r="X36" s="220">
        <f t="shared" si="6"/>
        <v>27854228</v>
      </c>
      <c r="Y36" s="220">
        <f t="shared" si="6"/>
        <v>-13702509</v>
      </c>
      <c r="Z36" s="221">
        <f>+IF(X36&lt;&gt;0,+(Y36/X36)*100,0)</f>
        <v>-49.19364126695596</v>
      </c>
      <c r="AA36" s="239">
        <f>SUM(AA32:AA35)</f>
        <v>37138970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22011786</v>
      </c>
      <c r="D6" s="155"/>
      <c r="E6" s="59"/>
      <c r="F6" s="60">
        <v>2414000</v>
      </c>
      <c r="G6" s="60">
        <v>48965604</v>
      </c>
      <c r="H6" s="60">
        <v>4045365</v>
      </c>
      <c r="I6" s="60">
        <v>3758940</v>
      </c>
      <c r="J6" s="60">
        <v>3758940</v>
      </c>
      <c r="K6" s="60">
        <v>4171477</v>
      </c>
      <c r="L6" s="60">
        <v>22625200</v>
      </c>
      <c r="M6" s="60">
        <v>13734777</v>
      </c>
      <c r="N6" s="60">
        <v>13734777</v>
      </c>
      <c r="O6" s="60"/>
      <c r="P6" s="60"/>
      <c r="Q6" s="60"/>
      <c r="R6" s="60"/>
      <c r="S6" s="60"/>
      <c r="T6" s="60"/>
      <c r="U6" s="60"/>
      <c r="V6" s="60"/>
      <c r="W6" s="60"/>
      <c r="X6" s="60">
        <v>1810500</v>
      </c>
      <c r="Y6" s="60">
        <v>-1810500</v>
      </c>
      <c r="Z6" s="140">
        <v>-100</v>
      </c>
      <c r="AA6" s="62">
        <v>2414000</v>
      </c>
    </row>
    <row r="7" spans="1:27" ht="13.5">
      <c r="A7" s="249" t="s">
        <v>144</v>
      </c>
      <c r="B7" s="182"/>
      <c r="C7" s="155">
        <v>14007249</v>
      </c>
      <c r="D7" s="155"/>
      <c r="E7" s="59">
        <v>11212000</v>
      </c>
      <c r="F7" s="60">
        <v>23901000</v>
      </c>
      <c r="G7" s="60">
        <v>13542351</v>
      </c>
      <c r="H7" s="60">
        <v>48167284</v>
      </c>
      <c r="I7" s="60">
        <v>46661775</v>
      </c>
      <c r="J7" s="60">
        <v>46661775</v>
      </c>
      <c r="K7" s="60">
        <v>37468431</v>
      </c>
      <c r="L7" s="60">
        <v>31916766</v>
      </c>
      <c r="M7" s="60">
        <v>34045636</v>
      </c>
      <c r="N7" s="60">
        <v>34045636</v>
      </c>
      <c r="O7" s="60"/>
      <c r="P7" s="60"/>
      <c r="Q7" s="60"/>
      <c r="R7" s="60"/>
      <c r="S7" s="60"/>
      <c r="T7" s="60"/>
      <c r="U7" s="60"/>
      <c r="V7" s="60"/>
      <c r="W7" s="60"/>
      <c r="X7" s="60">
        <v>17925750</v>
      </c>
      <c r="Y7" s="60">
        <v>-17925750</v>
      </c>
      <c r="Z7" s="140">
        <v>-100</v>
      </c>
      <c r="AA7" s="62">
        <v>23901000</v>
      </c>
    </row>
    <row r="8" spans="1:27" ht="13.5">
      <c r="A8" s="249" t="s">
        <v>145</v>
      </c>
      <c r="B8" s="182"/>
      <c r="C8" s="155">
        <v>1829020</v>
      </c>
      <c r="D8" s="155"/>
      <c r="E8" s="59">
        <v>9313000</v>
      </c>
      <c r="F8" s="60">
        <v>8367000</v>
      </c>
      <c r="G8" s="60">
        <v>3147903</v>
      </c>
      <c r="H8" s="60">
        <v>4589541</v>
      </c>
      <c r="I8" s="60">
        <v>341930</v>
      </c>
      <c r="J8" s="60">
        <v>341930</v>
      </c>
      <c r="K8" s="60">
        <v>862932</v>
      </c>
      <c r="L8" s="60">
        <v>1507319</v>
      </c>
      <c r="M8" s="60">
        <v>2142559</v>
      </c>
      <c r="N8" s="60">
        <v>2142559</v>
      </c>
      <c r="O8" s="60"/>
      <c r="P8" s="60"/>
      <c r="Q8" s="60"/>
      <c r="R8" s="60"/>
      <c r="S8" s="60"/>
      <c r="T8" s="60"/>
      <c r="U8" s="60"/>
      <c r="V8" s="60"/>
      <c r="W8" s="60"/>
      <c r="X8" s="60">
        <v>6275250</v>
      </c>
      <c r="Y8" s="60">
        <v>-6275250</v>
      </c>
      <c r="Z8" s="140">
        <v>-100</v>
      </c>
      <c r="AA8" s="62">
        <v>8367000</v>
      </c>
    </row>
    <row r="9" spans="1:27" ht="13.5">
      <c r="A9" s="249" t="s">
        <v>146</v>
      </c>
      <c r="B9" s="182"/>
      <c r="C9" s="155">
        <v>1723931</v>
      </c>
      <c r="D9" s="155"/>
      <c r="E9" s="59"/>
      <c r="F9" s="60">
        <v>1715000</v>
      </c>
      <c r="G9" s="60">
        <v>6523339</v>
      </c>
      <c r="H9" s="60">
        <v>5777345</v>
      </c>
      <c r="I9" s="60">
        <v>5511952</v>
      </c>
      <c r="J9" s="60">
        <v>5511952</v>
      </c>
      <c r="K9" s="60">
        <v>6047496</v>
      </c>
      <c r="L9" s="60">
        <v>5383675</v>
      </c>
      <c r="M9" s="60">
        <v>5884147</v>
      </c>
      <c r="N9" s="60">
        <v>5884147</v>
      </c>
      <c r="O9" s="60"/>
      <c r="P9" s="60"/>
      <c r="Q9" s="60"/>
      <c r="R9" s="60"/>
      <c r="S9" s="60"/>
      <c r="T9" s="60"/>
      <c r="U9" s="60"/>
      <c r="V9" s="60"/>
      <c r="W9" s="60"/>
      <c r="X9" s="60">
        <v>1286250</v>
      </c>
      <c r="Y9" s="60">
        <v>-1286250</v>
      </c>
      <c r="Z9" s="140">
        <v>-100</v>
      </c>
      <c r="AA9" s="62">
        <v>1715000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50" t="s">
        <v>56</v>
      </c>
      <c r="B12" s="251"/>
      <c r="C12" s="168">
        <f aca="true" t="shared" si="0" ref="C12:Y12">SUM(C6:C11)</f>
        <v>39571986</v>
      </c>
      <c r="D12" s="168">
        <f>SUM(D6:D11)</f>
        <v>0</v>
      </c>
      <c r="E12" s="72">
        <f t="shared" si="0"/>
        <v>20525000</v>
      </c>
      <c r="F12" s="73">
        <f t="shared" si="0"/>
        <v>36397000</v>
      </c>
      <c r="G12" s="73">
        <f t="shared" si="0"/>
        <v>72179197</v>
      </c>
      <c r="H12" s="73">
        <f t="shared" si="0"/>
        <v>62579535</v>
      </c>
      <c r="I12" s="73">
        <f t="shared" si="0"/>
        <v>56274597</v>
      </c>
      <c r="J12" s="73">
        <f t="shared" si="0"/>
        <v>56274597</v>
      </c>
      <c r="K12" s="73">
        <f t="shared" si="0"/>
        <v>48550336</v>
      </c>
      <c r="L12" s="73">
        <f t="shared" si="0"/>
        <v>61432960</v>
      </c>
      <c r="M12" s="73">
        <f t="shared" si="0"/>
        <v>55807119</v>
      </c>
      <c r="N12" s="73">
        <f t="shared" si="0"/>
        <v>55807119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0</v>
      </c>
      <c r="X12" s="73">
        <f t="shared" si="0"/>
        <v>27297750</v>
      </c>
      <c r="Y12" s="73">
        <f t="shared" si="0"/>
        <v>-27297750</v>
      </c>
      <c r="Z12" s="170">
        <f>+IF(X12&lt;&gt;0,+(Y12/X12)*100,0)</f>
        <v>-100</v>
      </c>
      <c r="AA12" s="74">
        <f>SUM(AA6:AA11)</f>
        <v>36397000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8708000</v>
      </c>
      <c r="D17" s="155"/>
      <c r="E17" s="59">
        <v>17780000</v>
      </c>
      <c r="F17" s="60">
        <v>9196000</v>
      </c>
      <c r="G17" s="60">
        <v>8708000</v>
      </c>
      <c r="H17" s="60">
        <v>8708000</v>
      </c>
      <c r="I17" s="60">
        <v>8708000</v>
      </c>
      <c r="J17" s="60">
        <v>8708000</v>
      </c>
      <c r="K17" s="60">
        <v>8708000</v>
      </c>
      <c r="L17" s="60">
        <v>8708000</v>
      </c>
      <c r="M17" s="60">
        <v>8708000</v>
      </c>
      <c r="N17" s="60">
        <v>8708000</v>
      </c>
      <c r="O17" s="60"/>
      <c r="P17" s="60"/>
      <c r="Q17" s="60"/>
      <c r="R17" s="60"/>
      <c r="S17" s="60"/>
      <c r="T17" s="60"/>
      <c r="U17" s="60"/>
      <c r="V17" s="60"/>
      <c r="W17" s="60"/>
      <c r="X17" s="60">
        <v>6897000</v>
      </c>
      <c r="Y17" s="60">
        <v>-6897000</v>
      </c>
      <c r="Z17" s="140">
        <v>-100</v>
      </c>
      <c r="AA17" s="62">
        <v>9196000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236797149</v>
      </c>
      <c r="D19" s="155"/>
      <c r="E19" s="59">
        <v>246072000</v>
      </c>
      <c r="F19" s="60">
        <v>230000000</v>
      </c>
      <c r="G19" s="60">
        <v>236811311</v>
      </c>
      <c r="H19" s="60">
        <v>236914610</v>
      </c>
      <c r="I19" s="60">
        <v>236914610</v>
      </c>
      <c r="J19" s="60">
        <v>236914610</v>
      </c>
      <c r="K19" s="60">
        <v>236793447</v>
      </c>
      <c r="L19" s="60">
        <v>223212499</v>
      </c>
      <c r="M19" s="60">
        <v>225465049</v>
      </c>
      <c r="N19" s="60">
        <v>225465049</v>
      </c>
      <c r="O19" s="60"/>
      <c r="P19" s="60"/>
      <c r="Q19" s="60"/>
      <c r="R19" s="60"/>
      <c r="S19" s="60"/>
      <c r="T19" s="60"/>
      <c r="U19" s="60"/>
      <c r="V19" s="60"/>
      <c r="W19" s="60"/>
      <c r="X19" s="60">
        <v>172500000</v>
      </c>
      <c r="Y19" s="60">
        <v>-172500000</v>
      </c>
      <c r="Z19" s="140">
        <v>-100</v>
      </c>
      <c r="AA19" s="62">
        <v>230000000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46187</v>
      </c>
      <c r="D22" s="155"/>
      <c r="E22" s="59"/>
      <c r="F22" s="60">
        <v>69000</v>
      </c>
      <c r="G22" s="60">
        <v>46187</v>
      </c>
      <c r="H22" s="60">
        <v>46187</v>
      </c>
      <c r="I22" s="60">
        <v>69873</v>
      </c>
      <c r="J22" s="60">
        <v>69873</v>
      </c>
      <c r="K22" s="60">
        <v>69873</v>
      </c>
      <c r="L22" s="60">
        <v>59529</v>
      </c>
      <c r="M22" s="60">
        <v>59529</v>
      </c>
      <c r="N22" s="60">
        <v>59529</v>
      </c>
      <c r="O22" s="60"/>
      <c r="P22" s="60"/>
      <c r="Q22" s="60"/>
      <c r="R22" s="60"/>
      <c r="S22" s="60"/>
      <c r="T22" s="60"/>
      <c r="U22" s="60"/>
      <c r="V22" s="60"/>
      <c r="W22" s="60"/>
      <c r="X22" s="60">
        <v>51750</v>
      </c>
      <c r="Y22" s="60">
        <v>-51750</v>
      </c>
      <c r="Z22" s="140">
        <v>-100</v>
      </c>
      <c r="AA22" s="62">
        <v>69000</v>
      </c>
    </row>
    <row r="23" spans="1:27" ht="13.5">
      <c r="A23" s="249" t="s">
        <v>158</v>
      </c>
      <c r="B23" s="182"/>
      <c r="C23" s="155">
        <v>55576</v>
      </c>
      <c r="D23" s="155"/>
      <c r="E23" s="59"/>
      <c r="F23" s="60"/>
      <c r="G23" s="159">
        <v>55576</v>
      </c>
      <c r="H23" s="159">
        <v>55576</v>
      </c>
      <c r="I23" s="159">
        <v>55576</v>
      </c>
      <c r="J23" s="60">
        <v>55576</v>
      </c>
      <c r="K23" s="159">
        <v>55576</v>
      </c>
      <c r="L23" s="159">
        <v>55576</v>
      </c>
      <c r="M23" s="60">
        <v>55576</v>
      </c>
      <c r="N23" s="159">
        <v>55576</v>
      </c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245606912</v>
      </c>
      <c r="D24" s="168">
        <f>SUM(D15:D23)</f>
        <v>0</v>
      </c>
      <c r="E24" s="76">
        <f t="shared" si="1"/>
        <v>263852000</v>
      </c>
      <c r="F24" s="77">
        <f t="shared" si="1"/>
        <v>239265000</v>
      </c>
      <c r="G24" s="77">
        <f t="shared" si="1"/>
        <v>245621074</v>
      </c>
      <c r="H24" s="77">
        <f t="shared" si="1"/>
        <v>245724373</v>
      </c>
      <c r="I24" s="77">
        <f t="shared" si="1"/>
        <v>245748059</v>
      </c>
      <c r="J24" s="77">
        <f t="shared" si="1"/>
        <v>245748059</v>
      </c>
      <c r="K24" s="77">
        <f t="shared" si="1"/>
        <v>245626896</v>
      </c>
      <c r="L24" s="77">
        <f t="shared" si="1"/>
        <v>232035604</v>
      </c>
      <c r="M24" s="77">
        <f t="shared" si="1"/>
        <v>234288154</v>
      </c>
      <c r="N24" s="77">
        <f t="shared" si="1"/>
        <v>234288154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0</v>
      </c>
      <c r="X24" s="77">
        <f t="shared" si="1"/>
        <v>179448750</v>
      </c>
      <c r="Y24" s="77">
        <f t="shared" si="1"/>
        <v>-179448750</v>
      </c>
      <c r="Z24" s="212">
        <f>+IF(X24&lt;&gt;0,+(Y24/X24)*100,0)</f>
        <v>-100</v>
      </c>
      <c r="AA24" s="79">
        <f>SUM(AA15:AA23)</f>
        <v>239265000</v>
      </c>
    </row>
    <row r="25" spans="1:27" ht="13.5">
      <c r="A25" s="250" t="s">
        <v>159</v>
      </c>
      <c r="B25" s="251"/>
      <c r="C25" s="168">
        <f aca="true" t="shared" si="2" ref="C25:Y25">+C12+C24</f>
        <v>285178898</v>
      </c>
      <c r="D25" s="168">
        <f>+D12+D24</f>
        <v>0</v>
      </c>
      <c r="E25" s="72">
        <f t="shared" si="2"/>
        <v>284377000</v>
      </c>
      <c r="F25" s="73">
        <f t="shared" si="2"/>
        <v>275662000</v>
      </c>
      <c r="G25" s="73">
        <f t="shared" si="2"/>
        <v>317800271</v>
      </c>
      <c r="H25" s="73">
        <f t="shared" si="2"/>
        <v>308303908</v>
      </c>
      <c r="I25" s="73">
        <f t="shared" si="2"/>
        <v>302022656</v>
      </c>
      <c r="J25" s="73">
        <f t="shared" si="2"/>
        <v>302022656</v>
      </c>
      <c r="K25" s="73">
        <f t="shared" si="2"/>
        <v>294177232</v>
      </c>
      <c r="L25" s="73">
        <f t="shared" si="2"/>
        <v>293468564</v>
      </c>
      <c r="M25" s="73">
        <f t="shared" si="2"/>
        <v>290095273</v>
      </c>
      <c r="N25" s="73">
        <f t="shared" si="2"/>
        <v>290095273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0</v>
      </c>
      <c r="X25" s="73">
        <f t="shared" si="2"/>
        <v>206746500</v>
      </c>
      <c r="Y25" s="73">
        <f t="shared" si="2"/>
        <v>-206746500</v>
      </c>
      <c r="Z25" s="170">
        <f>+IF(X25&lt;&gt;0,+(Y25/X25)*100,0)</f>
        <v>-100</v>
      </c>
      <c r="AA25" s="74">
        <f>+AA12+AA24</f>
        <v>275662000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163</v>
      </c>
      <c r="B31" s="182"/>
      <c r="C31" s="155">
        <v>8601186</v>
      </c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164</v>
      </c>
      <c r="B32" s="182"/>
      <c r="C32" s="155">
        <v>23412522</v>
      </c>
      <c r="D32" s="155"/>
      <c r="E32" s="59"/>
      <c r="F32" s="60">
        <v>32083000</v>
      </c>
      <c r="G32" s="60">
        <v>38932140</v>
      </c>
      <c r="H32" s="60">
        <v>28351976</v>
      </c>
      <c r="I32" s="60">
        <v>38287761</v>
      </c>
      <c r="J32" s="60">
        <v>38287761</v>
      </c>
      <c r="K32" s="60">
        <v>24294820</v>
      </c>
      <c r="L32" s="60">
        <v>18300740</v>
      </c>
      <c r="M32" s="60">
        <v>16772627</v>
      </c>
      <c r="N32" s="60">
        <v>16772627</v>
      </c>
      <c r="O32" s="60"/>
      <c r="P32" s="60"/>
      <c r="Q32" s="60"/>
      <c r="R32" s="60"/>
      <c r="S32" s="60"/>
      <c r="T32" s="60"/>
      <c r="U32" s="60"/>
      <c r="V32" s="60"/>
      <c r="W32" s="60"/>
      <c r="X32" s="60">
        <v>24062250</v>
      </c>
      <c r="Y32" s="60">
        <v>-24062250</v>
      </c>
      <c r="Z32" s="140">
        <v>-100</v>
      </c>
      <c r="AA32" s="62">
        <v>32083000</v>
      </c>
    </row>
    <row r="33" spans="1:27" ht="13.5">
      <c r="A33" s="249" t="s">
        <v>165</v>
      </c>
      <c r="B33" s="182"/>
      <c r="C33" s="155">
        <v>3417750</v>
      </c>
      <c r="D33" s="155"/>
      <c r="E33" s="59"/>
      <c r="F33" s="60">
        <v>3437000</v>
      </c>
      <c r="G33" s="60">
        <v>3417750</v>
      </c>
      <c r="H33" s="60">
        <v>3417750</v>
      </c>
      <c r="I33" s="60">
        <v>3417750</v>
      </c>
      <c r="J33" s="60">
        <v>3417750</v>
      </c>
      <c r="K33" s="60">
        <v>3417750</v>
      </c>
      <c r="L33" s="60">
        <v>3417750</v>
      </c>
      <c r="M33" s="60">
        <v>3417750</v>
      </c>
      <c r="N33" s="60">
        <v>3417750</v>
      </c>
      <c r="O33" s="60"/>
      <c r="P33" s="60"/>
      <c r="Q33" s="60"/>
      <c r="R33" s="60"/>
      <c r="S33" s="60"/>
      <c r="T33" s="60"/>
      <c r="U33" s="60"/>
      <c r="V33" s="60"/>
      <c r="W33" s="60"/>
      <c r="X33" s="60">
        <v>2577750</v>
      </c>
      <c r="Y33" s="60">
        <v>-2577750</v>
      </c>
      <c r="Z33" s="140">
        <v>-100</v>
      </c>
      <c r="AA33" s="62">
        <v>3437000</v>
      </c>
    </row>
    <row r="34" spans="1:27" ht="13.5">
      <c r="A34" s="250" t="s">
        <v>58</v>
      </c>
      <c r="B34" s="251"/>
      <c r="C34" s="168">
        <f aca="true" t="shared" si="3" ref="C34:Y34">SUM(C29:C33)</f>
        <v>35431458</v>
      </c>
      <c r="D34" s="168">
        <f>SUM(D29:D33)</f>
        <v>0</v>
      </c>
      <c r="E34" s="72">
        <f t="shared" si="3"/>
        <v>0</v>
      </c>
      <c r="F34" s="73">
        <f t="shared" si="3"/>
        <v>35520000</v>
      </c>
      <c r="G34" s="73">
        <f t="shared" si="3"/>
        <v>42349890</v>
      </c>
      <c r="H34" s="73">
        <f t="shared" si="3"/>
        <v>31769726</v>
      </c>
      <c r="I34" s="73">
        <f t="shared" si="3"/>
        <v>41705511</v>
      </c>
      <c r="J34" s="73">
        <f t="shared" si="3"/>
        <v>41705511</v>
      </c>
      <c r="K34" s="73">
        <f t="shared" si="3"/>
        <v>27712570</v>
      </c>
      <c r="L34" s="73">
        <f t="shared" si="3"/>
        <v>21718490</v>
      </c>
      <c r="M34" s="73">
        <f t="shared" si="3"/>
        <v>20190377</v>
      </c>
      <c r="N34" s="73">
        <f t="shared" si="3"/>
        <v>20190377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0</v>
      </c>
      <c r="X34" s="73">
        <f t="shared" si="3"/>
        <v>26640000</v>
      </c>
      <c r="Y34" s="73">
        <f t="shared" si="3"/>
        <v>-26640000</v>
      </c>
      <c r="Z34" s="170">
        <f>+IF(X34&lt;&gt;0,+(Y34/X34)*100,0)</f>
        <v>-100</v>
      </c>
      <c r="AA34" s="74">
        <f>SUM(AA29:AA33)</f>
        <v>35520000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9" t="s">
        <v>165</v>
      </c>
      <c r="B38" s="182"/>
      <c r="C38" s="155">
        <v>14842988</v>
      </c>
      <c r="D38" s="155"/>
      <c r="E38" s="59"/>
      <c r="F38" s="60">
        <v>5316000</v>
      </c>
      <c r="G38" s="60">
        <v>14842988</v>
      </c>
      <c r="H38" s="60">
        <v>14842988</v>
      </c>
      <c r="I38" s="60">
        <v>14842988</v>
      </c>
      <c r="J38" s="60">
        <v>14842988</v>
      </c>
      <c r="K38" s="60">
        <v>14842988</v>
      </c>
      <c r="L38" s="60">
        <v>14842988</v>
      </c>
      <c r="M38" s="60">
        <v>14842988</v>
      </c>
      <c r="N38" s="60">
        <v>14842988</v>
      </c>
      <c r="O38" s="60"/>
      <c r="P38" s="60"/>
      <c r="Q38" s="60"/>
      <c r="R38" s="60"/>
      <c r="S38" s="60"/>
      <c r="T38" s="60"/>
      <c r="U38" s="60"/>
      <c r="V38" s="60"/>
      <c r="W38" s="60"/>
      <c r="X38" s="60">
        <v>3987000</v>
      </c>
      <c r="Y38" s="60">
        <v>-3987000</v>
      </c>
      <c r="Z38" s="140">
        <v>-100</v>
      </c>
      <c r="AA38" s="62">
        <v>5316000</v>
      </c>
    </row>
    <row r="39" spans="1:27" ht="13.5">
      <c r="A39" s="250" t="s">
        <v>59</v>
      </c>
      <c r="B39" s="253"/>
      <c r="C39" s="168">
        <f aca="true" t="shared" si="4" ref="C39:Y39">SUM(C37:C38)</f>
        <v>14842988</v>
      </c>
      <c r="D39" s="168">
        <f>SUM(D37:D38)</f>
        <v>0</v>
      </c>
      <c r="E39" s="76">
        <f t="shared" si="4"/>
        <v>0</v>
      </c>
      <c r="F39" s="77">
        <f t="shared" si="4"/>
        <v>5316000</v>
      </c>
      <c r="G39" s="77">
        <f t="shared" si="4"/>
        <v>14842988</v>
      </c>
      <c r="H39" s="77">
        <f t="shared" si="4"/>
        <v>14842988</v>
      </c>
      <c r="I39" s="77">
        <f t="shared" si="4"/>
        <v>14842988</v>
      </c>
      <c r="J39" s="77">
        <f t="shared" si="4"/>
        <v>14842988</v>
      </c>
      <c r="K39" s="77">
        <f t="shared" si="4"/>
        <v>14842988</v>
      </c>
      <c r="L39" s="77">
        <f t="shared" si="4"/>
        <v>14842988</v>
      </c>
      <c r="M39" s="77">
        <f t="shared" si="4"/>
        <v>14842988</v>
      </c>
      <c r="N39" s="77">
        <f t="shared" si="4"/>
        <v>14842988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3987000</v>
      </c>
      <c r="Y39" s="77">
        <f t="shared" si="4"/>
        <v>-3987000</v>
      </c>
      <c r="Z39" s="212">
        <f>+IF(X39&lt;&gt;0,+(Y39/X39)*100,0)</f>
        <v>-100</v>
      </c>
      <c r="AA39" s="79">
        <f>SUM(AA37:AA38)</f>
        <v>5316000</v>
      </c>
    </row>
    <row r="40" spans="1:27" ht="13.5">
      <c r="A40" s="250" t="s">
        <v>167</v>
      </c>
      <c r="B40" s="251"/>
      <c r="C40" s="168">
        <f aca="true" t="shared" si="5" ref="C40:Y40">+C34+C39</f>
        <v>50274446</v>
      </c>
      <c r="D40" s="168">
        <f>+D34+D39</f>
        <v>0</v>
      </c>
      <c r="E40" s="72">
        <f t="shared" si="5"/>
        <v>0</v>
      </c>
      <c r="F40" s="73">
        <f t="shared" si="5"/>
        <v>40836000</v>
      </c>
      <c r="G40" s="73">
        <f t="shared" si="5"/>
        <v>57192878</v>
      </c>
      <c r="H40" s="73">
        <f t="shared" si="5"/>
        <v>46612714</v>
      </c>
      <c r="I40" s="73">
        <f t="shared" si="5"/>
        <v>56548499</v>
      </c>
      <c r="J40" s="73">
        <f t="shared" si="5"/>
        <v>56548499</v>
      </c>
      <c r="K40" s="73">
        <f t="shared" si="5"/>
        <v>42555558</v>
      </c>
      <c r="L40" s="73">
        <f t="shared" si="5"/>
        <v>36561478</v>
      </c>
      <c r="M40" s="73">
        <f t="shared" si="5"/>
        <v>35033365</v>
      </c>
      <c r="N40" s="73">
        <f t="shared" si="5"/>
        <v>35033365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0</v>
      </c>
      <c r="X40" s="73">
        <f t="shared" si="5"/>
        <v>30627000</v>
      </c>
      <c r="Y40" s="73">
        <f t="shared" si="5"/>
        <v>-30627000</v>
      </c>
      <c r="Z40" s="170">
        <f>+IF(X40&lt;&gt;0,+(Y40/X40)*100,0)</f>
        <v>-100</v>
      </c>
      <c r="AA40" s="74">
        <f>+AA34+AA39</f>
        <v>40836000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234904452</v>
      </c>
      <c r="D42" s="257">
        <f>+D25-D40</f>
        <v>0</v>
      </c>
      <c r="E42" s="258">
        <f t="shared" si="6"/>
        <v>284377000</v>
      </c>
      <c r="F42" s="259">
        <f t="shared" si="6"/>
        <v>234826000</v>
      </c>
      <c r="G42" s="259">
        <f t="shared" si="6"/>
        <v>260607393</v>
      </c>
      <c r="H42" s="259">
        <f t="shared" si="6"/>
        <v>261691194</v>
      </c>
      <c r="I42" s="259">
        <f t="shared" si="6"/>
        <v>245474157</v>
      </c>
      <c r="J42" s="259">
        <f t="shared" si="6"/>
        <v>245474157</v>
      </c>
      <c r="K42" s="259">
        <f t="shared" si="6"/>
        <v>251621674</v>
      </c>
      <c r="L42" s="259">
        <f t="shared" si="6"/>
        <v>256907086</v>
      </c>
      <c r="M42" s="259">
        <f t="shared" si="6"/>
        <v>255061908</v>
      </c>
      <c r="N42" s="259">
        <f t="shared" si="6"/>
        <v>255061908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0</v>
      </c>
      <c r="X42" s="259">
        <f t="shared" si="6"/>
        <v>176119500</v>
      </c>
      <c r="Y42" s="259">
        <f t="shared" si="6"/>
        <v>-176119500</v>
      </c>
      <c r="Z42" s="260">
        <f>+IF(X42&lt;&gt;0,+(Y42/X42)*100,0)</f>
        <v>-100</v>
      </c>
      <c r="AA42" s="261">
        <f>+AA25-AA40</f>
        <v>234826000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234476182</v>
      </c>
      <c r="D45" s="155"/>
      <c r="E45" s="59">
        <v>284377000</v>
      </c>
      <c r="F45" s="60">
        <v>234476000</v>
      </c>
      <c r="G45" s="60">
        <v>260172665</v>
      </c>
      <c r="H45" s="60">
        <v>261249872</v>
      </c>
      <c r="I45" s="60">
        <v>245026114</v>
      </c>
      <c r="J45" s="60">
        <v>245026114</v>
      </c>
      <c r="K45" s="60">
        <v>251166832</v>
      </c>
      <c r="L45" s="60">
        <v>256445352</v>
      </c>
      <c r="M45" s="60">
        <v>254593069</v>
      </c>
      <c r="N45" s="60">
        <v>254593069</v>
      </c>
      <c r="O45" s="60"/>
      <c r="P45" s="60"/>
      <c r="Q45" s="60"/>
      <c r="R45" s="60"/>
      <c r="S45" s="60"/>
      <c r="T45" s="60"/>
      <c r="U45" s="60"/>
      <c r="V45" s="60"/>
      <c r="W45" s="60"/>
      <c r="X45" s="60">
        <v>175857000</v>
      </c>
      <c r="Y45" s="60">
        <v>-175857000</v>
      </c>
      <c r="Z45" s="139">
        <v>-100</v>
      </c>
      <c r="AA45" s="62">
        <v>234476000</v>
      </c>
    </row>
    <row r="46" spans="1:27" ht="13.5">
      <c r="A46" s="249" t="s">
        <v>171</v>
      </c>
      <c r="B46" s="182"/>
      <c r="C46" s="155">
        <v>428270</v>
      </c>
      <c r="D46" s="155"/>
      <c r="E46" s="59"/>
      <c r="F46" s="60">
        <v>350000</v>
      </c>
      <c r="G46" s="60">
        <v>434728</v>
      </c>
      <c r="H46" s="60">
        <v>441322</v>
      </c>
      <c r="I46" s="60">
        <v>448043</v>
      </c>
      <c r="J46" s="60">
        <v>448043</v>
      </c>
      <c r="K46" s="60">
        <v>454842</v>
      </c>
      <c r="L46" s="60">
        <v>461734</v>
      </c>
      <c r="M46" s="60">
        <v>468839</v>
      </c>
      <c r="N46" s="60">
        <v>468839</v>
      </c>
      <c r="O46" s="60"/>
      <c r="P46" s="60"/>
      <c r="Q46" s="60"/>
      <c r="R46" s="60"/>
      <c r="S46" s="60"/>
      <c r="T46" s="60"/>
      <c r="U46" s="60"/>
      <c r="V46" s="60"/>
      <c r="W46" s="60"/>
      <c r="X46" s="60">
        <v>262500</v>
      </c>
      <c r="Y46" s="60">
        <v>-262500</v>
      </c>
      <c r="Z46" s="139">
        <v>-100</v>
      </c>
      <c r="AA46" s="62">
        <v>350000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234904452</v>
      </c>
      <c r="D48" s="217">
        <f>SUM(D45:D47)</f>
        <v>0</v>
      </c>
      <c r="E48" s="264">
        <f t="shared" si="7"/>
        <v>284377000</v>
      </c>
      <c r="F48" s="219">
        <f t="shared" si="7"/>
        <v>234826000</v>
      </c>
      <c r="G48" s="219">
        <f t="shared" si="7"/>
        <v>260607393</v>
      </c>
      <c r="H48" s="219">
        <f t="shared" si="7"/>
        <v>261691194</v>
      </c>
      <c r="I48" s="219">
        <f t="shared" si="7"/>
        <v>245474157</v>
      </c>
      <c r="J48" s="219">
        <f t="shared" si="7"/>
        <v>245474157</v>
      </c>
      <c r="K48" s="219">
        <f t="shared" si="7"/>
        <v>251621674</v>
      </c>
      <c r="L48" s="219">
        <f t="shared" si="7"/>
        <v>256907086</v>
      </c>
      <c r="M48" s="219">
        <f t="shared" si="7"/>
        <v>255061908</v>
      </c>
      <c r="N48" s="219">
        <f t="shared" si="7"/>
        <v>255061908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0</v>
      </c>
      <c r="X48" s="219">
        <f t="shared" si="7"/>
        <v>176119500</v>
      </c>
      <c r="Y48" s="219">
        <f t="shared" si="7"/>
        <v>-176119500</v>
      </c>
      <c r="Z48" s="265">
        <f>+IF(X48&lt;&gt;0,+(Y48/X48)*100,0)</f>
        <v>-100</v>
      </c>
      <c r="AA48" s="232">
        <f>SUM(AA45:AA47)</f>
        <v>234826000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11706449</v>
      </c>
      <c r="D6" s="155"/>
      <c r="E6" s="59">
        <v>15369000</v>
      </c>
      <c r="F6" s="60">
        <v>37175521</v>
      </c>
      <c r="G6" s="60">
        <v>994076</v>
      </c>
      <c r="H6" s="60">
        <v>3188250</v>
      </c>
      <c r="I6" s="60">
        <v>5078106</v>
      </c>
      <c r="J6" s="60">
        <v>9260432</v>
      </c>
      <c r="K6" s="60">
        <v>1581899</v>
      </c>
      <c r="L6" s="60">
        <v>21975724</v>
      </c>
      <c r="M6" s="60">
        <v>4357466</v>
      </c>
      <c r="N6" s="60">
        <v>27915089</v>
      </c>
      <c r="O6" s="60">
        <v>1976456</v>
      </c>
      <c r="P6" s="60">
        <v>4247999</v>
      </c>
      <c r="Q6" s="60">
        <v>22078500</v>
      </c>
      <c r="R6" s="60">
        <v>28302955</v>
      </c>
      <c r="S6" s="60"/>
      <c r="T6" s="60"/>
      <c r="U6" s="60"/>
      <c r="V6" s="60"/>
      <c r="W6" s="60">
        <v>65478476</v>
      </c>
      <c r="X6" s="60">
        <v>37175521</v>
      </c>
      <c r="Y6" s="60">
        <v>28302955</v>
      </c>
      <c r="Z6" s="140">
        <v>76.13</v>
      </c>
      <c r="AA6" s="62">
        <v>37175521</v>
      </c>
    </row>
    <row r="7" spans="1:27" ht="13.5">
      <c r="A7" s="249" t="s">
        <v>178</v>
      </c>
      <c r="B7" s="182"/>
      <c r="C7" s="155">
        <v>49711905</v>
      </c>
      <c r="D7" s="155"/>
      <c r="E7" s="59">
        <v>57046000</v>
      </c>
      <c r="F7" s="60">
        <v>25084000</v>
      </c>
      <c r="G7" s="60">
        <v>24194000</v>
      </c>
      <c r="H7" s="60">
        <v>890000</v>
      </c>
      <c r="I7" s="60"/>
      <c r="J7" s="60">
        <v>25084000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25084000</v>
      </c>
      <c r="X7" s="60">
        <v>25084000</v>
      </c>
      <c r="Y7" s="60"/>
      <c r="Z7" s="140"/>
      <c r="AA7" s="62">
        <v>25084000</v>
      </c>
    </row>
    <row r="8" spans="1:27" ht="13.5">
      <c r="A8" s="249" t="s">
        <v>179</v>
      </c>
      <c r="B8" s="182"/>
      <c r="C8" s="155">
        <v>22195617</v>
      </c>
      <c r="D8" s="155"/>
      <c r="E8" s="59">
        <v>54528000</v>
      </c>
      <c r="F8" s="60">
        <v>9814026</v>
      </c>
      <c r="G8" s="60">
        <v>9814026</v>
      </c>
      <c r="H8" s="60"/>
      <c r="I8" s="60"/>
      <c r="J8" s="60">
        <v>9814026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9814026</v>
      </c>
      <c r="X8" s="60">
        <v>9814026</v>
      </c>
      <c r="Y8" s="60"/>
      <c r="Z8" s="140"/>
      <c r="AA8" s="62">
        <v>9814026</v>
      </c>
    </row>
    <row r="9" spans="1:27" ht="13.5">
      <c r="A9" s="249" t="s">
        <v>180</v>
      </c>
      <c r="B9" s="182"/>
      <c r="C9" s="155">
        <v>1047737</v>
      </c>
      <c r="D9" s="155"/>
      <c r="E9" s="59">
        <v>1316000</v>
      </c>
      <c r="F9" s="60">
        <v>779432</v>
      </c>
      <c r="G9" s="60">
        <v>147520</v>
      </c>
      <c r="H9" s="60">
        <v>128672</v>
      </c>
      <c r="I9" s="60">
        <v>141799</v>
      </c>
      <c r="J9" s="60">
        <v>417991</v>
      </c>
      <c r="K9" s="60">
        <v>138955</v>
      </c>
      <c r="L9" s="60">
        <v>126603</v>
      </c>
      <c r="M9" s="60">
        <v>95883</v>
      </c>
      <c r="N9" s="60">
        <v>361441</v>
      </c>
      <c r="O9" s="60">
        <v>85062</v>
      </c>
      <c r="P9" s="60">
        <v>111960</v>
      </c>
      <c r="Q9" s="60">
        <v>130746</v>
      </c>
      <c r="R9" s="60">
        <v>327768</v>
      </c>
      <c r="S9" s="60"/>
      <c r="T9" s="60"/>
      <c r="U9" s="60"/>
      <c r="V9" s="60"/>
      <c r="W9" s="60">
        <v>1107200</v>
      </c>
      <c r="X9" s="60">
        <v>779432</v>
      </c>
      <c r="Y9" s="60">
        <v>327768</v>
      </c>
      <c r="Z9" s="140">
        <v>42.05</v>
      </c>
      <c r="AA9" s="62">
        <v>779432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-38116768</v>
      </c>
      <c r="D12" s="155"/>
      <c r="E12" s="59">
        <v>-55916000</v>
      </c>
      <c r="F12" s="60">
        <v>-27918403</v>
      </c>
      <c r="G12" s="60">
        <v>-5609789</v>
      </c>
      <c r="H12" s="60">
        <v>-5392025</v>
      </c>
      <c r="I12" s="60">
        <v>-3485175</v>
      </c>
      <c r="J12" s="60">
        <v>-14486989</v>
      </c>
      <c r="K12" s="60">
        <v>-5227104</v>
      </c>
      <c r="L12" s="60">
        <v>-4066876</v>
      </c>
      <c r="M12" s="60">
        <v>-3953841</v>
      </c>
      <c r="N12" s="60">
        <v>-13247821</v>
      </c>
      <c r="O12" s="60">
        <v>-4516513</v>
      </c>
      <c r="P12" s="60">
        <v>-7339244</v>
      </c>
      <c r="Q12" s="60">
        <v>-4274286</v>
      </c>
      <c r="R12" s="60">
        <v>-16130043</v>
      </c>
      <c r="S12" s="60"/>
      <c r="T12" s="60"/>
      <c r="U12" s="60"/>
      <c r="V12" s="60"/>
      <c r="W12" s="60">
        <v>-43864853</v>
      </c>
      <c r="X12" s="60">
        <v>-27918403</v>
      </c>
      <c r="Y12" s="60">
        <v>-15946450</v>
      </c>
      <c r="Z12" s="140">
        <v>57.12</v>
      </c>
      <c r="AA12" s="62">
        <v>-27918403</v>
      </c>
    </row>
    <row r="13" spans="1:27" ht="13.5">
      <c r="A13" s="249" t="s">
        <v>40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42</v>
      </c>
      <c r="B14" s="182"/>
      <c r="C14" s="155"/>
      <c r="D14" s="155"/>
      <c r="E14" s="59"/>
      <c r="F14" s="60">
        <v>-24793</v>
      </c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>
        <v>-24793</v>
      </c>
      <c r="Y14" s="60">
        <v>24793</v>
      </c>
      <c r="Z14" s="140">
        <v>-100</v>
      </c>
      <c r="AA14" s="62">
        <v>-24793</v>
      </c>
    </row>
    <row r="15" spans="1:27" ht="13.5">
      <c r="A15" s="250" t="s">
        <v>184</v>
      </c>
      <c r="B15" s="251"/>
      <c r="C15" s="168">
        <f aca="true" t="shared" si="0" ref="C15:Y15">SUM(C6:C14)</f>
        <v>46544940</v>
      </c>
      <c r="D15" s="168">
        <f>SUM(D6:D14)</f>
        <v>0</v>
      </c>
      <c r="E15" s="72">
        <f t="shared" si="0"/>
        <v>72343000</v>
      </c>
      <c r="F15" s="73">
        <f t="shared" si="0"/>
        <v>44909783</v>
      </c>
      <c r="G15" s="73">
        <f t="shared" si="0"/>
        <v>29539833</v>
      </c>
      <c r="H15" s="73">
        <f t="shared" si="0"/>
        <v>-1185103</v>
      </c>
      <c r="I15" s="73">
        <f t="shared" si="0"/>
        <v>1734730</v>
      </c>
      <c r="J15" s="73">
        <f t="shared" si="0"/>
        <v>30089460</v>
      </c>
      <c r="K15" s="73">
        <f t="shared" si="0"/>
        <v>-3506250</v>
      </c>
      <c r="L15" s="73">
        <f t="shared" si="0"/>
        <v>18035451</v>
      </c>
      <c r="M15" s="73">
        <f t="shared" si="0"/>
        <v>499508</v>
      </c>
      <c r="N15" s="73">
        <f t="shared" si="0"/>
        <v>15028709</v>
      </c>
      <c r="O15" s="73">
        <f t="shared" si="0"/>
        <v>-2454995</v>
      </c>
      <c r="P15" s="73">
        <f t="shared" si="0"/>
        <v>-2979285</v>
      </c>
      <c r="Q15" s="73">
        <f t="shared" si="0"/>
        <v>17934960</v>
      </c>
      <c r="R15" s="73">
        <f t="shared" si="0"/>
        <v>12500680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57618849</v>
      </c>
      <c r="X15" s="73">
        <f t="shared" si="0"/>
        <v>44909783</v>
      </c>
      <c r="Y15" s="73">
        <f t="shared" si="0"/>
        <v>12709066</v>
      </c>
      <c r="Z15" s="170">
        <f>+IF(X15&lt;&gt;0,+(Y15/X15)*100,0)</f>
        <v>28.2991035605761</v>
      </c>
      <c r="AA15" s="74">
        <f>SUM(AA6:AA14)</f>
        <v>44909783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-26818876</v>
      </c>
      <c r="D24" s="155"/>
      <c r="E24" s="59">
        <v>-70464996</v>
      </c>
      <c r="F24" s="60">
        <v>-34045836</v>
      </c>
      <c r="G24" s="60"/>
      <c r="H24" s="60">
        <v>-10014786</v>
      </c>
      <c r="I24" s="60">
        <v>-4360830</v>
      </c>
      <c r="J24" s="60">
        <v>-14375616</v>
      </c>
      <c r="K24" s="60">
        <v>-5886907</v>
      </c>
      <c r="L24" s="60">
        <v>-5473591</v>
      </c>
      <c r="M24" s="60">
        <v>-8309722</v>
      </c>
      <c r="N24" s="60">
        <v>-19670220</v>
      </c>
      <c r="O24" s="60">
        <v>-1867541</v>
      </c>
      <c r="P24" s="60">
        <v>-983124</v>
      </c>
      <c r="Q24" s="60">
        <v>-334046</v>
      </c>
      <c r="R24" s="60">
        <v>-3184711</v>
      </c>
      <c r="S24" s="60"/>
      <c r="T24" s="60"/>
      <c r="U24" s="60"/>
      <c r="V24" s="60"/>
      <c r="W24" s="60">
        <v>-37230547</v>
      </c>
      <c r="X24" s="60">
        <v>-34045836</v>
      </c>
      <c r="Y24" s="60">
        <v>-3184711</v>
      </c>
      <c r="Z24" s="140">
        <v>9.35</v>
      </c>
      <c r="AA24" s="62">
        <v>-34045836</v>
      </c>
    </row>
    <row r="25" spans="1:27" ht="13.5">
      <c r="A25" s="250" t="s">
        <v>191</v>
      </c>
      <c r="B25" s="251"/>
      <c r="C25" s="168">
        <f aca="true" t="shared" si="1" ref="C25:Y25">SUM(C19:C24)</f>
        <v>-26818876</v>
      </c>
      <c r="D25" s="168">
        <f>SUM(D19:D24)</f>
        <v>0</v>
      </c>
      <c r="E25" s="72">
        <f t="shared" si="1"/>
        <v>-70464996</v>
      </c>
      <c r="F25" s="73">
        <f t="shared" si="1"/>
        <v>-34045836</v>
      </c>
      <c r="G25" s="73">
        <f t="shared" si="1"/>
        <v>0</v>
      </c>
      <c r="H25" s="73">
        <f t="shared" si="1"/>
        <v>-10014786</v>
      </c>
      <c r="I25" s="73">
        <f t="shared" si="1"/>
        <v>-4360830</v>
      </c>
      <c r="J25" s="73">
        <f t="shared" si="1"/>
        <v>-14375616</v>
      </c>
      <c r="K25" s="73">
        <f t="shared" si="1"/>
        <v>-5886907</v>
      </c>
      <c r="L25" s="73">
        <f t="shared" si="1"/>
        <v>-5473591</v>
      </c>
      <c r="M25" s="73">
        <f t="shared" si="1"/>
        <v>-8309722</v>
      </c>
      <c r="N25" s="73">
        <f t="shared" si="1"/>
        <v>-19670220</v>
      </c>
      <c r="O25" s="73">
        <f t="shared" si="1"/>
        <v>-1867541</v>
      </c>
      <c r="P25" s="73">
        <f t="shared" si="1"/>
        <v>-983124</v>
      </c>
      <c r="Q25" s="73">
        <f t="shared" si="1"/>
        <v>-334046</v>
      </c>
      <c r="R25" s="73">
        <f t="shared" si="1"/>
        <v>-3184711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-37230547</v>
      </c>
      <c r="X25" s="73">
        <f t="shared" si="1"/>
        <v>-34045836</v>
      </c>
      <c r="Y25" s="73">
        <f t="shared" si="1"/>
        <v>-3184711</v>
      </c>
      <c r="Z25" s="170">
        <f>+IF(X25&lt;&gt;0,+(Y25/X25)*100,0)</f>
        <v>9.3541865149089</v>
      </c>
      <c r="AA25" s="74">
        <f>SUM(AA19:AA24)</f>
        <v>-34045836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0</v>
      </c>
      <c r="D34" s="168">
        <f>SUM(D29:D33)</f>
        <v>0</v>
      </c>
      <c r="E34" s="72">
        <f t="shared" si="2"/>
        <v>0</v>
      </c>
      <c r="F34" s="73">
        <f t="shared" si="2"/>
        <v>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0</v>
      </c>
      <c r="Y34" s="73">
        <f t="shared" si="2"/>
        <v>0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19726064</v>
      </c>
      <c r="D36" s="153">
        <f>+D15+D25+D34</f>
        <v>0</v>
      </c>
      <c r="E36" s="99">
        <f t="shared" si="3"/>
        <v>1878004</v>
      </c>
      <c r="F36" s="100">
        <f t="shared" si="3"/>
        <v>10863947</v>
      </c>
      <c r="G36" s="100">
        <f t="shared" si="3"/>
        <v>29539833</v>
      </c>
      <c r="H36" s="100">
        <f t="shared" si="3"/>
        <v>-11199889</v>
      </c>
      <c r="I36" s="100">
        <f t="shared" si="3"/>
        <v>-2626100</v>
      </c>
      <c r="J36" s="100">
        <f t="shared" si="3"/>
        <v>15713844</v>
      </c>
      <c r="K36" s="100">
        <f t="shared" si="3"/>
        <v>-9393157</v>
      </c>
      <c r="L36" s="100">
        <f t="shared" si="3"/>
        <v>12561860</v>
      </c>
      <c r="M36" s="100">
        <f t="shared" si="3"/>
        <v>-7810214</v>
      </c>
      <c r="N36" s="100">
        <f t="shared" si="3"/>
        <v>-4641511</v>
      </c>
      <c r="O36" s="100">
        <f t="shared" si="3"/>
        <v>-4322536</v>
      </c>
      <c r="P36" s="100">
        <f t="shared" si="3"/>
        <v>-3962409</v>
      </c>
      <c r="Q36" s="100">
        <f t="shared" si="3"/>
        <v>17600914</v>
      </c>
      <c r="R36" s="100">
        <f t="shared" si="3"/>
        <v>9315969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20388302</v>
      </c>
      <c r="X36" s="100">
        <f t="shared" si="3"/>
        <v>10863947</v>
      </c>
      <c r="Y36" s="100">
        <f t="shared" si="3"/>
        <v>9524355</v>
      </c>
      <c r="Z36" s="137">
        <f>+IF(X36&lt;&gt;0,+(Y36/X36)*100,0)</f>
        <v>87.66938019855951</v>
      </c>
      <c r="AA36" s="102">
        <f>+AA15+AA25+AA34</f>
        <v>10863947</v>
      </c>
    </row>
    <row r="37" spans="1:27" ht="13.5">
      <c r="A37" s="249" t="s">
        <v>199</v>
      </c>
      <c r="B37" s="182"/>
      <c r="C37" s="153">
        <v>2285722</v>
      </c>
      <c r="D37" s="153"/>
      <c r="E37" s="99">
        <v>2880000</v>
      </c>
      <c r="F37" s="100"/>
      <c r="G37" s="100"/>
      <c r="H37" s="100">
        <v>29539833</v>
      </c>
      <c r="I37" s="100">
        <v>18339944</v>
      </c>
      <c r="J37" s="100"/>
      <c r="K37" s="100">
        <v>15713844</v>
      </c>
      <c r="L37" s="100">
        <v>6320687</v>
      </c>
      <c r="M37" s="100">
        <v>18882547</v>
      </c>
      <c r="N37" s="100">
        <v>15713844</v>
      </c>
      <c r="O37" s="100">
        <v>11072333</v>
      </c>
      <c r="P37" s="100">
        <v>6749797</v>
      </c>
      <c r="Q37" s="100">
        <v>2787388</v>
      </c>
      <c r="R37" s="100">
        <v>11072333</v>
      </c>
      <c r="S37" s="100"/>
      <c r="T37" s="100"/>
      <c r="U37" s="100"/>
      <c r="V37" s="100"/>
      <c r="W37" s="100"/>
      <c r="X37" s="100"/>
      <c r="Y37" s="100"/>
      <c r="Z37" s="137"/>
      <c r="AA37" s="102"/>
    </row>
    <row r="38" spans="1:27" ht="13.5">
      <c r="A38" s="269" t="s">
        <v>200</v>
      </c>
      <c r="B38" s="256"/>
      <c r="C38" s="257">
        <v>22011786</v>
      </c>
      <c r="D38" s="257"/>
      <c r="E38" s="258">
        <v>4758004</v>
      </c>
      <c r="F38" s="259">
        <v>10863947</v>
      </c>
      <c r="G38" s="259">
        <v>29539833</v>
      </c>
      <c r="H38" s="259">
        <v>18339944</v>
      </c>
      <c r="I38" s="259">
        <v>15713844</v>
      </c>
      <c r="J38" s="259">
        <v>15713844</v>
      </c>
      <c r="K38" s="259">
        <v>6320687</v>
      </c>
      <c r="L38" s="259">
        <v>18882547</v>
      </c>
      <c r="M38" s="259">
        <v>11072333</v>
      </c>
      <c r="N38" s="259">
        <v>11072333</v>
      </c>
      <c r="O38" s="259">
        <v>6749797</v>
      </c>
      <c r="P38" s="259">
        <v>2787388</v>
      </c>
      <c r="Q38" s="259">
        <v>20388302</v>
      </c>
      <c r="R38" s="259">
        <v>20388302</v>
      </c>
      <c r="S38" s="259"/>
      <c r="T38" s="259"/>
      <c r="U38" s="259"/>
      <c r="V38" s="259"/>
      <c r="W38" s="259">
        <v>20388302</v>
      </c>
      <c r="X38" s="259">
        <v>10863947</v>
      </c>
      <c r="Y38" s="259">
        <v>9524355</v>
      </c>
      <c r="Z38" s="260">
        <v>87.67</v>
      </c>
      <c r="AA38" s="261">
        <v>10863947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0</v>
      </c>
      <c r="D5" s="200">
        <f t="shared" si="0"/>
        <v>0</v>
      </c>
      <c r="E5" s="106">
        <f t="shared" si="0"/>
        <v>70390200</v>
      </c>
      <c r="F5" s="106">
        <f t="shared" si="0"/>
        <v>37138970</v>
      </c>
      <c r="G5" s="106">
        <f t="shared" si="0"/>
        <v>0</v>
      </c>
      <c r="H5" s="106">
        <f t="shared" si="0"/>
        <v>66097</v>
      </c>
      <c r="I5" s="106">
        <f t="shared" si="0"/>
        <v>4545091</v>
      </c>
      <c r="J5" s="106">
        <f t="shared" si="0"/>
        <v>4611188</v>
      </c>
      <c r="K5" s="106">
        <f t="shared" si="0"/>
        <v>5886907</v>
      </c>
      <c r="L5" s="106">
        <f t="shared" si="0"/>
        <v>283509</v>
      </c>
      <c r="M5" s="106">
        <f t="shared" si="0"/>
        <v>185404</v>
      </c>
      <c r="N5" s="106">
        <f t="shared" si="0"/>
        <v>6355820</v>
      </c>
      <c r="O5" s="106">
        <f t="shared" si="0"/>
        <v>1867541</v>
      </c>
      <c r="P5" s="106">
        <f t="shared" si="0"/>
        <v>983124</v>
      </c>
      <c r="Q5" s="106">
        <f t="shared" si="0"/>
        <v>334046</v>
      </c>
      <c r="R5" s="106">
        <f t="shared" si="0"/>
        <v>3184711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14151719</v>
      </c>
      <c r="X5" s="106">
        <f t="shared" si="0"/>
        <v>27854227</v>
      </c>
      <c r="Y5" s="106">
        <f t="shared" si="0"/>
        <v>-13702508</v>
      </c>
      <c r="Z5" s="201">
        <f>+IF(X5&lt;&gt;0,+(Y5/X5)*100,0)</f>
        <v>-49.193639442947024</v>
      </c>
      <c r="AA5" s="199">
        <f>SUM(AA11:AA18)</f>
        <v>37138970</v>
      </c>
    </row>
    <row r="6" spans="1:27" ht="13.5">
      <c r="A6" s="291" t="s">
        <v>204</v>
      </c>
      <c r="B6" s="142"/>
      <c r="C6" s="62"/>
      <c r="D6" s="156"/>
      <c r="E6" s="60">
        <v>27528000</v>
      </c>
      <c r="F6" s="60">
        <v>11237187</v>
      </c>
      <c r="G6" s="60"/>
      <c r="H6" s="60"/>
      <c r="I6" s="60">
        <v>860952</v>
      </c>
      <c r="J6" s="60">
        <v>860952</v>
      </c>
      <c r="K6" s="60"/>
      <c r="L6" s="60"/>
      <c r="M6" s="60"/>
      <c r="N6" s="60"/>
      <c r="O6" s="60">
        <v>1748500</v>
      </c>
      <c r="P6" s="60"/>
      <c r="Q6" s="60"/>
      <c r="R6" s="60">
        <v>1748500</v>
      </c>
      <c r="S6" s="60"/>
      <c r="T6" s="60"/>
      <c r="U6" s="60"/>
      <c r="V6" s="60"/>
      <c r="W6" s="60">
        <v>2609452</v>
      </c>
      <c r="X6" s="60">
        <v>8427890</v>
      </c>
      <c r="Y6" s="60">
        <v>-5818438</v>
      </c>
      <c r="Z6" s="140">
        <v>-69.04</v>
      </c>
      <c r="AA6" s="155">
        <v>11237187</v>
      </c>
    </row>
    <row r="7" spans="1:27" ht="13.5">
      <c r="A7" s="291" t="s">
        <v>205</v>
      </c>
      <c r="B7" s="142"/>
      <c r="C7" s="62"/>
      <c r="D7" s="156"/>
      <c r="E7" s="60">
        <v>3400000</v>
      </c>
      <c r="F7" s="60">
        <v>200000</v>
      </c>
      <c r="G7" s="60"/>
      <c r="H7" s="60"/>
      <c r="I7" s="60">
        <v>2074330</v>
      </c>
      <c r="J7" s="60">
        <v>2074330</v>
      </c>
      <c r="K7" s="60">
        <v>4734568</v>
      </c>
      <c r="L7" s="60"/>
      <c r="M7" s="60"/>
      <c r="N7" s="60">
        <v>4734568</v>
      </c>
      <c r="O7" s="60"/>
      <c r="P7" s="60">
        <v>871870</v>
      </c>
      <c r="Q7" s="60"/>
      <c r="R7" s="60">
        <v>871870</v>
      </c>
      <c r="S7" s="60"/>
      <c r="T7" s="60"/>
      <c r="U7" s="60"/>
      <c r="V7" s="60"/>
      <c r="W7" s="60">
        <v>7680768</v>
      </c>
      <c r="X7" s="60">
        <v>150000</v>
      </c>
      <c r="Y7" s="60">
        <v>7530768</v>
      </c>
      <c r="Z7" s="140">
        <v>5020.51</v>
      </c>
      <c r="AA7" s="155">
        <v>200000</v>
      </c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/>
      <c r="D10" s="156"/>
      <c r="E10" s="60">
        <v>2800000</v>
      </c>
      <c r="F10" s="60">
        <v>13710000</v>
      </c>
      <c r="G10" s="60"/>
      <c r="H10" s="60"/>
      <c r="I10" s="60"/>
      <c r="J10" s="60"/>
      <c r="K10" s="60"/>
      <c r="L10" s="60">
        <v>270400</v>
      </c>
      <c r="M10" s="60"/>
      <c r="N10" s="60">
        <v>270400</v>
      </c>
      <c r="O10" s="60"/>
      <c r="P10" s="60"/>
      <c r="Q10" s="60"/>
      <c r="R10" s="60"/>
      <c r="S10" s="60"/>
      <c r="T10" s="60"/>
      <c r="U10" s="60"/>
      <c r="V10" s="60"/>
      <c r="W10" s="60">
        <v>270400</v>
      </c>
      <c r="X10" s="60">
        <v>10282500</v>
      </c>
      <c r="Y10" s="60">
        <v>-10012100</v>
      </c>
      <c r="Z10" s="140">
        <v>-97.37</v>
      </c>
      <c r="AA10" s="155">
        <v>13710000</v>
      </c>
    </row>
    <row r="11" spans="1:27" ht="13.5">
      <c r="A11" s="292" t="s">
        <v>209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33728000</v>
      </c>
      <c r="F11" s="295">
        <f t="shared" si="1"/>
        <v>25147187</v>
      </c>
      <c r="G11" s="295">
        <f t="shared" si="1"/>
        <v>0</v>
      </c>
      <c r="H11" s="295">
        <f t="shared" si="1"/>
        <v>0</v>
      </c>
      <c r="I11" s="295">
        <f t="shared" si="1"/>
        <v>2935282</v>
      </c>
      <c r="J11" s="295">
        <f t="shared" si="1"/>
        <v>2935282</v>
      </c>
      <c r="K11" s="295">
        <f t="shared" si="1"/>
        <v>4734568</v>
      </c>
      <c r="L11" s="295">
        <f t="shared" si="1"/>
        <v>270400</v>
      </c>
      <c r="M11" s="295">
        <f t="shared" si="1"/>
        <v>0</v>
      </c>
      <c r="N11" s="295">
        <f t="shared" si="1"/>
        <v>5004968</v>
      </c>
      <c r="O11" s="295">
        <f t="shared" si="1"/>
        <v>1748500</v>
      </c>
      <c r="P11" s="295">
        <f t="shared" si="1"/>
        <v>871870</v>
      </c>
      <c r="Q11" s="295">
        <f t="shared" si="1"/>
        <v>0</v>
      </c>
      <c r="R11" s="295">
        <f t="shared" si="1"/>
        <v>2620370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10560620</v>
      </c>
      <c r="X11" s="295">
        <f t="shared" si="1"/>
        <v>18860390</v>
      </c>
      <c r="Y11" s="295">
        <f t="shared" si="1"/>
        <v>-8299770</v>
      </c>
      <c r="Z11" s="296">
        <f>+IF(X11&lt;&gt;0,+(Y11/X11)*100,0)</f>
        <v>-44.006354057365726</v>
      </c>
      <c r="AA11" s="297">
        <f>SUM(AA6:AA10)</f>
        <v>25147187</v>
      </c>
    </row>
    <row r="12" spans="1:27" ht="13.5">
      <c r="A12" s="298" t="s">
        <v>210</v>
      </c>
      <c r="B12" s="136"/>
      <c r="C12" s="62"/>
      <c r="D12" s="156"/>
      <c r="E12" s="60">
        <v>13850000</v>
      </c>
      <c r="F12" s="60">
        <v>8100563</v>
      </c>
      <c r="G12" s="60"/>
      <c r="H12" s="60"/>
      <c r="I12" s="60">
        <v>1425547</v>
      </c>
      <c r="J12" s="60">
        <v>1425547</v>
      </c>
      <c r="K12" s="60">
        <v>1080548</v>
      </c>
      <c r="L12" s="60"/>
      <c r="M12" s="60">
        <v>178250</v>
      </c>
      <c r="N12" s="60">
        <v>1258798</v>
      </c>
      <c r="O12" s="60"/>
      <c r="P12" s="60"/>
      <c r="Q12" s="60"/>
      <c r="R12" s="60"/>
      <c r="S12" s="60"/>
      <c r="T12" s="60"/>
      <c r="U12" s="60"/>
      <c r="V12" s="60"/>
      <c r="W12" s="60">
        <v>2684345</v>
      </c>
      <c r="X12" s="60">
        <v>6075422</v>
      </c>
      <c r="Y12" s="60">
        <v>-3391077</v>
      </c>
      <c r="Z12" s="140">
        <v>-55.82</v>
      </c>
      <c r="AA12" s="155">
        <v>8100563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/>
      <c r="D15" s="156"/>
      <c r="E15" s="60">
        <v>22812200</v>
      </c>
      <c r="F15" s="60">
        <v>3641220</v>
      </c>
      <c r="G15" s="60"/>
      <c r="H15" s="60">
        <v>66097</v>
      </c>
      <c r="I15" s="60">
        <v>184262</v>
      </c>
      <c r="J15" s="60">
        <v>250359</v>
      </c>
      <c r="K15" s="60">
        <v>71791</v>
      </c>
      <c r="L15" s="60">
        <v>13109</v>
      </c>
      <c r="M15" s="60">
        <v>7154</v>
      </c>
      <c r="N15" s="60">
        <v>92054</v>
      </c>
      <c r="O15" s="60">
        <v>119041</v>
      </c>
      <c r="P15" s="60">
        <v>111254</v>
      </c>
      <c r="Q15" s="60">
        <v>334046</v>
      </c>
      <c r="R15" s="60">
        <v>564341</v>
      </c>
      <c r="S15" s="60"/>
      <c r="T15" s="60"/>
      <c r="U15" s="60"/>
      <c r="V15" s="60"/>
      <c r="W15" s="60">
        <v>906754</v>
      </c>
      <c r="X15" s="60">
        <v>2730915</v>
      </c>
      <c r="Y15" s="60">
        <v>-1824161</v>
      </c>
      <c r="Z15" s="140">
        <v>-66.8</v>
      </c>
      <c r="AA15" s="155">
        <v>3641220</v>
      </c>
    </row>
    <row r="16" spans="1:27" ht="13.5">
      <c r="A16" s="299" t="s">
        <v>214</v>
      </c>
      <c r="B16" s="300"/>
      <c r="C16" s="155"/>
      <c r="D16" s="156"/>
      <c r="E16" s="60"/>
      <c r="F16" s="60">
        <v>250000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187500</v>
      </c>
      <c r="Y16" s="60">
        <v>-187500</v>
      </c>
      <c r="Z16" s="140">
        <v>-100</v>
      </c>
      <c r="AA16" s="155">
        <v>250000</v>
      </c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27528000</v>
      </c>
      <c r="F36" s="60">
        <f t="shared" si="4"/>
        <v>11237187</v>
      </c>
      <c r="G36" s="60">
        <f t="shared" si="4"/>
        <v>0</v>
      </c>
      <c r="H36" s="60">
        <f t="shared" si="4"/>
        <v>0</v>
      </c>
      <c r="I36" s="60">
        <f t="shared" si="4"/>
        <v>860952</v>
      </c>
      <c r="J36" s="60">
        <f t="shared" si="4"/>
        <v>860952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1748500</v>
      </c>
      <c r="P36" s="60">
        <f t="shared" si="4"/>
        <v>0</v>
      </c>
      <c r="Q36" s="60">
        <f t="shared" si="4"/>
        <v>0</v>
      </c>
      <c r="R36" s="60">
        <f t="shared" si="4"/>
        <v>1748500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2609452</v>
      </c>
      <c r="X36" s="60">
        <f t="shared" si="4"/>
        <v>8427890</v>
      </c>
      <c r="Y36" s="60">
        <f t="shared" si="4"/>
        <v>-5818438</v>
      </c>
      <c r="Z36" s="140">
        <f aca="true" t="shared" si="5" ref="Z36:Z49">+IF(X36&lt;&gt;0,+(Y36/X36)*100,0)</f>
        <v>-69.03789679267291</v>
      </c>
      <c r="AA36" s="155">
        <f>AA6+AA21</f>
        <v>11237187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3400000</v>
      </c>
      <c r="F37" s="60">
        <f t="shared" si="4"/>
        <v>200000</v>
      </c>
      <c r="G37" s="60">
        <f t="shared" si="4"/>
        <v>0</v>
      </c>
      <c r="H37" s="60">
        <f t="shared" si="4"/>
        <v>0</v>
      </c>
      <c r="I37" s="60">
        <f t="shared" si="4"/>
        <v>2074330</v>
      </c>
      <c r="J37" s="60">
        <f t="shared" si="4"/>
        <v>2074330</v>
      </c>
      <c r="K37" s="60">
        <f t="shared" si="4"/>
        <v>4734568</v>
      </c>
      <c r="L37" s="60">
        <f t="shared" si="4"/>
        <v>0</v>
      </c>
      <c r="M37" s="60">
        <f t="shared" si="4"/>
        <v>0</v>
      </c>
      <c r="N37" s="60">
        <f t="shared" si="4"/>
        <v>4734568</v>
      </c>
      <c r="O37" s="60">
        <f t="shared" si="4"/>
        <v>0</v>
      </c>
      <c r="P37" s="60">
        <f t="shared" si="4"/>
        <v>871870</v>
      </c>
      <c r="Q37" s="60">
        <f t="shared" si="4"/>
        <v>0</v>
      </c>
      <c r="R37" s="60">
        <f t="shared" si="4"/>
        <v>871870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7680768</v>
      </c>
      <c r="X37" s="60">
        <f t="shared" si="4"/>
        <v>150000</v>
      </c>
      <c r="Y37" s="60">
        <f t="shared" si="4"/>
        <v>7530768</v>
      </c>
      <c r="Z37" s="140">
        <f t="shared" si="5"/>
        <v>5020.512</v>
      </c>
      <c r="AA37" s="155">
        <f>AA7+AA22</f>
        <v>200000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2800000</v>
      </c>
      <c r="F40" s="60">
        <f t="shared" si="4"/>
        <v>13710000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270400</v>
      </c>
      <c r="M40" s="60">
        <f t="shared" si="4"/>
        <v>0</v>
      </c>
      <c r="N40" s="60">
        <f t="shared" si="4"/>
        <v>270400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270400</v>
      </c>
      <c r="X40" s="60">
        <f t="shared" si="4"/>
        <v>10282500</v>
      </c>
      <c r="Y40" s="60">
        <f t="shared" si="4"/>
        <v>-10012100</v>
      </c>
      <c r="Z40" s="140">
        <f t="shared" si="5"/>
        <v>-97.37028932652565</v>
      </c>
      <c r="AA40" s="155">
        <f>AA10+AA25</f>
        <v>13710000</v>
      </c>
    </row>
    <row r="41" spans="1:27" ht="13.5">
      <c r="A41" s="292" t="s">
        <v>209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33728000</v>
      </c>
      <c r="F41" s="295">
        <f t="shared" si="6"/>
        <v>25147187</v>
      </c>
      <c r="G41" s="295">
        <f t="shared" si="6"/>
        <v>0</v>
      </c>
      <c r="H41" s="295">
        <f t="shared" si="6"/>
        <v>0</v>
      </c>
      <c r="I41" s="295">
        <f t="shared" si="6"/>
        <v>2935282</v>
      </c>
      <c r="J41" s="295">
        <f t="shared" si="6"/>
        <v>2935282</v>
      </c>
      <c r="K41" s="295">
        <f t="shared" si="6"/>
        <v>4734568</v>
      </c>
      <c r="L41" s="295">
        <f t="shared" si="6"/>
        <v>270400</v>
      </c>
      <c r="M41" s="295">
        <f t="shared" si="6"/>
        <v>0</v>
      </c>
      <c r="N41" s="295">
        <f t="shared" si="6"/>
        <v>5004968</v>
      </c>
      <c r="O41" s="295">
        <f t="shared" si="6"/>
        <v>1748500</v>
      </c>
      <c r="P41" s="295">
        <f t="shared" si="6"/>
        <v>871870</v>
      </c>
      <c r="Q41" s="295">
        <f t="shared" si="6"/>
        <v>0</v>
      </c>
      <c r="R41" s="295">
        <f t="shared" si="6"/>
        <v>2620370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10560620</v>
      </c>
      <c r="X41" s="295">
        <f t="shared" si="6"/>
        <v>18860390</v>
      </c>
      <c r="Y41" s="295">
        <f t="shared" si="6"/>
        <v>-8299770</v>
      </c>
      <c r="Z41" s="296">
        <f t="shared" si="5"/>
        <v>-44.006354057365726</v>
      </c>
      <c r="AA41" s="297">
        <f>SUM(AA36:AA40)</f>
        <v>25147187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13850000</v>
      </c>
      <c r="F42" s="54">
        <f t="shared" si="7"/>
        <v>8100563</v>
      </c>
      <c r="G42" s="54">
        <f t="shared" si="7"/>
        <v>0</v>
      </c>
      <c r="H42" s="54">
        <f t="shared" si="7"/>
        <v>0</v>
      </c>
      <c r="I42" s="54">
        <f t="shared" si="7"/>
        <v>1425547</v>
      </c>
      <c r="J42" s="54">
        <f t="shared" si="7"/>
        <v>1425547</v>
      </c>
      <c r="K42" s="54">
        <f t="shared" si="7"/>
        <v>1080548</v>
      </c>
      <c r="L42" s="54">
        <f t="shared" si="7"/>
        <v>0</v>
      </c>
      <c r="M42" s="54">
        <f t="shared" si="7"/>
        <v>178250</v>
      </c>
      <c r="N42" s="54">
        <f t="shared" si="7"/>
        <v>1258798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2684345</v>
      </c>
      <c r="X42" s="54">
        <f t="shared" si="7"/>
        <v>6075422</v>
      </c>
      <c r="Y42" s="54">
        <f t="shared" si="7"/>
        <v>-3391077</v>
      </c>
      <c r="Z42" s="184">
        <f t="shared" si="5"/>
        <v>-55.816320249029616</v>
      </c>
      <c r="AA42" s="130">
        <f aca="true" t="shared" si="8" ref="AA42:AA48">AA12+AA27</f>
        <v>8100563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0</v>
      </c>
      <c r="D45" s="129">
        <f t="shared" si="7"/>
        <v>0</v>
      </c>
      <c r="E45" s="54">
        <f t="shared" si="7"/>
        <v>22812200</v>
      </c>
      <c r="F45" s="54">
        <f t="shared" si="7"/>
        <v>3641220</v>
      </c>
      <c r="G45" s="54">
        <f t="shared" si="7"/>
        <v>0</v>
      </c>
      <c r="H45" s="54">
        <f t="shared" si="7"/>
        <v>66097</v>
      </c>
      <c r="I45" s="54">
        <f t="shared" si="7"/>
        <v>184262</v>
      </c>
      <c r="J45" s="54">
        <f t="shared" si="7"/>
        <v>250359</v>
      </c>
      <c r="K45" s="54">
        <f t="shared" si="7"/>
        <v>71791</v>
      </c>
      <c r="L45" s="54">
        <f t="shared" si="7"/>
        <v>13109</v>
      </c>
      <c r="M45" s="54">
        <f t="shared" si="7"/>
        <v>7154</v>
      </c>
      <c r="N45" s="54">
        <f t="shared" si="7"/>
        <v>92054</v>
      </c>
      <c r="O45" s="54">
        <f t="shared" si="7"/>
        <v>119041</v>
      </c>
      <c r="P45" s="54">
        <f t="shared" si="7"/>
        <v>111254</v>
      </c>
      <c r="Q45" s="54">
        <f t="shared" si="7"/>
        <v>334046</v>
      </c>
      <c r="R45" s="54">
        <f t="shared" si="7"/>
        <v>564341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906754</v>
      </c>
      <c r="X45" s="54">
        <f t="shared" si="7"/>
        <v>2730915</v>
      </c>
      <c r="Y45" s="54">
        <f t="shared" si="7"/>
        <v>-1824161</v>
      </c>
      <c r="Z45" s="184">
        <f t="shared" si="5"/>
        <v>-66.7966963453641</v>
      </c>
      <c r="AA45" s="130">
        <f t="shared" si="8"/>
        <v>3641220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250000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187500</v>
      </c>
      <c r="Y46" s="54">
        <f t="shared" si="7"/>
        <v>-187500</v>
      </c>
      <c r="Z46" s="184">
        <f t="shared" si="5"/>
        <v>-100</v>
      </c>
      <c r="AA46" s="130">
        <f t="shared" si="8"/>
        <v>250000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0</v>
      </c>
      <c r="D49" s="218">
        <f t="shared" si="9"/>
        <v>0</v>
      </c>
      <c r="E49" s="220">
        <f t="shared" si="9"/>
        <v>70390200</v>
      </c>
      <c r="F49" s="220">
        <f t="shared" si="9"/>
        <v>37138970</v>
      </c>
      <c r="G49" s="220">
        <f t="shared" si="9"/>
        <v>0</v>
      </c>
      <c r="H49" s="220">
        <f t="shared" si="9"/>
        <v>66097</v>
      </c>
      <c r="I49" s="220">
        <f t="shared" si="9"/>
        <v>4545091</v>
      </c>
      <c r="J49" s="220">
        <f t="shared" si="9"/>
        <v>4611188</v>
      </c>
      <c r="K49" s="220">
        <f t="shared" si="9"/>
        <v>5886907</v>
      </c>
      <c r="L49" s="220">
        <f t="shared" si="9"/>
        <v>283509</v>
      </c>
      <c r="M49" s="220">
        <f t="shared" si="9"/>
        <v>185404</v>
      </c>
      <c r="N49" s="220">
        <f t="shared" si="9"/>
        <v>6355820</v>
      </c>
      <c r="O49" s="220">
        <f t="shared" si="9"/>
        <v>1867541</v>
      </c>
      <c r="P49" s="220">
        <f t="shared" si="9"/>
        <v>983124</v>
      </c>
      <c r="Q49" s="220">
        <f t="shared" si="9"/>
        <v>334046</v>
      </c>
      <c r="R49" s="220">
        <f t="shared" si="9"/>
        <v>3184711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14151719</v>
      </c>
      <c r="X49" s="220">
        <f t="shared" si="9"/>
        <v>27854227</v>
      </c>
      <c r="Y49" s="220">
        <f t="shared" si="9"/>
        <v>-13702508</v>
      </c>
      <c r="Z49" s="221">
        <f t="shared" si="5"/>
        <v>-49.193639442947024</v>
      </c>
      <c r="AA49" s="222">
        <f>SUM(AA41:AA48)</f>
        <v>37138970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5374000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>
        <v>5374000</v>
      </c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5374000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>
        <v>1499023</v>
      </c>
      <c r="H65" s="60">
        <v>1841535</v>
      </c>
      <c r="I65" s="60">
        <v>1841535</v>
      </c>
      <c r="J65" s="60">
        <v>5182093</v>
      </c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>
        <v>5182093</v>
      </c>
      <c r="X65" s="60"/>
      <c r="Y65" s="60">
        <v>5182093</v>
      </c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>
        <v>188108</v>
      </c>
      <c r="H66" s="275">
        <v>271375</v>
      </c>
      <c r="I66" s="275">
        <v>163253</v>
      </c>
      <c r="J66" s="275">
        <v>622736</v>
      </c>
      <c r="K66" s="275">
        <v>133124</v>
      </c>
      <c r="L66" s="275">
        <v>320502</v>
      </c>
      <c r="M66" s="275">
        <v>41647</v>
      </c>
      <c r="N66" s="275">
        <v>495273</v>
      </c>
      <c r="O66" s="275">
        <v>227803</v>
      </c>
      <c r="P66" s="275">
        <v>176590</v>
      </c>
      <c r="Q66" s="275">
        <v>-10148</v>
      </c>
      <c r="R66" s="275">
        <v>394245</v>
      </c>
      <c r="S66" s="275"/>
      <c r="T66" s="275"/>
      <c r="U66" s="275"/>
      <c r="V66" s="275"/>
      <c r="W66" s="275">
        <v>1512254</v>
      </c>
      <c r="X66" s="275"/>
      <c r="Y66" s="275">
        <v>1512254</v>
      </c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>
        <v>10039579</v>
      </c>
      <c r="I67" s="60">
        <v>4360830</v>
      </c>
      <c r="J67" s="60">
        <v>14400409</v>
      </c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>
        <v>14400409</v>
      </c>
      <c r="X67" s="60"/>
      <c r="Y67" s="60">
        <v>14400409</v>
      </c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5373707</v>
      </c>
      <c r="F68" s="60"/>
      <c r="G68" s="60">
        <v>3473024</v>
      </c>
      <c r="H68" s="60">
        <v>2969603</v>
      </c>
      <c r="I68" s="60">
        <v>1023960</v>
      </c>
      <c r="J68" s="60">
        <v>7466587</v>
      </c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>
        <v>7466587</v>
      </c>
      <c r="X68" s="60"/>
      <c r="Y68" s="60">
        <v>7466587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5373707</v>
      </c>
      <c r="F69" s="220">
        <f t="shared" si="12"/>
        <v>0</v>
      </c>
      <c r="G69" s="220">
        <f t="shared" si="12"/>
        <v>5160155</v>
      </c>
      <c r="H69" s="220">
        <f t="shared" si="12"/>
        <v>15122092</v>
      </c>
      <c r="I69" s="220">
        <f t="shared" si="12"/>
        <v>7389578</v>
      </c>
      <c r="J69" s="220">
        <f t="shared" si="12"/>
        <v>27671825</v>
      </c>
      <c r="K69" s="220">
        <f t="shared" si="12"/>
        <v>133124</v>
      </c>
      <c r="L69" s="220">
        <f t="shared" si="12"/>
        <v>320502</v>
      </c>
      <c r="M69" s="220">
        <f t="shared" si="12"/>
        <v>41647</v>
      </c>
      <c r="N69" s="220">
        <f t="shared" si="12"/>
        <v>495273</v>
      </c>
      <c r="O69" s="220">
        <f t="shared" si="12"/>
        <v>227803</v>
      </c>
      <c r="P69" s="220">
        <f t="shared" si="12"/>
        <v>176590</v>
      </c>
      <c r="Q69" s="220">
        <f t="shared" si="12"/>
        <v>-10148</v>
      </c>
      <c r="R69" s="220">
        <f t="shared" si="12"/>
        <v>394245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28561343</v>
      </c>
      <c r="X69" s="220">
        <f t="shared" si="12"/>
        <v>0</v>
      </c>
      <c r="Y69" s="220">
        <f t="shared" si="12"/>
        <v>28561343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33728000</v>
      </c>
      <c r="F5" s="358">
        <f t="shared" si="0"/>
        <v>25147187</v>
      </c>
      <c r="G5" s="358">
        <f t="shared" si="0"/>
        <v>0</v>
      </c>
      <c r="H5" s="356">
        <f t="shared" si="0"/>
        <v>0</v>
      </c>
      <c r="I5" s="356">
        <f t="shared" si="0"/>
        <v>2935282</v>
      </c>
      <c r="J5" s="358">
        <f t="shared" si="0"/>
        <v>2935282</v>
      </c>
      <c r="K5" s="358">
        <f t="shared" si="0"/>
        <v>4734568</v>
      </c>
      <c r="L5" s="356">
        <f t="shared" si="0"/>
        <v>270400</v>
      </c>
      <c r="M5" s="356">
        <f t="shared" si="0"/>
        <v>0</v>
      </c>
      <c r="N5" s="358">
        <f t="shared" si="0"/>
        <v>5004968</v>
      </c>
      <c r="O5" s="358">
        <f t="shared" si="0"/>
        <v>1748500</v>
      </c>
      <c r="P5" s="356">
        <f t="shared" si="0"/>
        <v>871870</v>
      </c>
      <c r="Q5" s="356">
        <f t="shared" si="0"/>
        <v>0</v>
      </c>
      <c r="R5" s="358">
        <f t="shared" si="0"/>
        <v>2620370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10560620</v>
      </c>
      <c r="X5" s="356">
        <f t="shared" si="0"/>
        <v>18860390</v>
      </c>
      <c r="Y5" s="358">
        <f t="shared" si="0"/>
        <v>-8299770</v>
      </c>
      <c r="Z5" s="359">
        <f>+IF(X5&lt;&gt;0,+(Y5/X5)*100,0)</f>
        <v>-44.006354057365726</v>
      </c>
      <c r="AA5" s="360">
        <f>+AA6+AA8+AA11+AA13+AA15</f>
        <v>25147187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27528000</v>
      </c>
      <c r="F6" s="59">
        <f t="shared" si="1"/>
        <v>11237187</v>
      </c>
      <c r="G6" s="59">
        <f t="shared" si="1"/>
        <v>0</v>
      </c>
      <c r="H6" s="60">
        <f t="shared" si="1"/>
        <v>0</v>
      </c>
      <c r="I6" s="60">
        <f t="shared" si="1"/>
        <v>860952</v>
      </c>
      <c r="J6" s="59">
        <f t="shared" si="1"/>
        <v>860952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1748500</v>
      </c>
      <c r="P6" s="60">
        <f t="shared" si="1"/>
        <v>0</v>
      </c>
      <c r="Q6" s="60">
        <f t="shared" si="1"/>
        <v>0</v>
      </c>
      <c r="R6" s="59">
        <f t="shared" si="1"/>
        <v>1748500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2609452</v>
      </c>
      <c r="X6" s="60">
        <f t="shared" si="1"/>
        <v>8427890</v>
      </c>
      <c r="Y6" s="59">
        <f t="shared" si="1"/>
        <v>-5818438</v>
      </c>
      <c r="Z6" s="61">
        <f>+IF(X6&lt;&gt;0,+(Y6/X6)*100,0)</f>
        <v>-69.03789679267291</v>
      </c>
      <c r="AA6" s="62">
        <f t="shared" si="1"/>
        <v>11237187</v>
      </c>
    </row>
    <row r="7" spans="1:27" ht="13.5">
      <c r="A7" s="291" t="s">
        <v>228</v>
      </c>
      <c r="B7" s="142"/>
      <c r="C7" s="60"/>
      <c r="D7" s="340"/>
      <c r="E7" s="60">
        <v>27528000</v>
      </c>
      <c r="F7" s="59">
        <v>11237187</v>
      </c>
      <c r="G7" s="59"/>
      <c r="H7" s="60"/>
      <c r="I7" s="60">
        <v>860952</v>
      </c>
      <c r="J7" s="59">
        <v>860952</v>
      </c>
      <c r="K7" s="59"/>
      <c r="L7" s="60"/>
      <c r="M7" s="60"/>
      <c r="N7" s="59"/>
      <c r="O7" s="59">
        <v>1748500</v>
      </c>
      <c r="P7" s="60"/>
      <c r="Q7" s="60"/>
      <c r="R7" s="59">
        <v>1748500</v>
      </c>
      <c r="S7" s="59"/>
      <c r="T7" s="60"/>
      <c r="U7" s="60"/>
      <c r="V7" s="59"/>
      <c r="W7" s="59">
        <v>2609452</v>
      </c>
      <c r="X7" s="60">
        <v>8427890</v>
      </c>
      <c r="Y7" s="59">
        <v>-5818438</v>
      </c>
      <c r="Z7" s="61">
        <v>-69.04</v>
      </c>
      <c r="AA7" s="62">
        <v>11237187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3400000</v>
      </c>
      <c r="F8" s="59">
        <f t="shared" si="2"/>
        <v>200000</v>
      </c>
      <c r="G8" s="59">
        <f t="shared" si="2"/>
        <v>0</v>
      </c>
      <c r="H8" s="60">
        <f t="shared" si="2"/>
        <v>0</v>
      </c>
      <c r="I8" s="60">
        <f t="shared" si="2"/>
        <v>2074330</v>
      </c>
      <c r="J8" s="59">
        <f t="shared" si="2"/>
        <v>2074330</v>
      </c>
      <c r="K8" s="59">
        <f t="shared" si="2"/>
        <v>4734568</v>
      </c>
      <c r="L8" s="60">
        <f t="shared" si="2"/>
        <v>0</v>
      </c>
      <c r="M8" s="60">
        <f t="shared" si="2"/>
        <v>0</v>
      </c>
      <c r="N8" s="59">
        <f t="shared" si="2"/>
        <v>4734568</v>
      </c>
      <c r="O8" s="59">
        <f t="shared" si="2"/>
        <v>0</v>
      </c>
      <c r="P8" s="60">
        <f t="shared" si="2"/>
        <v>871870</v>
      </c>
      <c r="Q8" s="60">
        <f t="shared" si="2"/>
        <v>0</v>
      </c>
      <c r="R8" s="59">
        <f t="shared" si="2"/>
        <v>871870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7680768</v>
      </c>
      <c r="X8" s="60">
        <f t="shared" si="2"/>
        <v>150000</v>
      </c>
      <c r="Y8" s="59">
        <f t="shared" si="2"/>
        <v>7530768</v>
      </c>
      <c r="Z8" s="61">
        <f>+IF(X8&lt;&gt;0,+(Y8/X8)*100,0)</f>
        <v>5020.512</v>
      </c>
      <c r="AA8" s="62">
        <f>SUM(AA9:AA10)</f>
        <v>200000</v>
      </c>
    </row>
    <row r="9" spans="1:27" ht="13.5">
      <c r="A9" s="291" t="s">
        <v>229</v>
      </c>
      <c r="B9" s="142"/>
      <c r="C9" s="60"/>
      <c r="D9" s="340"/>
      <c r="E9" s="60">
        <v>3400000</v>
      </c>
      <c r="F9" s="59"/>
      <c r="G9" s="59"/>
      <c r="H9" s="60"/>
      <c r="I9" s="60">
        <v>2074330</v>
      </c>
      <c r="J9" s="59">
        <v>2074330</v>
      </c>
      <c r="K9" s="59"/>
      <c r="L9" s="60"/>
      <c r="M9" s="60"/>
      <c r="N9" s="59"/>
      <c r="O9" s="59"/>
      <c r="P9" s="60">
        <v>871870</v>
      </c>
      <c r="Q9" s="60"/>
      <c r="R9" s="59">
        <v>871870</v>
      </c>
      <c r="S9" s="59"/>
      <c r="T9" s="60"/>
      <c r="U9" s="60"/>
      <c r="V9" s="59"/>
      <c r="W9" s="59">
        <v>2946200</v>
      </c>
      <c r="X9" s="60"/>
      <c r="Y9" s="59">
        <v>2946200</v>
      </c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>
        <v>200000</v>
      </c>
      <c r="G10" s="59"/>
      <c r="H10" s="60"/>
      <c r="I10" s="60"/>
      <c r="J10" s="59"/>
      <c r="K10" s="59">
        <v>4734568</v>
      </c>
      <c r="L10" s="60"/>
      <c r="M10" s="60"/>
      <c r="N10" s="59">
        <v>4734568</v>
      </c>
      <c r="O10" s="59"/>
      <c r="P10" s="60"/>
      <c r="Q10" s="60"/>
      <c r="R10" s="59"/>
      <c r="S10" s="59"/>
      <c r="T10" s="60"/>
      <c r="U10" s="60"/>
      <c r="V10" s="59"/>
      <c r="W10" s="59">
        <v>4734568</v>
      </c>
      <c r="X10" s="60">
        <v>150000</v>
      </c>
      <c r="Y10" s="59">
        <v>4584568</v>
      </c>
      <c r="Z10" s="61">
        <v>3056.38</v>
      </c>
      <c r="AA10" s="62">
        <v>200000</v>
      </c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2800000</v>
      </c>
      <c r="F15" s="59">
        <f t="shared" si="5"/>
        <v>13710000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270400</v>
      </c>
      <c r="M15" s="60">
        <f t="shared" si="5"/>
        <v>0</v>
      </c>
      <c r="N15" s="59">
        <f t="shared" si="5"/>
        <v>270400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270400</v>
      </c>
      <c r="X15" s="60">
        <f t="shared" si="5"/>
        <v>10282500</v>
      </c>
      <c r="Y15" s="59">
        <f t="shared" si="5"/>
        <v>-10012100</v>
      </c>
      <c r="Z15" s="61">
        <f>+IF(X15&lt;&gt;0,+(Y15/X15)*100,0)</f>
        <v>-97.37028932652565</v>
      </c>
      <c r="AA15" s="62">
        <f>SUM(AA16:AA20)</f>
        <v>13710000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>
        <v>750000</v>
      </c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>
        <v>562500</v>
      </c>
      <c r="Y17" s="59">
        <v>-562500</v>
      </c>
      <c r="Z17" s="61">
        <v>-100</v>
      </c>
      <c r="AA17" s="62">
        <v>750000</v>
      </c>
    </row>
    <row r="18" spans="1:27" ht="13.5">
      <c r="A18" s="291" t="s">
        <v>82</v>
      </c>
      <c r="B18" s="136"/>
      <c r="C18" s="60"/>
      <c r="D18" s="340"/>
      <c r="E18" s="60"/>
      <c r="F18" s="59">
        <v>10160000</v>
      </c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>
        <v>7620000</v>
      </c>
      <c r="Y18" s="59">
        <v>-7620000</v>
      </c>
      <c r="Z18" s="61">
        <v>-100</v>
      </c>
      <c r="AA18" s="62">
        <v>10160000</v>
      </c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>
        <v>2800000</v>
      </c>
      <c r="F20" s="59">
        <v>2800000</v>
      </c>
      <c r="G20" s="59"/>
      <c r="H20" s="60"/>
      <c r="I20" s="60"/>
      <c r="J20" s="59"/>
      <c r="K20" s="59"/>
      <c r="L20" s="60">
        <v>270400</v>
      </c>
      <c r="M20" s="60"/>
      <c r="N20" s="59">
        <v>270400</v>
      </c>
      <c r="O20" s="59"/>
      <c r="P20" s="60"/>
      <c r="Q20" s="60"/>
      <c r="R20" s="59"/>
      <c r="S20" s="59"/>
      <c r="T20" s="60"/>
      <c r="U20" s="60"/>
      <c r="V20" s="59"/>
      <c r="W20" s="59">
        <v>270400</v>
      </c>
      <c r="X20" s="60">
        <v>2100000</v>
      </c>
      <c r="Y20" s="59">
        <v>-1829600</v>
      </c>
      <c r="Z20" s="61">
        <v>-87.12</v>
      </c>
      <c r="AA20" s="62">
        <v>2800000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13850000</v>
      </c>
      <c r="F22" s="345">
        <f t="shared" si="6"/>
        <v>8100563</v>
      </c>
      <c r="G22" s="345">
        <f t="shared" si="6"/>
        <v>0</v>
      </c>
      <c r="H22" s="343">
        <f t="shared" si="6"/>
        <v>0</v>
      </c>
      <c r="I22" s="343">
        <f t="shared" si="6"/>
        <v>1425547</v>
      </c>
      <c r="J22" s="345">
        <f t="shared" si="6"/>
        <v>1425547</v>
      </c>
      <c r="K22" s="345">
        <f t="shared" si="6"/>
        <v>1080548</v>
      </c>
      <c r="L22" s="343">
        <f t="shared" si="6"/>
        <v>0</v>
      </c>
      <c r="M22" s="343">
        <f t="shared" si="6"/>
        <v>178250</v>
      </c>
      <c r="N22" s="345">
        <f t="shared" si="6"/>
        <v>1258798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2684345</v>
      </c>
      <c r="X22" s="343">
        <f t="shared" si="6"/>
        <v>6075423</v>
      </c>
      <c r="Y22" s="345">
        <f t="shared" si="6"/>
        <v>-3391078</v>
      </c>
      <c r="Z22" s="336">
        <f>+IF(X22&lt;&gt;0,+(Y22/X22)*100,0)</f>
        <v>-55.81632752155693</v>
      </c>
      <c r="AA22" s="350">
        <f>SUM(AA23:AA32)</f>
        <v>8100563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>
        <v>9400000</v>
      </c>
      <c r="F24" s="59">
        <v>7766813</v>
      </c>
      <c r="G24" s="59"/>
      <c r="H24" s="60"/>
      <c r="I24" s="60">
        <v>1425547</v>
      </c>
      <c r="J24" s="59">
        <v>1425547</v>
      </c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>
        <v>1425547</v>
      </c>
      <c r="X24" s="60">
        <v>5825110</v>
      </c>
      <c r="Y24" s="59">
        <v>-4399563</v>
      </c>
      <c r="Z24" s="61">
        <v>-75.53</v>
      </c>
      <c r="AA24" s="62">
        <v>7766813</v>
      </c>
    </row>
    <row r="25" spans="1:27" ht="13.5">
      <c r="A25" s="361" t="s">
        <v>238</v>
      </c>
      <c r="B25" s="142"/>
      <c r="C25" s="60"/>
      <c r="D25" s="340"/>
      <c r="E25" s="60">
        <v>3500000</v>
      </c>
      <c r="F25" s="59">
        <v>43750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32813</v>
      </c>
      <c r="Y25" s="59">
        <v>-32813</v>
      </c>
      <c r="Z25" s="61">
        <v>-100</v>
      </c>
      <c r="AA25" s="62">
        <v>43750</v>
      </c>
    </row>
    <row r="26" spans="1:27" ht="13.5">
      <c r="A26" s="361" t="s">
        <v>239</v>
      </c>
      <c r="B26" s="302"/>
      <c r="C26" s="362"/>
      <c r="D26" s="363"/>
      <c r="E26" s="362"/>
      <c r="F26" s="364">
        <v>90000</v>
      </c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>
        <v>67500</v>
      </c>
      <c r="Y26" s="364">
        <v>-67500</v>
      </c>
      <c r="Z26" s="365">
        <v>-100</v>
      </c>
      <c r="AA26" s="366">
        <v>90000</v>
      </c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>
        <v>1080548</v>
      </c>
      <c r="L27" s="60"/>
      <c r="M27" s="60"/>
      <c r="N27" s="59">
        <v>1080548</v>
      </c>
      <c r="O27" s="59"/>
      <c r="P27" s="60"/>
      <c r="Q27" s="60"/>
      <c r="R27" s="59"/>
      <c r="S27" s="59"/>
      <c r="T27" s="60"/>
      <c r="U27" s="60"/>
      <c r="V27" s="59"/>
      <c r="W27" s="59">
        <v>1080548</v>
      </c>
      <c r="X27" s="60"/>
      <c r="Y27" s="59">
        <v>1080548</v>
      </c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>
        <v>950000</v>
      </c>
      <c r="F32" s="59">
        <v>200000</v>
      </c>
      <c r="G32" s="59"/>
      <c r="H32" s="60"/>
      <c r="I32" s="60"/>
      <c r="J32" s="59"/>
      <c r="K32" s="59"/>
      <c r="L32" s="60"/>
      <c r="M32" s="60">
        <v>178250</v>
      </c>
      <c r="N32" s="59">
        <v>178250</v>
      </c>
      <c r="O32" s="59"/>
      <c r="P32" s="60"/>
      <c r="Q32" s="60"/>
      <c r="R32" s="59"/>
      <c r="S32" s="59"/>
      <c r="T32" s="60"/>
      <c r="U32" s="60"/>
      <c r="V32" s="59"/>
      <c r="W32" s="59">
        <v>178250</v>
      </c>
      <c r="X32" s="60">
        <v>150000</v>
      </c>
      <c r="Y32" s="59">
        <v>28250</v>
      </c>
      <c r="Z32" s="61">
        <v>18.83</v>
      </c>
      <c r="AA32" s="62">
        <v>200000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22812200</v>
      </c>
      <c r="F40" s="345">
        <f t="shared" si="9"/>
        <v>3641220</v>
      </c>
      <c r="G40" s="345">
        <f t="shared" si="9"/>
        <v>0</v>
      </c>
      <c r="H40" s="343">
        <f t="shared" si="9"/>
        <v>66097</v>
      </c>
      <c r="I40" s="343">
        <f t="shared" si="9"/>
        <v>184262</v>
      </c>
      <c r="J40" s="345">
        <f t="shared" si="9"/>
        <v>250359</v>
      </c>
      <c r="K40" s="345">
        <f t="shared" si="9"/>
        <v>71791</v>
      </c>
      <c r="L40" s="343">
        <f t="shared" si="9"/>
        <v>13109</v>
      </c>
      <c r="M40" s="343">
        <f t="shared" si="9"/>
        <v>7154</v>
      </c>
      <c r="N40" s="345">
        <f t="shared" si="9"/>
        <v>92054</v>
      </c>
      <c r="O40" s="345">
        <f t="shared" si="9"/>
        <v>119041</v>
      </c>
      <c r="P40" s="343">
        <f t="shared" si="9"/>
        <v>111254</v>
      </c>
      <c r="Q40" s="343">
        <f t="shared" si="9"/>
        <v>334046</v>
      </c>
      <c r="R40" s="345">
        <f t="shared" si="9"/>
        <v>564341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906754</v>
      </c>
      <c r="X40" s="343">
        <f t="shared" si="9"/>
        <v>2730915</v>
      </c>
      <c r="Y40" s="345">
        <f t="shared" si="9"/>
        <v>-1824161</v>
      </c>
      <c r="Z40" s="336">
        <f>+IF(X40&lt;&gt;0,+(Y40/X40)*100,0)</f>
        <v>-66.7966963453641</v>
      </c>
      <c r="AA40" s="350">
        <f>SUM(AA41:AA49)</f>
        <v>3641220</v>
      </c>
    </row>
    <row r="41" spans="1:27" ht="13.5">
      <c r="A41" s="361" t="s">
        <v>247</v>
      </c>
      <c r="B41" s="142"/>
      <c r="C41" s="362"/>
      <c r="D41" s="363"/>
      <c r="E41" s="362">
        <v>400000</v>
      </c>
      <c r="F41" s="364">
        <v>650000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487500</v>
      </c>
      <c r="Y41" s="364">
        <v>-487500</v>
      </c>
      <c r="Z41" s="365">
        <v>-100</v>
      </c>
      <c r="AA41" s="366">
        <v>650000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1500000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>
        <v>150000</v>
      </c>
      <c r="F43" s="370">
        <v>225320</v>
      </c>
      <c r="G43" s="370"/>
      <c r="H43" s="305"/>
      <c r="I43" s="305"/>
      <c r="J43" s="370"/>
      <c r="K43" s="370"/>
      <c r="L43" s="305"/>
      <c r="M43" s="305"/>
      <c r="N43" s="370"/>
      <c r="O43" s="370">
        <v>31857</v>
      </c>
      <c r="P43" s="305">
        <v>6500</v>
      </c>
      <c r="Q43" s="305"/>
      <c r="R43" s="370">
        <v>38357</v>
      </c>
      <c r="S43" s="370"/>
      <c r="T43" s="305"/>
      <c r="U43" s="305"/>
      <c r="V43" s="370"/>
      <c r="W43" s="370">
        <v>38357</v>
      </c>
      <c r="X43" s="305">
        <v>168990</v>
      </c>
      <c r="Y43" s="370">
        <v>-130633</v>
      </c>
      <c r="Z43" s="371">
        <v>-77.3</v>
      </c>
      <c r="AA43" s="303">
        <v>225320</v>
      </c>
    </row>
    <row r="44" spans="1:27" ht="13.5">
      <c r="A44" s="361" t="s">
        <v>250</v>
      </c>
      <c r="B44" s="136"/>
      <c r="C44" s="60"/>
      <c r="D44" s="368"/>
      <c r="E44" s="54">
        <v>275200</v>
      </c>
      <c r="F44" s="53">
        <v>1508400</v>
      </c>
      <c r="G44" s="53"/>
      <c r="H44" s="54">
        <v>66097</v>
      </c>
      <c r="I44" s="54">
        <v>14162</v>
      </c>
      <c r="J44" s="53">
        <v>80259</v>
      </c>
      <c r="K44" s="53">
        <v>71791</v>
      </c>
      <c r="L44" s="54">
        <v>13109</v>
      </c>
      <c r="M44" s="54">
        <v>7154</v>
      </c>
      <c r="N44" s="53">
        <v>92054</v>
      </c>
      <c r="O44" s="53">
        <v>87184</v>
      </c>
      <c r="P44" s="54">
        <v>96154</v>
      </c>
      <c r="Q44" s="54">
        <v>146189</v>
      </c>
      <c r="R44" s="53">
        <v>329527</v>
      </c>
      <c r="S44" s="53"/>
      <c r="T44" s="54"/>
      <c r="U44" s="54"/>
      <c r="V44" s="53"/>
      <c r="W44" s="53">
        <v>501840</v>
      </c>
      <c r="X44" s="54">
        <v>1131300</v>
      </c>
      <c r="Y44" s="53">
        <v>-629460</v>
      </c>
      <c r="Z44" s="94">
        <v>-55.64</v>
      </c>
      <c r="AA44" s="95">
        <v>1508400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>
        <v>17600000</v>
      </c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>
        <v>8600</v>
      </c>
      <c r="Q48" s="54"/>
      <c r="R48" s="53">
        <v>8600</v>
      </c>
      <c r="S48" s="53"/>
      <c r="T48" s="54"/>
      <c r="U48" s="54"/>
      <c r="V48" s="53"/>
      <c r="W48" s="53">
        <v>8600</v>
      </c>
      <c r="X48" s="54"/>
      <c r="Y48" s="53">
        <v>8600</v>
      </c>
      <c r="Z48" s="94"/>
      <c r="AA48" s="95"/>
    </row>
    <row r="49" spans="1:27" ht="13.5">
      <c r="A49" s="361" t="s">
        <v>93</v>
      </c>
      <c r="B49" s="136"/>
      <c r="C49" s="54"/>
      <c r="D49" s="368"/>
      <c r="E49" s="54">
        <v>2887000</v>
      </c>
      <c r="F49" s="53">
        <v>1257500</v>
      </c>
      <c r="G49" s="53"/>
      <c r="H49" s="54"/>
      <c r="I49" s="54">
        <v>170100</v>
      </c>
      <c r="J49" s="53">
        <v>170100</v>
      </c>
      <c r="K49" s="53"/>
      <c r="L49" s="54"/>
      <c r="M49" s="54"/>
      <c r="N49" s="53"/>
      <c r="O49" s="53"/>
      <c r="P49" s="54"/>
      <c r="Q49" s="54">
        <v>187857</v>
      </c>
      <c r="R49" s="53">
        <v>187857</v>
      </c>
      <c r="S49" s="53"/>
      <c r="T49" s="54"/>
      <c r="U49" s="54"/>
      <c r="V49" s="53"/>
      <c r="W49" s="53">
        <v>357957</v>
      </c>
      <c r="X49" s="54">
        <v>943125</v>
      </c>
      <c r="Y49" s="53">
        <v>-585168</v>
      </c>
      <c r="Z49" s="94">
        <v>-62.05</v>
      </c>
      <c r="AA49" s="95">
        <v>1257500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250000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187500</v>
      </c>
      <c r="Y51" s="358">
        <f t="shared" si="11"/>
        <v>-187500</v>
      </c>
      <c r="Z51" s="359">
        <f>+IF(X51&lt;&gt;0,+(Y51/X51)*100,0)</f>
        <v>-100</v>
      </c>
      <c r="AA51" s="360">
        <f t="shared" si="11"/>
        <v>250000</v>
      </c>
    </row>
    <row r="52" spans="1:27" ht="13.5">
      <c r="A52" s="361" t="s">
        <v>255</v>
      </c>
      <c r="B52" s="142"/>
      <c r="C52" s="60"/>
      <c r="D52" s="340"/>
      <c r="E52" s="60"/>
      <c r="F52" s="59">
        <v>250000</v>
      </c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>
        <v>187500</v>
      </c>
      <c r="Y52" s="59">
        <v>-187500</v>
      </c>
      <c r="Z52" s="61">
        <v>-100</v>
      </c>
      <c r="AA52" s="62">
        <v>250000</v>
      </c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70390200</v>
      </c>
      <c r="F60" s="264">
        <f t="shared" si="14"/>
        <v>37138970</v>
      </c>
      <c r="G60" s="264">
        <f t="shared" si="14"/>
        <v>0</v>
      </c>
      <c r="H60" s="219">
        <f t="shared" si="14"/>
        <v>66097</v>
      </c>
      <c r="I60" s="219">
        <f t="shared" si="14"/>
        <v>4545091</v>
      </c>
      <c r="J60" s="264">
        <f t="shared" si="14"/>
        <v>4611188</v>
      </c>
      <c r="K60" s="264">
        <f t="shared" si="14"/>
        <v>5886907</v>
      </c>
      <c r="L60" s="219">
        <f t="shared" si="14"/>
        <v>283509</v>
      </c>
      <c r="M60" s="219">
        <f t="shared" si="14"/>
        <v>185404</v>
      </c>
      <c r="N60" s="264">
        <f t="shared" si="14"/>
        <v>6355820</v>
      </c>
      <c r="O60" s="264">
        <f t="shared" si="14"/>
        <v>1867541</v>
      </c>
      <c r="P60" s="219">
        <f t="shared" si="14"/>
        <v>983124</v>
      </c>
      <c r="Q60" s="219">
        <f t="shared" si="14"/>
        <v>334046</v>
      </c>
      <c r="R60" s="264">
        <f t="shared" si="14"/>
        <v>3184711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14151719</v>
      </c>
      <c r="X60" s="219">
        <f t="shared" si="14"/>
        <v>27854228</v>
      </c>
      <c r="Y60" s="264">
        <f t="shared" si="14"/>
        <v>-13702509</v>
      </c>
      <c r="Z60" s="337">
        <f>+IF(X60&lt;&gt;0,+(Y60/X60)*100,0)</f>
        <v>-49.19364126695596</v>
      </c>
      <c r="AA60" s="232">
        <f>+AA57+AA54+AA51+AA40+AA37+AA34+AA22+AA5</f>
        <v>37138970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1500000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>
        <v>1500000</v>
      </c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2014-05-13T07:52:34Z</dcterms:created>
  <dcterms:modified xsi:type="dcterms:W3CDTF">2014-05-13T07:52:40Z</dcterms:modified>
  <cp:category/>
  <cp:version/>
  <cp:contentType/>
  <cp:contentStatus/>
</cp:coreProperties>
</file>