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<sst xmlns="http://schemas.openxmlformats.org/spreadsheetml/2006/main" count="855" uniqueCount="302">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</sst>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7133839</v>
      </c>
      <c r="C5" s="19">
        <v>0</v>
      </c>
      <c r="D5" s="59">
        <v>7406972</v>
      </c>
      <c r="E5" s="60">
        <v>5875996</v>
      </c>
      <c r="F5" s="60">
        <v>-9242</v>
      </c>
      <c r="G5" s="60">
        <v>488859</v>
      </c>
      <c r="H5" s="60">
        <v>12327</v>
      </c>
      <c r="I5" s="60">
        <v>491944</v>
      </c>
      <c r="J5" s="60">
        <v>1870327</v>
      </c>
      <c r="K5" s="60">
        <v>-5157</v>
      </c>
      <c r="L5" s="60">
        <v>-757347</v>
      </c>
      <c r="M5" s="60">
        <v>1107823</v>
      </c>
      <c r="N5" s="60">
        <v>771401</v>
      </c>
      <c r="O5" s="60">
        <v>777551</v>
      </c>
      <c r="P5" s="60">
        <v>781963</v>
      </c>
      <c r="Q5" s="60">
        <v>2330915</v>
      </c>
      <c r="R5" s="60">
        <v>0</v>
      </c>
      <c r="S5" s="60">
        <v>0</v>
      </c>
      <c r="T5" s="60">
        <v>0</v>
      </c>
      <c r="U5" s="60">
        <v>0</v>
      </c>
      <c r="V5" s="60">
        <v>3930682</v>
      </c>
      <c r="W5" s="60">
        <v>4406997</v>
      </c>
      <c r="X5" s="60">
        <v>-476315</v>
      </c>
      <c r="Y5" s="61">
        <v>-10.81</v>
      </c>
      <c r="Z5" s="62">
        <v>5875996</v>
      </c>
    </row>
    <row r="6" spans="1:26" ht="13.5">
      <c r="A6" s="58" t="s">
        <v>32</v>
      </c>
      <c r="B6" s="19">
        <v>35139278</v>
      </c>
      <c r="C6" s="19">
        <v>0</v>
      </c>
      <c r="D6" s="59">
        <v>21517402</v>
      </c>
      <c r="E6" s="60">
        <v>23730177</v>
      </c>
      <c r="F6" s="60">
        <v>2669761</v>
      </c>
      <c r="G6" s="60">
        <v>2826996</v>
      </c>
      <c r="H6" s="60">
        <v>6070480</v>
      </c>
      <c r="I6" s="60">
        <v>11567237</v>
      </c>
      <c r="J6" s="60">
        <v>30011303</v>
      </c>
      <c r="K6" s="60">
        <v>-11632920</v>
      </c>
      <c r="L6" s="60">
        <v>11273448</v>
      </c>
      <c r="M6" s="60">
        <v>29651831</v>
      </c>
      <c r="N6" s="60">
        <v>1619366</v>
      </c>
      <c r="O6" s="60">
        <v>1431550</v>
      </c>
      <c r="P6" s="60">
        <v>2632952</v>
      </c>
      <c r="Q6" s="60">
        <v>5683868</v>
      </c>
      <c r="R6" s="60">
        <v>0</v>
      </c>
      <c r="S6" s="60">
        <v>0</v>
      </c>
      <c r="T6" s="60">
        <v>0</v>
      </c>
      <c r="U6" s="60">
        <v>0</v>
      </c>
      <c r="V6" s="60">
        <v>46902936</v>
      </c>
      <c r="W6" s="60">
        <v>17797633</v>
      </c>
      <c r="X6" s="60">
        <v>29105303</v>
      </c>
      <c r="Y6" s="61">
        <v>163.53</v>
      </c>
      <c r="Z6" s="62">
        <v>23730177</v>
      </c>
    </row>
    <row r="7" spans="1:26" ht="13.5">
      <c r="A7" s="58" t="s">
        <v>33</v>
      </c>
      <c r="B7" s="19">
        <v>228066</v>
      </c>
      <c r="C7" s="19">
        <v>0</v>
      </c>
      <c r="D7" s="59">
        <v>34889</v>
      </c>
      <c r="E7" s="60">
        <v>134075</v>
      </c>
      <c r="F7" s="60">
        <v>17677</v>
      </c>
      <c r="G7" s="60">
        <v>7366</v>
      </c>
      <c r="H7" s="60">
        <v>-4274</v>
      </c>
      <c r="I7" s="60">
        <v>20769</v>
      </c>
      <c r="J7" s="60">
        <v>1773</v>
      </c>
      <c r="K7" s="60">
        <v>0</v>
      </c>
      <c r="L7" s="60">
        <v>-16452</v>
      </c>
      <c r="M7" s="60">
        <v>-14679</v>
      </c>
      <c r="N7" s="60">
        <v>80348</v>
      </c>
      <c r="O7" s="60">
        <v>4895</v>
      </c>
      <c r="P7" s="60">
        <v>10039</v>
      </c>
      <c r="Q7" s="60">
        <v>95282</v>
      </c>
      <c r="R7" s="60">
        <v>0</v>
      </c>
      <c r="S7" s="60">
        <v>0</v>
      </c>
      <c r="T7" s="60">
        <v>0</v>
      </c>
      <c r="U7" s="60">
        <v>0</v>
      </c>
      <c r="V7" s="60">
        <v>101372</v>
      </c>
      <c r="W7" s="60">
        <v>100556</v>
      </c>
      <c r="X7" s="60">
        <v>816</v>
      </c>
      <c r="Y7" s="61">
        <v>0.81</v>
      </c>
      <c r="Z7" s="62">
        <v>134075</v>
      </c>
    </row>
    <row r="8" spans="1:26" ht="13.5">
      <c r="A8" s="58" t="s">
        <v>34</v>
      </c>
      <c r="B8" s="19">
        <v>46264027</v>
      </c>
      <c r="C8" s="19">
        <v>0</v>
      </c>
      <c r="D8" s="59">
        <v>44512000</v>
      </c>
      <c r="E8" s="60">
        <v>0</v>
      </c>
      <c r="F8" s="60">
        <v>15229813</v>
      </c>
      <c r="G8" s="60">
        <v>418947</v>
      </c>
      <c r="H8" s="60">
        <v>-4522996</v>
      </c>
      <c r="I8" s="60">
        <v>11125764</v>
      </c>
      <c r="J8" s="60">
        <v>194154</v>
      </c>
      <c r="K8" s="60">
        <v>12305394</v>
      </c>
      <c r="L8" s="60">
        <v>-239202</v>
      </c>
      <c r="M8" s="60">
        <v>12260346</v>
      </c>
      <c r="N8" s="60">
        <v>-56935</v>
      </c>
      <c r="O8" s="60">
        <v>686605</v>
      </c>
      <c r="P8" s="60">
        <v>10334543</v>
      </c>
      <c r="Q8" s="60">
        <v>10964213</v>
      </c>
      <c r="R8" s="60">
        <v>0</v>
      </c>
      <c r="S8" s="60">
        <v>0</v>
      </c>
      <c r="T8" s="60">
        <v>0</v>
      </c>
      <c r="U8" s="60">
        <v>0</v>
      </c>
      <c r="V8" s="60">
        <v>34350323</v>
      </c>
      <c r="W8" s="60">
        <v>0</v>
      </c>
      <c r="X8" s="60">
        <v>34350323</v>
      </c>
      <c r="Y8" s="61">
        <v>0</v>
      </c>
      <c r="Z8" s="62">
        <v>0</v>
      </c>
    </row>
    <row r="9" spans="1:26" ht="13.5">
      <c r="A9" s="58" t="s">
        <v>35</v>
      </c>
      <c r="B9" s="19">
        <v>11920943</v>
      </c>
      <c r="C9" s="19">
        <v>0</v>
      </c>
      <c r="D9" s="59">
        <v>6256695</v>
      </c>
      <c r="E9" s="60">
        <v>8598629</v>
      </c>
      <c r="F9" s="60">
        <v>134073</v>
      </c>
      <c r="G9" s="60">
        <v>772336</v>
      </c>
      <c r="H9" s="60">
        <v>-212630</v>
      </c>
      <c r="I9" s="60">
        <v>693779</v>
      </c>
      <c r="J9" s="60">
        <v>934564</v>
      </c>
      <c r="K9" s="60">
        <v>135155</v>
      </c>
      <c r="L9" s="60">
        <v>-1176176</v>
      </c>
      <c r="M9" s="60">
        <v>-106457</v>
      </c>
      <c r="N9" s="60">
        <v>604572</v>
      </c>
      <c r="O9" s="60">
        <v>156738</v>
      </c>
      <c r="P9" s="60">
        <v>1611112</v>
      </c>
      <c r="Q9" s="60">
        <v>2372422</v>
      </c>
      <c r="R9" s="60">
        <v>0</v>
      </c>
      <c r="S9" s="60">
        <v>0</v>
      </c>
      <c r="T9" s="60">
        <v>0</v>
      </c>
      <c r="U9" s="60">
        <v>0</v>
      </c>
      <c r="V9" s="60">
        <v>2959744</v>
      </c>
      <c r="W9" s="60">
        <v>6448972</v>
      </c>
      <c r="X9" s="60">
        <v>-3489228</v>
      </c>
      <c r="Y9" s="61">
        <v>-54.11</v>
      </c>
      <c r="Z9" s="62">
        <v>8598629</v>
      </c>
    </row>
    <row r="10" spans="1:26" ht="25.5">
      <c r="A10" s="63" t="s">
        <v>277</v>
      </c>
      <c r="B10" s="64">
        <f>SUM(B5:B9)</f>
        <v>100686153</v>
      </c>
      <c r="C10" s="64">
        <f>SUM(C5:C9)</f>
        <v>0</v>
      </c>
      <c r="D10" s="65">
        <f aca="true" t="shared" si="0" ref="D10:Z10">SUM(D5:D9)</f>
        <v>79727958</v>
      </c>
      <c r="E10" s="66">
        <f t="shared" si="0"/>
        <v>38338877</v>
      </c>
      <c r="F10" s="66">
        <f t="shared" si="0"/>
        <v>18042082</v>
      </c>
      <c r="G10" s="66">
        <f t="shared" si="0"/>
        <v>4514504</v>
      </c>
      <c r="H10" s="66">
        <f t="shared" si="0"/>
        <v>1342907</v>
      </c>
      <c r="I10" s="66">
        <f t="shared" si="0"/>
        <v>23899493</v>
      </c>
      <c r="J10" s="66">
        <f t="shared" si="0"/>
        <v>33012121</v>
      </c>
      <c r="K10" s="66">
        <f t="shared" si="0"/>
        <v>802472</v>
      </c>
      <c r="L10" s="66">
        <f t="shared" si="0"/>
        <v>9084271</v>
      </c>
      <c r="M10" s="66">
        <f t="shared" si="0"/>
        <v>42898864</v>
      </c>
      <c r="N10" s="66">
        <f t="shared" si="0"/>
        <v>3018752</v>
      </c>
      <c r="O10" s="66">
        <f t="shared" si="0"/>
        <v>3057339</v>
      </c>
      <c r="P10" s="66">
        <f t="shared" si="0"/>
        <v>15370609</v>
      </c>
      <c r="Q10" s="66">
        <f t="shared" si="0"/>
        <v>21446700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88245057</v>
      </c>
      <c r="W10" s="66">
        <f t="shared" si="0"/>
        <v>28754158</v>
      </c>
      <c r="X10" s="66">
        <f t="shared" si="0"/>
        <v>59490899</v>
      </c>
      <c r="Y10" s="67">
        <f>+IF(W10&lt;&gt;0,(X10/W10)*100,0)</f>
        <v>206.8949436808409</v>
      </c>
      <c r="Z10" s="68">
        <f t="shared" si="0"/>
        <v>38338877</v>
      </c>
    </row>
    <row r="11" spans="1:26" ht="13.5">
      <c r="A11" s="58" t="s">
        <v>37</v>
      </c>
      <c r="B11" s="19">
        <v>24771821</v>
      </c>
      <c r="C11" s="19">
        <v>0</v>
      </c>
      <c r="D11" s="59">
        <v>29554666</v>
      </c>
      <c r="E11" s="60">
        <v>35363937</v>
      </c>
      <c r="F11" s="60">
        <v>2389762</v>
      </c>
      <c r="G11" s="60">
        <v>2370081</v>
      </c>
      <c r="H11" s="60">
        <v>1759430</v>
      </c>
      <c r="I11" s="60">
        <v>6519273</v>
      </c>
      <c r="J11" s="60">
        <v>2840234</v>
      </c>
      <c r="K11" s="60">
        <v>2504757</v>
      </c>
      <c r="L11" s="60">
        <v>2310739</v>
      </c>
      <c r="M11" s="60">
        <v>7655730</v>
      </c>
      <c r="N11" s="60">
        <v>2224343</v>
      </c>
      <c r="O11" s="60">
        <v>2491179</v>
      </c>
      <c r="P11" s="60">
        <v>2979235</v>
      </c>
      <c r="Q11" s="60">
        <v>7694757</v>
      </c>
      <c r="R11" s="60">
        <v>0</v>
      </c>
      <c r="S11" s="60">
        <v>0</v>
      </c>
      <c r="T11" s="60">
        <v>0</v>
      </c>
      <c r="U11" s="60">
        <v>0</v>
      </c>
      <c r="V11" s="60">
        <v>21869760</v>
      </c>
      <c r="W11" s="60">
        <v>26522953</v>
      </c>
      <c r="X11" s="60">
        <v>-4653193</v>
      </c>
      <c r="Y11" s="61">
        <v>-17.54</v>
      </c>
      <c r="Z11" s="62">
        <v>35363937</v>
      </c>
    </row>
    <row r="12" spans="1:26" ht="13.5">
      <c r="A12" s="58" t="s">
        <v>38</v>
      </c>
      <c r="B12" s="19">
        <v>3719477</v>
      </c>
      <c r="C12" s="19">
        <v>0</v>
      </c>
      <c r="D12" s="59">
        <v>3832714</v>
      </c>
      <c r="E12" s="60">
        <v>0</v>
      </c>
      <c r="F12" s="60">
        <v>230687</v>
      </c>
      <c r="G12" s="60">
        <v>230686</v>
      </c>
      <c r="H12" s="60">
        <v>505932</v>
      </c>
      <c r="I12" s="60">
        <v>967305</v>
      </c>
      <c r="J12" s="60">
        <v>230686</v>
      </c>
      <c r="K12" s="60">
        <v>230687</v>
      </c>
      <c r="L12" s="60">
        <v>230686</v>
      </c>
      <c r="M12" s="60">
        <v>692059</v>
      </c>
      <c r="N12" s="60">
        <v>230626</v>
      </c>
      <c r="O12" s="60">
        <v>458905</v>
      </c>
      <c r="P12" s="60">
        <v>259274</v>
      </c>
      <c r="Q12" s="60">
        <v>948805</v>
      </c>
      <c r="R12" s="60">
        <v>0</v>
      </c>
      <c r="S12" s="60">
        <v>0</v>
      </c>
      <c r="T12" s="60">
        <v>0</v>
      </c>
      <c r="U12" s="60">
        <v>0</v>
      </c>
      <c r="V12" s="60">
        <v>2608169</v>
      </c>
      <c r="W12" s="60">
        <v>0</v>
      </c>
      <c r="X12" s="60">
        <v>2608169</v>
      </c>
      <c r="Y12" s="61">
        <v>0</v>
      </c>
      <c r="Z12" s="62">
        <v>0</v>
      </c>
    </row>
    <row r="13" spans="1:26" ht="13.5">
      <c r="A13" s="58" t="s">
        <v>278</v>
      </c>
      <c r="B13" s="19">
        <v>6447174</v>
      </c>
      <c r="C13" s="19">
        <v>0</v>
      </c>
      <c r="D13" s="59">
        <v>0</v>
      </c>
      <c r="E13" s="60">
        <v>1379649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1034737</v>
      </c>
      <c r="X13" s="60">
        <v>-1034737</v>
      </c>
      <c r="Y13" s="61">
        <v>-100</v>
      </c>
      <c r="Z13" s="62">
        <v>1379649</v>
      </c>
    </row>
    <row r="14" spans="1:26" ht="13.5">
      <c r="A14" s="58" t="s">
        <v>40</v>
      </c>
      <c r="B14" s="19">
        <v>3235936</v>
      </c>
      <c r="C14" s="19">
        <v>0</v>
      </c>
      <c r="D14" s="59">
        <v>0</v>
      </c>
      <c r="E14" s="60">
        <v>120000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90000</v>
      </c>
      <c r="X14" s="60">
        <v>-90000</v>
      </c>
      <c r="Y14" s="61">
        <v>-100</v>
      </c>
      <c r="Z14" s="62">
        <v>120000</v>
      </c>
    </row>
    <row r="15" spans="1:26" ht="13.5">
      <c r="A15" s="58" t="s">
        <v>41</v>
      </c>
      <c r="B15" s="19">
        <v>15276526</v>
      </c>
      <c r="C15" s="19">
        <v>0</v>
      </c>
      <c r="D15" s="59">
        <v>13660000</v>
      </c>
      <c r="E15" s="60">
        <v>13510000</v>
      </c>
      <c r="F15" s="60">
        <v>80232</v>
      </c>
      <c r="G15" s="60">
        <v>1888811</v>
      </c>
      <c r="H15" s="60">
        <v>1358583</v>
      </c>
      <c r="I15" s="60">
        <v>3327626</v>
      </c>
      <c r="J15" s="60">
        <v>1128538</v>
      </c>
      <c r="K15" s="60">
        <v>1070761</v>
      </c>
      <c r="L15" s="60">
        <v>1164336</v>
      </c>
      <c r="M15" s="60">
        <v>3363635</v>
      </c>
      <c r="N15" s="60">
        <v>247722</v>
      </c>
      <c r="O15" s="60">
        <v>1003884</v>
      </c>
      <c r="P15" s="60">
        <v>2124770</v>
      </c>
      <c r="Q15" s="60">
        <v>3376376</v>
      </c>
      <c r="R15" s="60">
        <v>0</v>
      </c>
      <c r="S15" s="60">
        <v>0</v>
      </c>
      <c r="T15" s="60">
        <v>0</v>
      </c>
      <c r="U15" s="60">
        <v>0</v>
      </c>
      <c r="V15" s="60">
        <v>10067637</v>
      </c>
      <c r="W15" s="60">
        <v>10132500</v>
      </c>
      <c r="X15" s="60">
        <v>-64863</v>
      </c>
      <c r="Y15" s="61">
        <v>-0.64</v>
      </c>
      <c r="Z15" s="62">
        <v>13510000</v>
      </c>
    </row>
    <row r="16" spans="1:26" ht="13.5">
      <c r="A16" s="69" t="s">
        <v>42</v>
      </c>
      <c r="B16" s="19">
        <v>3293777</v>
      </c>
      <c r="C16" s="19">
        <v>0</v>
      </c>
      <c r="D16" s="59">
        <v>0</v>
      </c>
      <c r="E16" s="60">
        <v>0</v>
      </c>
      <c r="F16" s="60">
        <v>-1645379</v>
      </c>
      <c r="G16" s="60">
        <v>1070632</v>
      </c>
      <c r="H16" s="60">
        <v>574747</v>
      </c>
      <c r="I16" s="60">
        <v>0</v>
      </c>
      <c r="J16" s="60">
        <v>3974245</v>
      </c>
      <c r="K16" s="60">
        <v>0</v>
      </c>
      <c r="L16" s="60">
        <v>20100</v>
      </c>
      <c r="M16" s="60">
        <v>3994345</v>
      </c>
      <c r="N16" s="60">
        <v>-39230</v>
      </c>
      <c r="O16" s="60">
        <v>183200</v>
      </c>
      <c r="P16" s="60">
        <v>0</v>
      </c>
      <c r="Q16" s="60">
        <v>143970</v>
      </c>
      <c r="R16" s="60">
        <v>0</v>
      </c>
      <c r="S16" s="60">
        <v>0</v>
      </c>
      <c r="T16" s="60">
        <v>0</v>
      </c>
      <c r="U16" s="60">
        <v>0</v>
      </c>
      <c r="V16" s="60">
        <v>4138315</v>
      </c>
      <c r="W16" s="60">
        <v>0</v>
      </c>
      <c r="X16" s="60">
        <v>4138315</v>
      </c>
      <c r="Y16" s="61">
        <v>0</v>
      </c>
      <c r="Z16" s="62">
        <v>0</v>
      </c>
    </row>
    <row r="17" spans="1:26" ht="13.5">
      <c r="A17" s="58" t="s">
        <v>43</v>
      </c>
      <c r="B17" s="19">
        <v>23528641</v>
      </c>
      <c r="C17" s="19">
        <v>0</v>
      </c>
      <c r="D17" s="59">
        <v>31980577</v>
      </c>
      <c r="E17" s="60">
        <v>40576880</v>
      </c>
      <c r="F17" s="60">
        <v>1115447</v>
      </c>
      <c r="G17" s="60">
        <v>2755838</v>
      </c>
      <c r="H17" s="60">
        <v>1489456</v>
      </c>
      <c r="I17" s="60">
        <v>5360741</v>
      </c>
      <c r="J17" s="60">
        <v>3091052</v>
      </c>
      <c r="K17" s="60">
        <v>2058542</v>
      </c>
      <c r="L17" s="60">
        <v>5042097</v>
      </c>
      <c r="M17" s="60">
        <v>10191691</v>
      </c>
      <c r="N17" s="60">
        <v>1121037</v>
      </c>
      <c r="O17" s="60">
        <v>4857472</v>
      </c>
      <c r="P17" s="60">
        <v>2757545</v>
      </c>
      <c r="Q17" s="60">
        <v>8736054</v>
      </c>
      <c r="R17" s="60">
        <v>0</v>
      </c>
      <c r="S17" s="60">
        <v>0</v>
      </c>
      <c r="T17" s="60">
        <v>0</v>
      </c>
      <c r="U17" s="60">
        <v>0</v>
      </c>
      <c r="V17" s="60">
        <v>24288486</v>
      </c>
      <c r="W17" s="60">
        <v>30432660</v>
      </c>
      <c r="X17" s="60">
        <v>-6144174</v>
      </c>
      <c r="Y17" s="61">
        <v>-20.19</v>
      </c>
      <c r="Z17" s="62">
        <v>40576880</v>
      </c>
    </row>
    <row r="18" spans="1:26" ht="13.5">
      <c r="A18" s="70" t="s">
        <v>44</v>
      </c>
      <c r="B18" s="71">
        <f>SUM(B11:B17)</f>
        <v>80273352</v>
      </c>
      <c r="C18" s="71">
        <f>SUM(C11:C17)</f>
        <v>0</v>
      </c>
      <c r="D18" s="72">
        <f aca="true" t="shared" si="1" ref="D18:Z18">SUM(D11:D17)</f>
        <v>79027957</v>
      </c>
      <c r="E18" s="73">
        <f t="shared" si="1"/>
        <v>90950466</v>
      </c>
      <c r="F18" s="73">
        <f t="shared" si="1"/>
        <v>2170749</v>
      </c>
      <c r="G18" s="73">
        <f t="shared" si="1"/>
        <v>8316048</v>
      </c>
      <c r="H18" s="73">
        <f t="shared" si="1"/>
        <v>5688148</v>
      </c>
      <c r="I18" s="73">
        <f t="shared" si="1"/>
        <v>16174945</v>
      </c>
      <c r="J18" s="73">
        <f t="shared" si="1"/>
        <v>11264755</v>
      </c>
      <c r="K18" s="73">
        <f t="shared" si="1"/>
        <v>5864747</v>
      </c>
      <c r="L18" s="73">
        <f t="shared" si="1"/>
        <v>8767958</v>
      </c>
      <c r="M18" s="73">
        <f t="shared" si="1"/>
        <v>25897460</v>
      </c>
      <c r="N18" s="73">
        <f t="shared" si="1"/>
        <v>3784498</v>
      </c>
      <c r="O18" s="73">
        <f t="shared" si="1"/>
        <v>8994640</v>
      </c>
      <c r="P18" s="73">
        <f t="shared" si="1"/>
        <v>8120824</v>
      </c>
      <c r="Q18" s="73">
        <f t="shared" si="1"/>
        <v>20899962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62972367</v>
      </c>
      <c r="W18" s="73">
        <f t="shared" si="1"/>
        <v>68212850</v>
      </c>
      <c r="X18" s="73">
        <f t="shared" si="1"/>
        <v>-5240483</v>
      </c>
      <c r="Y18" s="67">
        <f>+IF(W18&lt;&gt;0,(X18/W18)*100,0)</f>
        <v>-7.682545150950297</v>
      </c>
      <c r="Z18" s="74">
        <f t="shared" si="1"/>
        <v>90950466</v>
      </c>
    </row>
    <row r="19" spans="1:26" ht="13.5">
      <c r="A19" s="70" t="s">
        <v>45</v>
      </c>
      <c r="B19" s="75">
        <f>+B10-B18</f>
        <v>20412801</v>
      </c>
      <c r="C19" s="75">
        <f>+C10-C18</f>
        <v>0</v>
      </c>
      <c r="D19" s="76">
        <f aca="true" t="shared" si="2" ref="D19:Z19">+D10-D18</f>
        <v>700001</v>
      </c>
      <c r="E19" s="77">
        <f t="shared" si="2"/>
        <v>-52611589</v>
      </c>
      <c r="F19" s="77">
        <f t="shared" si="2"/>
        <v>15871333</v>
      </c>
      <c r="G19" s="77">
        <f t="shared" si="2"/>
        <v>-3801544</v>
      </c>
      <c r="H19" s="77">
        <f t="shared" si="2"/>
        <v>-4345241</v>
      </c>
      <c r="I19" s="77">
        <f t="shared" si="2"/>
        <v>7724548</v>
      </c>
      <c r="J19" s="77">
        <f t="shared" si="2"/>
        <v>21747366</v>
      </c>
      <c r="K19" s="77">
        <f t="shared" si="2"/>
        <v>-5062275</v>
      </c>
      <c r="L19" s="77">
        <f t="shared" si="2"/>
        <v>316313</v>
      </c>
      <c r="M19" s="77">
        <f t="shared" si="2"/>
        <v>17001404</v>
      </c>
      <c r="N19" s="77">
        <f t="shared" si="2"/>
        <v>-765746</v>
      </c>
      <c r="O19" s="77">
        <f t="shared" si="2"/>
        <v>-5937301</v>
      </c>
      <c r="P19" s="77">
        <f t="shared" si="2"/>
        <v>7249785</v>
      </c>
      <c r="Q19" s="77">
        <f t="shared" si="2"/>
        <v>546738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25272690</v>
      </c>
      <c r="W19" s="77">
        <f>IF(E10=E18,0,W10-W18)</f>
        <v>-39458692</v>
      </c>
      <c r="X19" s="77">
        <f t="shared" si="2"/>
        <v>64731382</v>
      </c>
      <c r="Y19" s="78">
        <f>+IF(W19&lt;&gt;0,(X19/W19)*100,0)</f>
        <v>-164.048473781138</v>
      </c>
      <c r="Z19" s="79">
        <f t="shared" si="2"/>
        <v>-52611589</v>
      </c>
    </row>
    <row r="20" spans="1:26" ht="13.5">
      <c r="A20" s="58" t="s">
        <v>46</v>
      </c>
      <c r="B20" s="19">
        <v>0</v>
      </c>
      <c r="C20" s="19">
        <v>0</v>
      </c>
      <c r="D20" s="59">
        <v>20351000</v>
      </c>
      <c r="E20" s="60">
        <v>53312000</v>
      </c>
      <c r="F20" s="60">
        <v>35921</v>
      </c>
      <c r="G20" s="60">
        <v>1113764</v>
      </c>
      <c r="H20" s="60">
        <v>0</v>
      </c>
      <c r="I20" s="60">
        <v>1149685</v>
      </c>
      <c r="J20" s="60">
        <v>2230245</v>
      </c>
      <c r="K20" s="60">
        <v>3142573</v>
      </c>
      <c r="L20" s="60">
        <v>-1024149</v>
      </c>
      <c r="M20" s="60">
        <v>4348669</v>
      </c>
      <c r="N20" s="60">
        <v>2221581</v>
      </c>
      <c r="O20" s="60">
        <v>2898878</v>
      </c>
      <c r="P20" s="60">
        <v>42652</v>
      </c>
      <c r="Q20" s="60">
        <v>5163111</v>
      </c>
      <c r="R20" s="60">
        <v>0</v>
      </c>
      <c r="S20" s="60">
        <v>0</v>
      </c>
      <c r="T20" s="60">
        <v>0</v>
      </c>
      <c r="U20" s="60">
        <v>0</v>
      </c>
      <c r="V20" s="60">
        <v>10661465</v>
      </c>
      <c r="W20" s="60">
        <v>39984000</v>
      </c>
      <c r="X20" s="60">
        <v>-29322535</v>
      </c>
      <c r="Y20" s="61">
        <v>-73.34</v>
      </c>
      <c r="Z20" s="62">
        <v>53312000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20412801</v>
      </c>
      <c r="C22" s="86">
        <f>SUM(C19:C21)</f>
        <v>0</v>
      </c>
      <c r="D22" s="87">
        <f aca="true" t="shared" si="3" ref="D22:Z22">SUM(D19:D21)</f>
        <v>21051001</v>
      </c>
      <c r="E22" s="88">
        <f t="shared" si="3"/>
        <v>700411</v>
      </c>
      <c r="F22" s="88">
        <f t="shared" si="3"/>
        <v>15907254</v>
      </c>
      <c r="G22" s="88">
        <f t="shared" si="3"/>
        <v>-2687780</v>
      </c>
      <c r="H22" s="88">
        <f t="shared" si="3"/>
        <v>-4345241</v>
      </c>
      <c r="I22" s="88">
        <f t="shared" si="3"/>
        <v>8874233</v>
      </c>
      <c r="J22" s="88">
        <f t="shared" si="3"/>
        <v>23977611</v>
      </c>
      <c r="K22" s="88">
        <f t="shared" si="3"/>
        <v>-1919702</v>
      </c>
      <c r="L22" s="88">
        <f t="shared" si="3"/>
        <v>-707836</v>
      </c>
      <c r="M22" s="88">
        <f t="shared" si="3"/>
        <v>21350073</v>
      </c>
      <c r="N22" s="88">
        <f t="shared" si="3"/>
        <v>1455835</v>
      </c>
      <c r="O22" s="88">
        <f t="shared" si="3"/>
        <v>-3038423</v>
      </c>
      <c r="P22" s="88">
        <f t="shared" si="3"/>
        <v>7292437</v>
      </c>
      <c r="Q22" s="88">
        <f t="shared" si="3"/>
        <v>5709849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35934155</v>
      </c>
      <c r="W22" s="88">
        <f t="shared" si="3"/>
        <v>525308</v>
      </c>
      <c r="X22" s="88">
        <f t="shared" si="3"/>
        <v>35408847</v>
      </c>
      <c r="Y22" s="89">
        <f>+IF(W22&lt;&gt;0,(X22/W22)*100,0)</f>
        <v>6740.587807533866</v>
      </c>
      <c r="Z22" s="90">
        <f t="shared" si="3"/>
        <v>700411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20412801</v>
      </c>
      <c r="C24" s="75">
        <f>SUM(C22:C23)</f>
        <v>0</v>
      </c>
      <c r="D24" s="76">
        <f aca="true" t="shared" si="4" ref="D24:Z24">SUM(D22:D23)</f>
        <v>21051001</v>
      </c>
      <c r="E24" s="77">
        <f t="shared" si="4"/>
        <v>700411</v>
      </c>
      <c r="F24" s="77">
        <f t="shared" si="4"/>
        <v>15907254</v>
      </c>
      <c r="G24" s="77">
        <f t="shared" si="4"/>
        <v>-2687780</v>
      </c>
      <c r="H24" s="77">
        <f t="shared" si="4"/>
        <v>-4345241</v>
      </c>
      <c r="I24" s="77">
        <f t="shared" si="4"/>
        <v>8874233</v>
      </c>
      <c r="J24" s="77">
        <f t="shared" si="4"/>
        <v>23977611</v>
      </c>
      <c r="K24" s="77">
        <f t="shared" si="4"/>
        <v>-1919702</v>
      </c>
      <c r="L24" s="77">
        <f t="shared" si="4"/>
        <v>-707836</v>
      </c>
      <c r="M24" s="77">
        <f t="shared" si="4"/>
        <v>21350073</v>
      </c>
      <c r="N24" s="77">
        <f t="shared" si="4"/>
        <v>1455835</v>
      </c>
      <c r="O24" s="77">
        <f t="shared" si="4"/>
        <v>-3038423</v>
      </c>
      <c r="P24" s="77">
        <f t="shared" si="4"/>
        <v>7292437</v>
      </c>
      <c r="Q24" s="77">
        <f t="shared" si="4"/>
        <v>5709849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35934155</v>
      </c>
      <c r="W24" s="77">
        <f t="shared" si="4"/>
        <v>525308</v>
      </c>
      <c r="X24" s="77">
        <f t="shared" si="4"/>
        <v>35408847</v>
      </c>
      <c r="Y24" s="78">
        <f>+IF(W24&lt;&gt;0,(X24/W24)*100,0)</f>
        <v>6740.587807533866</v>
      </c>
      <c r="Z24" s="79">
        <f t="shared" si="4"/>
        <v>700411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2395539</v>
      </c>
      <c r="C27" s="22">
        <v>0</v>
      </c>
      <c r="D27" s="99">
        <v>21051000</v>
      </c>
      <c r="E27" s="100">
        <v>18351000</v>
      </c>
      <c r="F27" s="100">
        <v>129819</v>
      </c>
      <c r="G27" s="100">
        <v>151151</v>
      </c>
      <c r="H27" s="100">
        <v>763774</v>
      </c>
      <c r="I27" s="100">
        <v>1044744</v>
      </c>
      <c r="J27" s="100">
        <v>2534442</v>
      </c>
      <c r="K27" s="100">
        <v>1435</v>
      </c>
      <c r="L27" s="100">
        <v>1986134</v>
      </c>
      <c r="M27" s="100">
        <v>4522011</v>
      </c>
      <c r="N27" s="100">
        <v>0</v>
      </c>
      <c r="O27" s="100">
        <v>523698</v>
      </c>
      <c r="P27" s="100">
        <v>1018271</v>
      </c>
      <c r="Q27" s="100">
        <v>1541969</v>
      </c>
      <c r="R27" s="100">
        <v>0</v>
      </c>
      <c r="S27" s="100">
        <v>0</v>
      </c>
      <c r="T27" s="100">
        <v>0</v>
      </c>
      <c r="U27" s="100">
        <v>0</v>
      </c>
      <c r="V27" s="100">
        <v>7108724</v>
      </c>
      <c r="W27" s="100">
        <v>13763250</v>
      </c>
      <c r="X27" s="100">
        <v>-6654526</v>
      </c>
      <c r="Y27" s="101">
        <v>-48.35</v>
      </c>
      <c r="Z27" s="102">
        <v>18351000</v>
      </c>
    </row>
    <row r="28" spans="1:26" ht="13.5">
      <c r="A28" s="103" t="s">
        <v>46</v>
      </c>
      <c r="B28" s="19">
        <v>2395539</v>
      </c>
      <c r="C28" s="19">
        <v>0</v>
      </c>
      <c r="D28" s="59">
        <v>21051000</v>
      </c>
      <c r="E28" s="60">
        <v>18351000</v>
      </c>
      <c r="F28" s="60">
        <v>129819</v>
      </c>
      <c r="G28" s="60">
        <v>151151</v>
      </c>
      <c r="H28" s="60">
        <v>763774</v>
      </c>
      <c r="I28" s="60">
        <v>1044744</v>
      </c>
      <c r="J28" s="60">
        <v>2534442</v>
      </c>
      <c r="K28" s="60">
        <v>1435</v>
      </c>
      <c r="L28" s="60">
        <v>1986134</v>
      </c>
      <c r="M28" s="60">
        <v>4522011</v>
      </c>
      <c r="N28" s="60">
        <v>0</v>
      </c>
      <c r="O28" s="60">
        <v>523698</v>
      </c>
      <c r="P28" s="60">
        <v>1018271</v>
      </c>
      <c r="Q28" s="60">
        <v>1541969</v>
      </c>
      <c r="R28" s="60">
        <v>0</v>
      </c>
      <c r="S28" s="60">
        <v>0</v>
      </c>
      <c r="T28" s="60">
        <v>0</v>
      </c>
      <c r="U28" s="60">
        <v>0</v>
      </c>
      <c r="V28" s="60">
        <v>7108724</v>
      </c>
      <c r="W28" s="60">
        <v>13763250</v>
      </c>
      <c r="X28" s="60">
        <v>-6654526</v>
      </c>
      <c r="Y28" s="61">
        <v>-48.35</v>
      </c>
      <c r="Z28" s="62">
        <v>18351000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2395539</v>
      </c>
      <c r="C32" s="22">
        <f>SUM(C28:C31)</f>
        <v>0</v>
      </c>
      <c r="D32" s="99">
        <f aca="true" t="shared" si="5" ref="D32:Z32">SUM(D28:D31)</f>
        <v>21051000</v>
      </c>
      <c r="E32" s="100">
        <f t="shared" si="5"/>
        <v>18351000</v>
      </c>
      <c r="F32" s="100">
        <f t="shared" si="5"/>
        <v>129819</v>
      </c>
      <c r="G32" s="100">
        <f t="shared" si="5"/>
        <v>151151</v>
      </c>
      <c r="H32" s="100">
        <f t="shared" si="5"/>
        <v>763774</v>
      </c>
      <c r="I32" s="100">
        <f t="shared" si="5"/>
        <v>1044744</v>
      </c>
      <c r="J32" s="100">
        <f t="shared" si="5"/>
        <v>2534442</v>
      </c>
      <c r="K32" s="100">
        <f t="shared" si="5"/>
        <v>1435</v>
      </c>
      <c r="L32" s="100">
        <f t="shared" si="5"/>
        <v>1986134</v>
      </c>
      <c r="M32" s="100">
        <f t="shared" si="5"/>
        <v>4522011</v>
      </c>
      <c r="N32" s="100">
        <f t="shared" si="5"/>
        <v>0</v>
      </c>
      <c r="O32" s="100">
        <f t="shared" si="5"/>
        <v>523698</v>
      </c>
      <c r="P32" s="100">
        <f t="shared" si="5"/>
        <v>1018271</v>
      </c>
      <c r="Q32" s="100">
        <f t="shared" si="5"/>
        <v>1541969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7108724</v>
      </c>
      <c r="W32" s="100">
        <f t="shared" si="5"/>
        <v>13763250</v>
      </c>
      <c r="X32" s="100">
        <f t="shared" si="5"/>
        <v>-6654526</v>
      </c>
      <c r="Y32" s="101">
        <f>+IF(W32&lt;&gt;0,(X32/W32)*100,0)</f>
        <v>-48.34996094672406</v>
      </c>
      <c r="Z32" s="102">
        <f t="shared" si="5"/>
        <v>18351000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19063910</v>
      </c>
      <c r="C35" s="19">
        <v>0</v>
      </c>
      <c r="D35" s="59">
        <v>6354079</v>
      </c>
      <c r="E35" s="60">
        <v>19063910</v>
      </c>
      <c r="F35" s="60">
        <v>92221479</v>
      </c>
      <c r="G35" s="60">
        <v>91260019</v>
      </c>
      <c r="H35" s="60">
        <v>84879436</v>
      </c>
      <c r="I35" s="60">
        <v>84879436</v>
      </c>
      <c r="J35" s="60">
        <v>107844223</v>
      </c>
      <c r="K35" s="60">
        <v>100409083</v>
      </c>
      <c r="L35" s="60">
        <v>81840494</v>
      </c>
      <c r="M35" s="60">
        <v>81840494</v>
      </c>
      <c r="N35" s="60">
        <v>74325924</v>
      </c>
      <c r="O35" s="60">
        <v>75629675</v>
      </c>
      <c r="P35" s="60">
        <v>89097771</v>
      </c>
      <c r="Q35" s="60">
        <v>89097771</v>
      </c>
      <c r="R35" s="60">
        <v>0</v>
      </c>
      <c r="S35" s="60">
        <v>0</v>
      </c>
      <c r="T35" s="60">
        <v>0</v>
      </c>
      <c r="U35" s="60">
        <v>0</v>
      </c>
      <c r="V35" s="60">
        <v>89097771</v>
      </c>
      <c r="W35" s="60">
        <v>14297933</v>
      </c>
      <c r="X35" s="60">
        <v>74799838</v>
      </c>
      <c r="Y35" s="61">
        <v>523.15</v>
      </c>
      <c r="Z35" s="62">
        <v>19063910</v>
      </c>
    </row>
    <row r="36" spans="1:26" ht="13.5">
      <c r="A36" s="58" t="s">
        <v>57</v>
      </c>
      <c r="B36" s="19">
        <v>194589257</v>
      </c>
      <c r="C36" s="19">
        <v>0</v>
      </c>
      <c r="D36" s="59">
        <v>406542274</v>
      </c>
      <c r="E36" s="60">
        <v>194589258</v>
      </c>
      <c r="F36" s="60">
        <v>174670800</v>
      </c>
      <c r="G36" s="60">
        <v>174698284</v>
      </c>
      <c r="H36" s="60">
        <v>174698284</v>
      </c>
      <c r="I36" s="60">
        <v>174698284</v>
      </c>
      <c r="J36" s="60">
        <v>195376214</v>
      </c>
      <c r="K36" s="60">
        <v>195376215</v>
      </c>
      <c r="L36" s="60">
        <v>195383842</v>
      </c>
      <c r="M36" s="60">
        <v>195383842</v>
      </c>
      <c r="N36" s="60">
        <v>195394168</v>
      </c>
      <c r="O36" s="60">
        <v>195394168</v>
      </c>
      <c r="P36" s="60">
        <v>195441747</v>
      </c>
      <c r="Q36" s="60">
        <v>195441747</v>
      </c>
      <c r="R36" s="60">
        <v>0</v>
      </c>
      <c r="S36" s="60">
        <v>0</v>
      </c>
      <c r="T36" s="60">
        <v>0</v>
      </c>
      <c r="U36" s="60">
        <v>0</v>
      </c>
      <c r="V36" s="60">
        <v>195441747</v>
      </c>
      <c r="W36" s="60">
        <v>145941944</v>
      </c>
      <c r="X36" s="60">
        <v>49499803</v>
      </c>
      <c r="Y36" s="61">
        <v>33.92</v>
      </c>
      <c r="Z36" s="62">
        <v>194589258</v>
      </c>
    </row>
    <row r="37" spans="1:26" ht="13.5">
      <c r="A37" s="58" t="s">
        <v>58</v>
      </c>
      <c r="B37" s="19">
        <v>19891058</v>
      </c>
      <c r="C37" s="19">
        <v>0</v>
      </c>
      <c r="D37" s="59">
        <v>13294247</v>
      </c>
      <c r="E37" s="60">
        <v>19891058</v>
      </c>
      <c r="F37" s="60">
        <v>61558443</v>
      </c>
      <c r="G37" s="60">
        <v>64146339</v>
      </c>
      <c r="H37" s="60">
        <v>65816211</v>
      </c>
      <c r="I37" s="60">
        <v>65816211</v>
      </c>
      <c r="J37" s="60">
        <v>72477939</v>
      </c>
      <c r="K37" s="60">
        <v>70304569</v>
      </c>
      <c r="L37" s="60">
        <v>69835040</v>
      </c>
      <c r="M37" s="60">
        <v>69835040</v>
      </c>
      <c r="N37" s="60">
        <v>64208078</v>
      </c>
      <c r="O37" s="60">
        <v>67676044</v>
      </c>
      <c r="P37" s="60">
        <v>75198939</v>
      </c>
      <c r="Q37" s="60">
        <v>75198939</v>
      </c>
      <c r="R37" s="60">
        <v>0</v>
      </c>
      <c r="S37" s="60">
        <v>0</v>
      </c>
      <c r="T37" s="60">
        <v>0</v>
      </c>
      <c r="U37" s="60">
        <v>0</v>
      </c>
      <c r="V37" s="60">
        <v>75198939</v>
      </c>
      <c r="W37" s="60">
        <v>14918294</v>
      </c>
      <c r="X37" s="60">
        <v>60280645</v>
      </c>
      <c r="Y37" s="61">
        <v>404.07</v>
      </c>
      <c r="Z37" s="62">
        <v>19891058</v>
      </c>
    </row>
    <row r="38" spans="1:26" ht="13.5">
      <c r="A38" s="58" t="s">
        <v>59</v>
      </c>
      <c r="B38" s="19">
        <v>7783653</v>
      </c>
      <c r="C38" s="19">
        <v>0</v>
      </c>
      <c r="D38" s="59">
        <v>0</v>
      </c>
      <c r="E38" s="60">
        <v>7783653</v>
      </c>
      <c r="F38" s="60">
        <v>1356012</v>
      </c>
      <c r="G38" s="60">
        <v>1356012</v>
      </c>
      <c r="H38" s="60">
        <v>1356012</v>
      </c>
      <c r="I38" s="60">
        <v>1356012</v>
      </c>
      <c r="J38" s="60">
        <v>1356012</v>
      </c>
      <c r="K38" s="60">
        <v>1356012</v>
      </c>
      <c r="L38" s="60">
        <v>1356012</v>
      </c>
      <c r="M38" s="60">
        <v>1356012</v>
      </c>
      <c r="N38" s="60">
        <v>1356012</v>
      </c>
      <c r="O38" s="60">
        <v>1356012</v>
      </c>
      <c r="P38" s="60">
        <v>1356012</v>
      </c>
      <c r="Q38" s="60">
        <v>1356012</v>
      </c>
      <c r="R38" s="60">
        <v>0</v>
      </c>
      <c r="S38" s="60">
        <v>0</v>
      </c>
      <c r="T38" s="60">
        <v>0</v>
      </c>
      <c r="U38" s="60">
        <v>0</v>
      </c>
      <c r="V38" s="60">
        <v>1356012</v>
      </c>
      <c r="W38" s="60">
        <v>5837740</v>
      </c>
      <c r="X38" s="60">
        <v>-4481728</v>
      </c>
      <c r="Y38" s="61">
        <v>-76.77</v>
      </c>
      <c r="Z38" s="62">
        <v>7783653</v>
      </c>
    </row>
    <row r="39" spans="1:26" ht="13.5">
      <c r="A39" s="58" t="s">
        <v>60</v>
      </c>
      <c r="B39" s="19">
        <v>185978456</v>
      </c>
      <c r="C39" s="19">
        <v>0</v>
      </c>
      <c r="D39" s="59">
        <v>399602106</v>
      </c>
      <c r="E39" s="60">
        <v>185978457</v>
      </c>
      <c r="F39" s="60">
        <v>203977824</v>
      </c>
      <c r="G39" s="60">
        <v>200455952</v>
      </c>
      <c r="H39" s="60">
        <v>192405497</v>
      </c>
      <c r="I39" s="60">
        <v>192405497</v>
      </c>
      <c r="J39" s="60">
        <v>229386486</v>
      </c>
      <c r="K39" s="60">
        <v>224124717</v>
      </c>
      <c r="L39" s="60">
        <v>206033284</v>
      </c>
      <c r="M39" s="60">
        <v>206033284</v>
      </c>
      <c r="N39" s="60">
        <v>204156002</v>
      </c>
      <c r="O39" s="60">
        <v>201991787</v>
      </c>
      <c r="P39" s="60">
        <v>207984567</v>
      </c>
      <c r="Q39" s="60">
        <v>207984567</v>
      </c>
      <c r="R39" s="60">
        <v>0</v>
      </c>
      <c r="S39" s="60">
        <v>0</v>
      </c>
      <c r="T39" s="60">
        <v>0</v>
      </c>
      <c r="U39" s="60">
        <v>0</v>
      </c>
      <c r="V39" s="60">
        <v>207984567</v>
      </c>
      <c r="W39" s="60">
        <v>139483843</v>
      </c>
      <c r="X39" s="60">
        <v>68500724</v>
      </c>
      <c r="Y39" s="61">
        <v>49.11</v>
      </c>
      <c r="Z39" s="62">
        <v>185978457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-2341646</v>
      </c>
      <c r="C42" s="19">
        <v>0</v>
      </c>
      <c r="D42" s="59">
        <v>19069389</v>
      </c>
      <c r="E42" s="60">
        <v>16507307</v>
      </c>
      <c r="F42" s="60">
        <v>6314829</v>
      </c>
      <c r="G42" s="60">
        <v>-5790889</v>
      </c>
      <c r="H42" s="60">
        <v>-460265</v>
      </c>
      <c r="I42" s="60">
        <v>63675</v>
      </c>
      <c r="J42" s="60">
        <v>-11579379</v>
      </c>
      <c r="K42" s="60">
        <v>8640812</v>
      </c>
      <c r="L42" s="60">
        <v>-6831092</v>
      </c>
      <c r="M42" s="60">
        <v>-9769659</v>
      </c>
      <c r="N42" s="60">
        <v>1689717</v>
      </c>
      <c r="O42" s="60">
        <v>-4348445</v>
      </c>
      <c r="P42" s="60">
        <v>9183734</v>
      </c>
      <c r="Q42" s="60">
        <v>6525006</v>
      </c>
      <c r="R42" s="60">
        <v>0</v>
      </c>
      <c r="S42" s="60">
        <v>0</v>
      </c>
      <c r="T42" s="60">
        <v>0</v>
      </c>
      <c r="U42" s="60">
        <v>0</v>
      </c>
      <c r="V42" s="60">
        <v>-3180978</v>
      </c>
      <c r="W42" s="60">
        <v>37801193</v>
      </c>
      <c r="X42" s="60">
        <v>-40982171</v>
      </c>
      <c r="Y42" s="61">
        <v>-108.42</v>
      </c>
      <c r="Z42" s="62">
        <v>16507307</v>
      </c>
    </row>
    <row r="43" spans="1:26" ht="13.5">
      <c r="A43" s="58" t="s">
        <v>63</v>
      </c>
      <c r="B43" s="19">
        <v>-3253499</v>
      </c>
      <c r="C43" s="19">
        <v>0</v>
      </c>
      <c r="D43" s="59">
        <v>-21051000</v>
      </c>
      <c r="E43" s="60">
        <v>-21051000</v>
      </c>
      <c r="F43" s="60">
        <v>0</v>
      </c>
      <c r="G43" s="60">
        <v>0</v>
      </c>
      <c r="H43" s="60">
        <v>0</v>
      </c>
      <c r="I43" s="60">
        <v>0</v>
      </c>
      <c r="J43" s="60">
        <v>11517010</v>
      </c>
      <c r="K43" s="60">
        <v>1890000</v>
      </c>
      <c r="L43" s="60">
        <v>0</v>
      </c>
      <c r="M43" s="60">
        <v>13407010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13407010</v>
      </c>
      <c r="W43" s="60">
        <v>0</v>
      </c>
      <c r="X43" s="60">
        <v>13407010</v>
      </c>
      <c r="Y43" s="61">
        <v>0</v>
      </c>
      <c r="Z43" s="62">
        <v>-21051000</v>
      </c>
    </row>
    <row r="44" spans="1:26" ht="13.5">
      <c r="A44" s="58" t="s">
        <v>64</v>
      </c>
      <c r="B44" s="19">
        <v>-451366</v>
      </c>
      <c r="C44" s="19">
        <v>0</v>
      </c>
      <c r="D44" s="59">
        <v>-1000000</v>
      </c>
      <c r="E44" s="60">
        <v>-1000000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-1000000</v>
      </c>
      <c r="X44" s="60">
        <v>1000000</v>
      </c>
      <c r="Y44" s="61">
        <v>-100</v>
      </c>
      <c r="Z44" s="62">
        <v>-1000000</v>
      </c>
    </row>
    <row r="45" spans="1:26" ht="13.5">
      <c r="A45" s="70" t="s">
        <v>65</v>
      </c>
      <c r="B45" s="22">
        <v>-2385904</v>
      </c>
      <c r="C45" s="22">
        <v>0</v>
      </c>
      <c r="D45" s="99">
        <v>3047997</v>
      </c>
      <c r="E45" s="100">
        <v>-5543693</v>
      </c>
      <c r="F45" s="100">
        <v>6475683</v>
      </c>
      <c r="G45" s="100">
        <v>684794</v>
      </c>
      <c r="H45" s="100">
        <v>224529</v>
      </c>
      <c r="I45" s="100">
        <v>224529</v>
      </c>
      <c r="J45" s="100">
        <v>162160</v>
      </c>
      <c r="K45" s="100">
        <v>10692972</v>
      </c>
      <c r="L45" s="100">
        <v>3861880</v>
      </c>
      <c r="M45" s="100">
        <v>3861880</v>
      </c>
      <c r="N45" s="100">
        <v>5551597</v>
      </c>
      <c r="O45" s="100">
        <v>1203152</v>
      </c>
      <c r="P45" s="100">
        <v>10386886</v>
      </c>
      <c r="Q45" s="100">
        <v>10386886</v>
      </c>
      <c r="R45" s="100">
        <v>0</v>
      </c>
      <c r="S45" s="100">
        <v>0</v>
      </c>
      <c r="T45" s="100">
        <v>0</v>
      </c>
      <c r="U45" s="100">
        <v>0</v>
      </c>
      <c r="V45" s="100">
        <v>10386886</v>
      </c>
      <c r="W45" s="100">
        <v>36801193</v>
      </c>
      <c r="X45" s="100">
        <v>-26414307</v>
      </c>
      <c r="Y45" s="101">
        <v>-71.78</v>
      </c>
      <c r="Z45" s="102">
        <v>-5543693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4664161</v>
      </c>
      <c r="C49" s="52">
        <v>0</v>
      </c>
      <c r="D49" s="129">
        <v>1633799</v>
      </c>
      <c r="E49" s="54">
        <v>1294627</v>
      </c>
      <c r="F49" s="54">
        <v>0</v>
      </c>
      <c r="G49" s="54">
        <v>0</v>
      </c>
      <c r="H49" s="54">
        <v>0</v>
      </c>
      <c r="I49" s="54">
        <v>1117852</v>
      </c>
      <c r="J49" s="54">
        <v>0</v>
      </c>
      <c r="K49" s="54">
        <v>0</v>
      </c>
      <c r="L49" s="54">
        <v>0</v>
      </c>
      <c r="M49" s="54">
        <v>1129855</v>
      </c>
      <c r="N49" s="54">
        <v>0</v>
      </c>
      <c r="O49" s="54">
        <v>0</v>
      </c>
      <c r="P49" s="54">
        <v>0</v>
      </c>
      <c r="Q49" s="54">
        <v>76141303</v>
      </c>
      <c r="R49" s="54">
        <v>0</v>
      </c>
      <c r="S49" s="54">
        <v>0</v>
      </c>
      <c r="T49" s="54">
        <v>0</v>
      </c>
      <c r="U49" s="54">
        <v>0</v>
      </c>
      <c r="V49" s="54">
        <v>-7490</v>
      </c>
      <c r="W49" s="54">
        <v>0</v>
      </c>
      <c r="X49" s="54">
        <v>85974107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344560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344560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80.00001108739602</v>
      </c>
      <c r="E58" s="7">
        <f t="shared" si="6"/>
        <v>80.1941836123088</v>
      </c>
      <c r="F58" s="7">
        <f t="shared" si="6"/>
        <v>34.15129176925882</v>
      </c>
      <c r="G58" s="7">
        <f t="shared" si="6"/>
        <v>31.181158404091857</v>
      </c>
      <c r="H58" s="7">
        <f t="shared" si="6"/>
        <v>17.70626620242924</v>
      </c>
      <c r="I58" s="7">
        <f t="shared" si="6"/>
        <v>25.0414389661835</v>
      </c>
      <c r="J58" s="7">
        <f t="shared" si="6"/>
        <v>2.539513689598514</v>
      </c>
      <c r="K58" s="7">
        <f t="shared" si="6"/>
        <v>-23.462953071464824</v>
      </c>
      <c r="L58" s="7">
        <f t="shared" si="6"/>
        <v>8.660979070216493</v>
      </c>
      <c r="M58" s="7">
        <f t="shared" si="6"/>
        <v>14.608818714783927</v>
      </c>
      <c r="N58" s="7">
        <f t="shared" si="6"/>
        <v>67.79503432571869</v>
      </c>
      <c r="O58" s="7">
        <f t="shared" si="6"/>
        <v>111.24073111522522</v>
      </c>
      <c r="P58" s="7">
        <f t="shared" si="6"/>
        <v>42.70207581945374</v>
      </c>
      <c r="Q58" s="7">
        <f t="shared" si="6"/>
        <v>68.79717472372955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25.28929222351045</v>
      </c>
      <c r="W58" s="7">
        <f t="shared" si="6"/>
        <v>80.19418082698776</v>
      </c>
      <c r="X58" s="7">
        <f t="shared" si="6"/>
        <v>0</v>
      </c>
      <c r="Y58" s="7">
        <f t="shared" si="6"/>
        <v>0</v>
      </c>
      <c r="Z58" s="8">
        <f t="shared" si="6"/>
        <v>80.1941836123088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79.99995642819592</v>
      </c>
      <c r="E59" s="10">
        <f t="shared" si="7"/>
        <v>116.07838085705897</v>
      </c>
      <c r="F59" s="10">
        <f t="shared" si="7"/>
        <v>-1247.7340488968396</v>
      </c>
      <c r="G59" s="10">
        <f t="shared" si="7"/>
        <v>20.67201381175349</v>
      </c>
      <c r="H59" s="10">
        <f t="shared" si="7"/>
        <v>1404.989048430275</v>
      </c>
      <c r="I59" s="10">
        <f t="shared" si="7"/>
        <v>72.38906483200466</v>
      </c>
      <c r="J59" s="10">
        <f t="shared" si="7"/>
        <v>7.0663722891258605</v>
      </c>
      <c r="K59" s="10">
        <f t="shared" si="7"/>
        <v>-19082.956878850102</v>
      </c>
      <c r="L59" s="10">
        <f t="shared" si="7"/>
        <v>-19.5773994594568</v>
      </c>
      <c r="M59" s="10">
        <f t="shared" si="7"/>
        <v>171.77404726868676</v>
      </c>
      <c r="N59" s="10">
        <f t="shared" si="7"/>
        <v>56.92860656291091</v>
      </c>
      <c r="O59" s="10">
        <f t="shared" si="7"/>
        <v>31.743140760044547</v>
      </c>
      <c r="P59" s="10">
        <f t="shared" si="7"/>
        <v>32.99612981104938</v>
      </c>
      <c r="Q59" s="10">
        <f t="shared" si="7"/>
        <v>40.54740202425487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79.66484685133557</v>
      </c>
      <c r="W59" s="10">
        <f t="shared" si="7"/>
        <v>116.07836556812588</v>
      </c>
      <c r="X59" s="10">
        <f t="shared" si="7"/>
        <v>0</v>
      </c>
      <c r="Y59" s="10">
        <f t="shared" si="7"/>
        <v>0</v>
      </c>
      <c r="Z59" s="11">
        <f t="shared" si="7"/>
        <v>116.07838085705897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80.00002974336772</v>
      </c>
      <c r="E60" s="13">
        <f t="shared" si="7"/>
        <v>72.5402427466091</v>
      </c>
      <c r="F60" s="13">
        <f t="shared" si="7"/>
        <v>30.9304465830462</v>
      </c>
      <c r="G60" s="13">
        <f t="shared" si="7"/>
        <v>32.99845489700021</v>
      </c>
      <c r="H60" s="13">
        <f t="shared" si="7"/>
        <v>14.889185039733267</v>
      </c>
      <c r="I60" s="13">
        <f t="shared" si="7"/>
        <v>23.01741548132886</v>
      </c>
      <c r="J60" s="13">
        <f t="shared" si="7"/>
        <v>2.3209588733951336</v>
      </c>
      <c r="K60" s="13">
        <f t="shared" si="7"/>
        <v>-13.090178562218258</v>
      </c>
      <c r="L60" s="13">
        <f t="shared" si="7"/>
        <v>7.132697999760144</v>
      </c>
      <c r="M60" s="13">
        <f t="shared" si="7"/>
        <v>10.196405746410736</v>
      </c>
      <c r="N60" s="13">
        <f t="shared" si="7"/>
        <v>71.96952387539321</v>
      </c>
      <c r="O60" s="13">
        <f t="shared" si="7"/>
        <v>145.84715867416435</v>
      </c>
      <c r="P60" s="13">
        <f t="shared" si="7"/>
        <v>44.99854156095516</v>
      </c>
      <c r="Q60" s="13">
        <f t="shared" si="7"/>
        <v>78.0826542769818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21.58503467672045</v>
      </c>
      <c r="W60" s="13">
        <f t="shared" si="7"/>
        <v>72.54024172764997</v>
      </c>
      <c r="X60" s="13">
        <f t="shared" si="7"/>
        <v>0</v>
      </c>
      <c r="Y60" s="13">
        <f t="shared" si="7"/>
        <v>0</v>
      </c>
      <c r="Z60" s="14">
        <f t="shared" si="7"/>
        <v>72.5402427466091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29.075954916127944</v>
      </c>
      <c r="G61" s="13">
        <f t="shared" si="7"/>
        <v>30.736269846172853</v>
      </c>
      <c r="H61" s="13">
        <f t="shared" si="7"/>
        <v>11.929482555749209</v>
      </c>
      <c r="I61" s="13">
        <f t="shared" si="7"/>
        <v>19.792927159402357</v>
      </c>
      <c r="J61" s="13">
        <f t="shared" si="7"/>
        <v>1.9386444970123116</v>
      </c>
      <c r="K61" s="13">
        <f t="shared" si="7"/>
        <v>-10.468002592648382</v>
      </c>
      <c r="L61" s="13">
        <f t="shared" si="7"/>
        <v>5.499966698269823</v>
      </c>
      <c r="M61" s="13">
        <f t="shared" si="7"/>
        <v>8.397703341215442</v>
      </c>
      <c r="N61" s="13">
        <f t="shared" si="7"/>
        <v>77.28025489321705</v>
      </c>
      <c r="O61" s="13">
        <f t="shared" si="7"/>
        <v>165.20792183013543</v>
      </c>
      <c r="P61" s="13">
        <f t="shared" si="7"/>
        <v>42.959218221200324</v>
      </c>
      <c r="Q61" s="13">
        <f t="shared" si="7"/>
        <v>80.25800163115912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18.412511996293496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41.55361204484612</v>
      </c>
      <c r="G64" s="13">
        <f t="shared" si="7"/>
        <v>46.908989425093154</v>
      </c>
      <c r="H64" s="13">
        <f t="shared" si="7"/>
        <v>1958.9185088859992</v>
      </c>
      <c r="I64" s="13">
        <f t="shared" si="7"/>
        <v>66.19708854937159</v>
      </c>
      <c r="J64" s="13">
        <f t="shared" si="7"/>
        <v>11.014642176330735</v>
      </c>
      <c r="K64" s="13">
        <f t="shared" si="7"/>
        <v>7225.480427046263</v>
      </c>
      <c r="L64" s="13">
        <f t="shared" si="7"/>
        <v>-38.0907717159085</v>
      </c>
      <c r="M64" s="13">
        <f t="shared" si="7"/>
        <v>71.40947396266344</v>
      </c>
      <c r="N64" s="13">
        <f t="shared" si="7"/>
        <v>56.46395938102574</v>
      </c>
      <c r="O64" s="13">
        <f t="shared" si="7"/>
        <v>99.34078116599181</v>
      </c>
      <c r="P64" s="13">
        <f t="shared" si="7"/>
        <v>56.094824157718314</v>
      </c>
      <c r="Q64" s="13">
        <f t="shared" si="7"/>
        <v>70.69414821174563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69.65803350516173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43986194</v>
      </c>
      <c r="C67" s="24"/>
      <c r="D67" s="25">
        <v>28861601</v>
      </c>
      <c r="E67" s="26">
        <v>28791719</v>
      </c>
      <c r="F67" s="26">
        <v>2663053</v>
      </c>
      <c r="G67" s="26">
        <v>3315855</v>
      </c>
      <c r="H67" s="26">
        <v>6082807</v>
      </c>
      <c r="I67" s="26">
        <v>12061715</v>
      </c>
      <c r="J67" s="26">
        <v>31460236</v>
      </c>
      <c r="K67" s="26">
        <v>-11639251</v>
      </c>
      <c r="L67" s="26">
        <v>10663321</v>
      </c>
      <c r="M67" s="26">
        <v>30484306</v>
      </c>
      <c r="N67" s="26">
        <v>2241468</v>
      </c>
      <c r="O67" s="26">
        <v>2054724</v>
      </c>
      <c r="P67" s="26">
        <v>3255919</v>
      </c>
      <c r="Q67" s="26">
        <v>7552111</v>
      </c>
      <c r="R67" s="26"/>
      <c r="S67" s="26"/>
      <c r="T67" s="26"/>
      <c r="U67" s="26"/>
      <c r="V67" s="26">
        <v>50098132</v>
      </c>
      <c r="W67" s="26">
        <v>21593790</v>
      </c>
      <c r="X67" s="26"/>
      <c r="Y67" s="25"/>
      <c r="Z67" s="27">
        <v>28791719</v>
      </c>
    </row>
    <row r="68" spans="1:26" ht="13.5" hidden="1">
      <c r="A68" s="37" t="s">
        <v>31</v>
      </c>
      <c r="B68" s="19">
        <v>5953379</v>
      </c>
      <c r="C68" s="19"/>
      <c r="D68" s="20">
        <v>7344199</v>
      </c>
      <c r="E68" s="21">
        <v>5061542</v>
      </c>
      <c r="F68" s="21">
        <v>-6708</v>
      </c>
      <c r="G68" s="21">
        <v>488859</v>
      </c>
      <c r="H68" s="21">
        <v>12327</v>
      </c>
      <c r="I68" s="21">
        <v>494478</v>
      </c>
      <c r="J68" s="21">
        <v>1448933</v>
      </c>
      <c r="K68" s="21">
        <v>-6331</v>
      </c>
      <c r="L68" s="21">
        <v>-610127</v>
      </c>
      <c r="M68" s="21">
        <v>832475</v>
      </c>
      <c r="N68" s="21">
        <v>622102</v>
      </c>
      <c r="O68" s="21">
        <v>623174</v>
      </c>
      <c r="P68" s="21">
        <v>622967</v>
      </c>
      <c r="Q68" s="21">
        <v>1868243</v>
      </c>
      <c r="R68" s="21"/>
      <c r="S68" s="21"/>
      <c r="T68" s="21"/>
      <c r="U68" s="21"/>
      <c r="V68" s="21">
        <v>3195196</v>
      </c>
      <c r="W68" s="21">
        <v>3796157</v>
      </c>
      <c r="X68" s="21"/>
      <c r="Y68" s="20"/>
      <c r="Z68" s="23">
        <v>5061542</v>
      </c>
    </row>
    <row r="69" spans="1:26" ht="13.5" hidden="1">
      <c r="A69" s="38" t="s">
        <v>32</v>
      </c>
      <c r="B69" s="19">
        <v>35139278</v>
      </c>
      <c r="C69" s="19"/>
      <c r="D69" s="20">
        <v>21517402</v>
      </c>
      <c r="E69" s="21">
        <v>23730177</v>
      </c>
      <c r="F69" s="21">
        <v>2669761</v>
      </c>
      <c r="G69" s="21">
        <v>2826996</v>
      </c>
      <c r="H69" s="21">
        <v>6070480</v>
      </c>
      <c r="I69" s="21">
        <v>11567237</v>
      </c>
      <c r="J69" s="21">
        <v>30011303</v>
      </c>
      <c r="K69" s="21">
        <v>-11632920</v>
      </c>
      <c r="L69" s="21">
        <v>11273448</v>
      </c>
      <c r="M69" s="21">
        <v>29651831</v>
      </c>
      <c r="N69" s="21">
        <v>1619366</v>
      </c>
      <c r="O69" s="21">
        <v>1431550</v>
      </c>
      <c r="P69" s="21">
        <v>2632952</v>
      </c>
      <c r="Q69" s="21">
        <v>5683868</v>
      </c>
      <c r="R69" s="21"/>
      <c r="S69" s="21"/>
      <c r="T69" s="21"/>
      <c r="U69" s="21"/>
      <c r="V69" s="21">
        <v>46902936</v>
      </c>
      <c r="W69" s="21">
        <v>17797633</v>
      </c>
      <c r="X69" s="21"/>
      <c r="Y69" s="20"/>
      <c r="Z69" s="23">
        <v>23730177</v>
      </c>
    </row>
    <row r="70" spans="1:26" ht="13.5" hidden="1">
      <c r="A70" s="39" t="s">
        <v>103</v>
      </c>
      <c r="B70" s="19"/>
      <c r="C70" s="19"/>
      <c r="D70" s="20"/>
      <c r="E70" s="21"/>
      <c r="F70" s="21">
        <v>2272032</v>
      </c>
      <c r="G70" s="21">
        <v>2428050</v>
      </c>
      <c r="H70" s="21">
        <v>6061252</v>
      </c>
      <c r="I70" s="21">
        <v>10761334</v>
      </c>
      <c r="J70" s="21">
        <v>28743795</v>
      </c>
      <c r="K70" s="21">
        <v>-11637521</v>
      </c>
      <c r="L70" s="21">
        <v>11696089</v>
      </c>
      <c r="M70" s="21">
        <v>28802363</v>
      </c>
      <c r="N70" s="21">
        <v>1206466</v>
      </c>
      <c r="O70" s="21">
        <v>1011029</v>
      </c>
      <c r="P70" s="21">
        <v>2206353</v>
      </c>
      <c r="Q70" s="21">
        <v>4423848</v>
      </c>
      <c r="R70" s="21"/>
      <c r="S70" s="21"/>
      <c r="T70" s="21"/>
      <c r="U70" s="21"/>
      <c r="V70" s="21">
        <v>43987545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397448</v>
      </c>
      <c r="G73" s="21">
        <v>397734</v>
      </c>
      <c r="H73" s="21">
        <v>9228</v>
      </c>
      <c r="I73" s="21">
        <v>804410</v>
      </c>
      <c r="J73" s="21">
        <v>1264771</v>
      </c>
      <c r="K73" s="21">
        <v>4215</v>
      </c>
      <c r="L73" s="21">
        <v>-422202</v>
      </c>
      <c r="M73" s="21">
        <v>846784</v>
      </c>
      <c r="N73" s="21">
        <v>412812</v>
      </c>
      <c r="O73" s="21">
        <v>420346</v>
      </c>
      <c r="P73" s="21">
        <v>422424</v>
      </c>
      <c r="Q73" s="21">
        <v>1255582</v>
      </c>
      <c r="R73" s="21"/>
      <c r="S73" s="21"/>
      <c r="T73" s="21"/>
      <c r="U73" s="21"/>
      <c r="V73" s="21">
        <v>2906776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35139278</v>
      </c>
      <c r="C74" s="19"/>
      <c r="D74" s="20">
        <v>21517402</v>
      </c>
      <c r="E74" s="21">
        <v>23730177</v>
      </c>
      <c r="F74" s="21">
        <v>281</v>
      </c>
      <c r="G74" s="21">
        <v>1212</v>
      </c>
      <c r="H74" s="21"/>
      <c r="I74" s="21">
        <v>1493</v>
      </c>
      <c r="J74" s="21">
        <v>2737</v>
      </c>
      <c r="K74" s="21">
        <v>386</v>
      </c>
      <c r="L74" s="21">
        <v>-439</v>
      </c>
      <c r="M74" s="21">
        <v>2684</v>
      </c>
      <c r="N74" s="21">
        <v>88</v>
      </c>
      <c r="O74" s="21">
        <v>175</v>
      </c>
      <c r="P74" s="21">
        <v>4175</v>
      </c>
      <c r="Q74" s="21">
        <v>4438</v>
      </c>
      <c r="R74" s="21"/>
      <c r="S74" s="21"/>
      <c r="T74" s="21"/>
      <c r="U74" s="21"/>
      <c r="V74" s="21">
        <v>8615</v>
      </c>
      <c r="W74" s="21">
        <v>17797633</v>
      </c>
      <c r="X74" s="21"/>
      <c r="Y74" s="20"/>
      <c r="Z74" s="23">
        <v>23730177</v>
      </c>
    </row>
    <row r="75" spans="1:26" ht="13.5" hidden="1">
      <c r="A75" s="40" t="s">
        <v>110</v>
      </c>
      <c r="B75" s="28">
        <v>2893537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23089284</v>
      </c>
      <c r="E76" s="34">
        <v>23089284</v>
      </c>
      <c r="F76" s="34">
        <v>909467</v>
      </c>
      <c r="G76" s="34">
        <v>1033922</v>
      </c>
      <c r="H76" s="34">
        <v>1077038</v>
      </c>
      <c r="I76" s="34">
        <v>3020427</v>
      </c>
      <c r="J76" s="34">
        <v>798937</v>
      </c>
      <c r="K76" s="34">
        <v>2730912</v>
      </c>
      <c r="L76" s="34">
        <v>923548</v>
      </c>
      <c r="M76" s="34">
        <v>4453397</v>
      </c>
      <c r="N76" s="34">
        <v>1519604</v>
      </c>
      <c r="O76" s="34">
        <v>2285690</v>
      </c>
      <c r="P76" s="34">
        <v>1390345</v>
      </c>
      <c r="Q76" s="34">
        <v>5195639</v>
      </c>
      <c r="R76" s="34"/>
      <c r="S76" s="34"/>
      <c r="T76" s="34"/>
      <c r="U76" s="34"/>
      <c r="V76" s="34">
        <v>12669463</v>
      </c>
      <c r="W76" s="34">
        <v>17316963</v>
      </c>
      <c r="X76" s="34"/>
      <c r="Y76" s="33"/>
      <c r="Z76" s="35">
        <v>23089284</v>
      </c>
    </row>
    <row r="77" spans="1:26" ht="13.5" hidden="1">
      <c r="A77" s="37" t="s">
        <v>31</v>
      </c>
      <c r="B77" s="19"/>
      <c r="C77" s="19"/>
      <c r="D77" s="20">
        <v>5875356</v>
      </c>
      <c r="E77" s="21">
        <v>5875356</v>
      </c>
      <c r="F77" s="21">
        <v>83698</v>
      </c>
      <c r="G77" s="21">
        <v>101057</v>
      </c>
      <c r="H77" s="21">
        <v>173193</v>
      </c>
      <c r="I77" s="21">
        <v>357948</v>
      </c>
      <c r="J77" s="21">
        <v>102387</v>
      </c>
      <c r="K77" s="21">
        <v>1208142</v>
      </c>
      <c r="L77" s="21">
        <v>119447</v>
      </c>
      <c r="M77" s="21">
        <v>1429976</v>
      </c>
      <c r="N77" s="21">
        <v>354154</v>
      </c>
      <c r="O77" s="21">
        <v>197815</v>
      </c>
      <c r="P77" s="21">
        <v>205555</v>
      </c>
      <c r="Q77" s="21">
        <v>757524</v>
      </c>
      <c r="R77" s="21"/>
      <c r="S77" s="21"/>
      <c r="T77" s="21"/>
      <c r="U77" s="21"/>
      <c r="V77" s="21">
        <v>2545448</v>
      </c>
      <c r="W77" s="21">
        <v>4406517</v>
      </c>
      <c r="X77" s="21"/>
      <c r="Y77" s="20"/>
      <c r="Z77" s="23">
        <v>5875356</v>
      </c>
    </row>
    <row r="78" spans="1:26" ht="13.5" hidden="1">
      <c r="A78" s="38" t="s">
        <v>32</v>
      </c>
      <c r="B78" s="19"/>
      <c r="C78" s="19"/>
      <c r="D78" s="20">
        <v>17213928</v>
      </c>
      <c r="E78" s="21">
        <v>17213928</v>
      </c>
      <c r="F78" s="21">
        <v>825769</v>
      </c>
      <c r="G78" s="21">
        <v>932865</v>
      </c>
      <c r="H78" s="21">
        <v>903845</v>
      </c>
      <c r="I78" s="21">
        <v>2662479</v>
      </c>
      <c r="J78" s="21">
        <v>696550</v>
      </c>
      <c r="K78" s="21">
        <v>1522770</v>
      </c>
      <c r="L78" s="21">
        <v>804101</v>
      </c>
      <c r="M78" s="21">
        <v>3023421</v>
      </c>
      <c r="N78" s="21">
        <v>1165450</v>
      </c>
      <c r="O78" s="21">
        <v>2087875</v>
      </c>
      <c r="P78" s="21">
        <v>1184790</v>
      </c>
      <c r="Q78" s="21">
        <v>4438115</v>
      </c>
      <c r="R78" s="21"/>
      <c r="S78" s="21"/>
      <c r="T78" s="21"/>
      <c r="U78" s="21"/>
      <c r="V78" s="21">
        <v>10124015</v>
      </c>
      <c r="W78" s="21">
        <v>12910446</v>
      </c>
      <c r="X78" s="21"/>
      <c r="Y78" s="20"/>
      <c r="Z78" s="23">
        <v>17213928</v>
      </c>
    </row>
    <row r="79" spans="1:26" ht="13.5" hidden="1">
      <c r="A79" s="39" t="s">
        <v>103</v>
      </c>
      <c r="B79" s="19"/>
      <c r="C79" s="19"/>
      <c r="D79" s="20">
        <v>14037744</v>
      </c>
      <c r="E79" s="21">
        <v>14037744</v>
      </c>
      <c r="F79" s="21">
        <v>660615</v>
      </c>
      <c r="G79" s="21">
        <v>746292</v>
      </c>
      <c r="H79" s="21">
        <v>723076</v>
      </c>
      <c r="I79" s="21">
        <v>2129983</v>
      </c>
      <c r="J79" s="21">
        <v>557240</v>
      </c>
      <c r="K79" s="21">
        <v>1218216</v>
      </c>
      <c r="L79" s="21">
        <v>643281</v>
      </c>
      <c r="M79" s="21">
        <v>2418737</v>
      </c>
      <c r="N79" s="21">
        <v>932360</v>
      </c>
      <c r="O79" s="21">
        <v>1670300</v>
      </c>
      <c r="P79" s="21">
        <v>947832</v>
      </c>
      <c r="Q79" s="21">
        <v>3550492</v>
      </c>
      <c r="R79" s="21"/>
      <c r="S79" s="21"/>
      <c r="T79" s="21"/>
      <c r="U79" s="21"/>
      <c r="V79" s="21">
        <v>8099212</v>
      </c>
      <c r="W79" s="21">
        <v>10528308</v>
      </c>
      <c r="X79" s="21"/>
      <c r="Y79" s="20"/>
      <c r="Z79" s="23">
        <v>14037744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3176184</v>
      </c>
      <c r="E82" s="21">
        <v>3176184</v>
      </c>
      <c r="F82" s="21">
        <v>165154</v>
      </c>
      <c r="G82" s="21">
        <v>186573</v>
      </c>
      <c r="H82" s="21">
        <v>180769</v>
      </c>
      <c r="I82" s="21">
        <v>532496</v>
      </c>
      <c r="J82" s="21">
        <v>139310</v>
      </c>
      <c r="K82" s="21">
        <v>304554</v>
      </c>
      <c r="L82" s="21">
        <v>160820</v>
      </c>
      <c r="M82" s="21">
        <v>604684</v>
      </c>
      <c r="N82" s="21">
        <v>233090</v>
      </c>
      <c r="O82" s="21">
        <v>417575</v>
      </c>
      <c r="P82" s="21">
        <v>236958</v>
      </c>
      <c r="Q82" s="21">
        <v>887623</v>
      </c>
      <c r="R82" s="21"/>
      <c r="S82" s="21"/>
      <c r="T82" s="21"/>
      <c r="U82" s="21"/>
      <c r="V82" s="21">
        <v>2024803</v>
      </c>
      <c r="W82" s="21">
        <v>2382138</v>
      </c>
      <c r="X82" s="21"/>
      <c r="Y82" s="20"/>
      <c r="Z82" s="23">
        <v>3176184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4895954</v>
      </c>
      <c r="D5" s="357">
        <f t="shared" si="0"/>
        <v>0</v>
      </c>
      <c r="E5" s="356">
        <f t="shared" si="0"/>
        <v>0</v>
      </c>
      <c r="F5" s="358">
        <f t="shared" si="0"/>
        <v>1500000</v>
      </c>
      <c r="G5" s="358">
        <f t="shared" si="0"/>
        <v>0</v>
      </c>
      <c r="H5" s="356">
        <f t="shared" si="0"/>
        <v>0</v>
      </c>
      <c r="I5" s="356">
        <f t="shared" si="0"/>
        <v>2128592</v>
      </c>
      <c r="J5" s="358">
        <f t="shared" si="0"/>
        <v>2128592</v>
      </c>
      <c r="K5" s="358">
        <f t="shared" si="0"/>
        <v>1334677</v>
      </c>
      <c r="L5" s="356">
        <f t="shared" si="0"/>
        <v>987346</v>
      </c>
      <c r="M5" s="356">
        <f t="shared" si="0"/>
        <v>548758</v>
      </c>
      <c r="N5" s="358">
        <f t="shared" si="0"/>
        <v>2870781</v>
      </c>
      <c r="O5" s="358">
        <f t="shared" si="0"/>
        <v>0</v>
      </c>
      <c r="P5" s="356">
        <f t="shared" si="0"/>
        <v>2337595</v>
      </c>
      <c r="Q5" s="356">
        <f t="shared" si="0"/>
        <v>0</v>
      </c>
      <c r="R5" s="358">
        <f t="shared" si="0"/>
        <v>2337595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7336968</v>
      </c>
      <c r="X5" s="356">
        <f t="shared" si="0"/>
        <v>1125000</v>
      </c>
      <c r="Y5" s="358">
        <f t="shared" si="0"/>
        <v>6211968</v>
      </c>
      <c r="Z5" s="359">
        <f>+IF(X5&lt;&gt;0,+(Y5/X5)*100,0)</f>
        <v>552.1749333333333</v>
      </c>
      <c r="AA5" s="360">
        <f>+AA6+AA8+AA11+AA13+AA15</f>
        <v>1500000</v>
      </c>
    </row>
    <row r="6" spans="1:27" ht="13.5">
      <c r="A6" s="361" t="s">
        <v>204</v>
      </c>
      <c r="B6" s="142"/>
      <c r="C6" s="60">
        <f>+C7</f>
        <v>2695879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2127152</v>
      </c>
      <c r="J6" s="59">
        <f t="shared" si="1"/>
        <v>2127152</v>
      </c>
      <c r="K6" s="59">
        <f t="shared" si="1"/>
        <v>1334677</v>
      </c>
      <c r="L6" s="60">
        <f t="shared" si="1"/>
        <v>857587</v>
      </c>
      <c r="M6" s="60">
        <f t="shared" si="1"/>
        <v>548758</v>
      </c>
      <c r="N6" s="59">
        <f t="shared" si="1"/>
        <v>2741022</v>
      </c>
      <c r="O6" s="59">
        <f t="shared" si="1"/>
        <v>0</v>
      </c>
      <c r="P6" s="60">
        <f t="shared" si="1"/>
        <v>2337595</v>
      </c>
      <c r="Q6" s="60">
        <f t="shared" si="1"/>
        <v>0</v>
      </c>
      <c r="R6" s="59">
        <f t="shared" si="1"/>
        <v>2337595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7205769</v>
      </c>
      <c r="X6" s="60">
        <f t="shared" si="1"/>
        <v>1125000</v>
      </c>
      <c r="Y6" s="59">
        <f t="shared" si="1"/>
        <v>6080769</v>
      </c>
      <c r="Z6" s="61">
        <f>+IF(X6&lt;&gt;0,+(Y6/X6)*100,0)</f>
        <v>540.5128000000001</v>
      </c>
      <c r="AA6" s="62">
        <f t="shared" si="1"/>
        <v>1500000</v>
      </c>
    </row>
    <row r="7" spans="1:27" ht="13.5">
      <c r="A7" s="291" t="s">
        <v>228</v>
      </c>
      <c r="B7" s="142"/>
      <c r="C7" s="60">
        <v>2695879</v>
      </c>
      <c r="D7" s="340"/>
      <c r="E7" s="60"/>
      <c r="F7" s="59">
        <v>1500000</v>
      </c>
      <c r="G7" s="59"/>
      <c r="H7" s="60"/>
      <c r="I7" s="60">
        <v>2127152</v>
      </c>
      <c r="J7" s="59">
        <v>2127152</v>
      </c>
      <c r="K7" s="59">
        <v>1334677</v>
      </c>
      <c r="L7" s="60">
        <v>857587</v>
      </c>
      <c r="M7" s="60">
        <v>548758</v>
      </c>
      <c r="N7" s="59">
        <v>2741022</v>
      </c>
      <c r="O7" s="59"/>
      <c r="P7" s="60">
        <v>2337595</v>
      </c>
      <c r="Q7" s="60"/>
      <c r="R7" s="59">
        <v>2337595</v>
      </c>
      <c r="S7" s="59"/>
      <c r="T7" s="60"/>
      <c r="U7" s="60"/>
      <c r="V7" s="59"/>
      <c r="W7" s="59">
        <v>7205769</v>
      </c>
      <c r="X7" s="60">
        <v>1125000</v>
      </c>
      <c r="Y7" s="59">
        <v>6080769</v>
      </c>
      <c r="Z7" s="61">
        <v>540.51</v>
      </c>
      <c r="AA7" s="62">
        <v>1500000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129759</v>
      </c>
      <c r="M8" s="60">
        <f t="shared" si="2"/>
        <v>0</v>
      </c>
      <c r="N8" s="59">
        <f t="shared" si="2"/>
        <v>129759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129759</v>
      </c>
      <c r="X8" s="60">
        <f t="shared" si="2"/>
        <v>0</v>
      </c>
      <c r="Y8" s="59">
        <f t="shared" si="2"/>
        <v>129759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129759</v>
      </c>
      <c r="M10" s="60"/>
      <c r="N10" s="59">
        <v>129759</v>
      </c>
      <c r="O10" s="59"/>
      <c r="P10" s="60"/>
      <c r="Q10" s="60"/>
      <c r="R10" s="59"/>
      <c r="S10" s="59"/>
      <c r="T10" s="60"/>
      <c r="U10" s="60"/>
      <c r="V10" s="59"/>
      <c r="W10" s="59">
        <v>129759</v>
      </c>
      <c r="X10" s="60"/>
      <c r="Y10" s="59">
        <v>129759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2200075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1440</v>
      </c>
      <c r="J15" s="59">
        <f t="shared" si="5"/>
        <v>1440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1440</v>
      </c>
      <c r="X15" s="60">
        <f t="shared" si="5"/>
        <v>0</v>
      </c>
      <c r="Y15" s="59">
        <f t="shared" si="5"/>
        <v>1440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2200075</v>
      </c>
      <c r="D20" s="340"/>
      <c r="E20" s="60"/>
      <c r="F20" s="59"/>
      <c r="G20" s="59"/>
      <c r="H20" s="60"/>
      <c r="I20" s="60">
        <v>1440</v>
      </c>
      <c r="J20" s="59">
        <v>1440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1440</v>
      </c>
      <c r="X20" s="60"/>
      <c r="Y20" s="59">
        <v>1440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1957207</v>
      </c>
      <c r="D22" s="344">
        <f t="shared" si="6"/>
        <v>0</v>
      </c>
      <c r="E22" s="343">
        <f t="shared" si="6"/>
        <v>0</v>
      </c>
      <c r="F22" s="345">
        <f t="shared" si="6"/>
        <v>1700000</v>
      </c>
      <c r="G22" s="345">
        <f t="shared" si="6"/>
        <v>277771</v>
      </c>
      <c r="H22" s="343">
        <f t="shared" si="6"/>
        <v>200070</v>
      </c>
      <c r="I22" s="343">
        <f t="shared" si="6"/>
        <v>28889</v>
      </c>
      <c r="J22" s="345">
        <f t="shared" si="6"/>
        <v>506730</v>
      </c>
      <c r="K22" s="345">
        <f t="shared" si="6"/>
        <v>238087</v>
      </c>
      <c r="L22" s="343">
        <f t="shared" si="6"/>
        <v>0</v>
      </c>
      <c r="M22" s="343">
        <f t="shared" si="6"/>
        <v>0</v>
      </c>
      <c r="N22" s="345">
        <f t="shared" si="6"/>
        <v>238087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744817</v>
      </c>
      <c r="X22" s="343">
        <f t="shared" si="6"/>
        <v>1275000</v>
      </c>
      <c r="Y22" s="345">
        <f t="shared" si="6"/>
        <v>-530183</v>
      </c>
      <c r="Z22" s="336">
        <f>+IF(X22&lt;&gt;0,+(Y22/X22)*100,0)</f>
        <v>-41.58298039215686</v>
      </c>
      <c r="AA22" s="350">
        <f>SUM(AA23:AA32)</f>
        <v>1700000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153313</v>
      </c>
      <c r="H24" s="60"/>
      <c r="I24" s="60"/>
      <c r="J24" s="59">
        <v>153313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153313</v>
      </c>
      <c r="X24" s="60"/>
      <c r="Y24" s="59">
        <v>153313</v>
      </c>
      <c r="Z24" s="61"/>
      <c r="AA24" s="62"/>
    </row>
    <row r="25" spans="1:27" ht="13.5">
      <c r="A25" s="361" t="s">
        <v>238</v>
      </c>
      <c r="B25" s="142"/>
      <c r="C25" s="60">
        <v>98034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1859173</v>
      </c>
      <c r="D32" s="340"/>
      <c r="E32" s="60"/>
      <c r="F32" s="59">
        <v>1700000</v>
      </c>
      <c r="G32" s="59">
        <v>124458</v>
      </c>
      <c r="H32" s="60">
        <v>200070</v>
      </c>
      <c r="I32" s="60">
        <v>28889</v>
      </c>
      <c r="J32" s="59">
        <v>353417</v>
      </c>
      <c r="K32" s="59">
        <v>238087</v>
      </c>
      <c r="L32" s="60"/>
      <c r="M32" s="60"/>
      <c r="N32" s="59">
        <v>238087</v>
      </c>
      <c r="O32" s="59"/>
      <c r="P32" s="60"/>
      <c r="Q32" s="60"/>
      <c r="R32" s="59"/>
      <c r="S32" s="59"/>
      <c r="T32" s="60"/>
      <c r="U32" s="60"/>
      <c r="V32" s="59"/>
      <c r="W32" s="59">
        <v>591504</v>
      </c>
      <c r="X32" s="60">
        <v>1275000</v>
      </c>
      <c r="Y32" s="59">
        <v>-683496</v>
      </c>
      <c r="Z32" s="61">
        <v>-53.61</v>
      </c>
      <c r="AA32" s="62">
        <v>1700000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90550</v>
      </c>
      <c r="N40" s="345">
        <f t="shared" si="9"/>
        <v>90550</v>
      </c>
      <c r="O40" s="345">
        <f t="shared" si="9"/>
        <v>0</v>
      </c>
      <c r="P40" s="343">
        <f t="shared" si="9"/>
        <v>0</v>
      </c>
      <c r="Q40" s="343">
        <f t="shared" si="9"/>
        <v>101865</v>
      </c>
      <c r="R40" s="345">
        <f t="shared" si="9"/>
        <v>101865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192415</v>
      </c>
      <c r="X40" s="343">
        <f t="shared" si="9"/>
        <v>825000</v>
      </c>
      <c r="Y40" s="345">
        <f t="shared" si="9"/>
        <v>-632585</v>
      </c>
      <c r="Z40" s="336">
        <f>+IF(X40&lt;&gt;0,+(Y40/X40)*100,0)</f>
        <v>-76.67696969696969</v>
      </c>
      <c r="AA40" s="350">
        <f>SUM(AA41:AA49)</f>
        <v>1100000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1100000</v>
      </c>
      <c r="G48" s="53"/>
      <c r="H48" s="54"/>
      <c r="I48" s="54"/>
      <c r="J48" s="53"/>
      <c r="K48" s="53"/>
      <c r="L48" s="54"/>
      <c r="M48" s="54">
        <v>90550</v>
      </c>
      <c r="N48" s="53">
        <v>90550</v>
      </c>
      <c r="O48" s="53"/>
      <c r="P48" s="54"/>
      <c r="Q48" s="54">
        <v>101865</v>
      </c>
      <c r="R48" s="53">
        <v>101865</v>
      </c>
      <c r="S48" s="53"/>
      <c r="T48" s="54"/>
      <c r="U48" s="54"/>
      <c r="V48" s="53"/>
      <c r="W48" s="53">
        <v>192415</v>
      </c>
      <c r="X48" s="54">
        <v>825000</v>
      </c>
      <c r="Y48" s="53">
        <v>-632585</v>
      </c>
      <c r="Z48" s="94">
        <v>-76.68</v>
      </c>
      <c r="AA48" s="95">
        <v>1100000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6853161</v>
      </c>
      <c r="D60" s="346">
        <f t="shared" si="14"/>
        <v>0</v>
      </c>
      <c r="E60" s="219">
        <f t="shared" si="14"/>
        <v>0</v>
      </c>
      <c r="F60" s="264">
        <f t="shared" si="14"/>
        <v>4300000</v>
      </c>
      <c r="G60" s="264">
        <f t="shared" si="14"/>
        <v>277771</v>
      </c>
      <c r="H60" s="219">
        <f t="shared" si="14"/>
        <v>200070</v>
      </c>
      <c r="I60" s="219">
        <f t="shared" si="14"/>
        <v>2157481</v>
      </c>
      <c r="J60" s="264">
        <f t="shared" si="14"/>
        <v>2635322</v>
      </c>
      <c r="K60" s="264">
        <f t="shared" si="14"/>
        <v>1572764</v>
      </c>
      <c r="L60" s="219">
        <f t="shared" si="14"/>
        <v>987346</v>
      </c>
      <c r="M60" s="219">
        <f t="shared" si="14"/>
        <v>639308</v>
      </c>
      <c r="N60" s="264">
        <f t="shared" si="14"/>
        <v>3199418</v>
      </c>
      <c r="O60" s="264">
        <f t="shared" si="14"/>
        <v>0</v>
      </c>
      <c r="P60" s="219">
        <f t="shared" si="14"/>
        <v>2337595</v>
      </c>
      <c r="Q60" s="219">
        <f t="shared" si="14"/>
        <v>101865</v>
      </c>
      <c r="R60" s="264">
        <f t="shared" si="14"/>
        <v>2439460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8274200</v>
      </c>
      <c r="X60" s="219">
        <f t="shared" si="14"/>
        <v>3225000</v>
      </c>
      <c r="Y60" s="264">
        <f t="shared" si="14"/>
        <v>5049200</v>
      </c>
      <c r="Z60" s="337">
        <f>+IF(X60&lt;&gt;0,+(Y60/X60)*100,0)</f>
        <v>156.5643410852713</v>
      </c>
      <c r="AA60" s="232">
        <f>+AA57+AA54+AA51+AA40+AA37+AA34+AA22+AA5</f>
        <v>4300000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100686153</v>
      </c>
      <c r="D5" s="153">
        <f>SUM(D6:D8)</f>
        <v>0</v>
      </c>
      <c r="E5" s="154">
        <f t="shared" si="0"/>
        <v>100078958</v>
      </c>
      <c r="F5" s="100">
        <f t="shared" si="0"/>
        <v>91650877</v>
      </c>
      <c r="G5" s="100">
        <f t="shared" si="0"/>
        <v>4277894</v>
      </c>
      <c r="H5" s="100">
        <f t="shared" si="0"/>
        <v>1556193</v>
      </c>
      <c r="I5" s="100">
        <f t="shared" si="0"/>
        <v>-3616913</v>
      </c>
      <c r="J5" s="100">
        <f t="shared" si="0"/>
        <v>2217174</v>
      </c>
      <c r="K5" s="100">
        <f t="shared" si="0"/>
        <v>2853203</v>
      </c>
      <c r="L5" s="100">
        <f t="shared" si="0"/>
        <v>3531919</v>
      </c>
      <c r="M5" s="100">
        <f t="shared" si="0"/>
        <v>-1967816</v>
      </c>
      <c r="N5" s="100">
        <f t="shared" si="0"/>
        <v>4417306</v>
      </c>
      <c r="O5" s="100">
        <f t="shared" si="0"/>
        <v>779700</v>
      </c>
      <c r="P5" s="100">
        <f t="shared" si="0"/>
        <v>1452537</v>
      </c>
      <c r="Q5" s="100">
        <f t="shared" si="0"/>
        <v>5982629</v>
      </c>
      <c r="R5" s="100">
        <f t="shared" si="0"/>
        <v>8214866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14849346</v>
      </c>
      <c r="X5" s="100">
        <f t="shared" si="0"/>
        <v>68738158</v>
      </c>
      <c r="Y5" s="100">
        <f t="shared" si="0"/>
        <v>-53888812</v>
      </c>
      <c r="Z5" s="137">
        <f>+IF(X5&lt;&gt;0,+(Y5/X5)*100,0)</f>
        <v>-78.39723025455527</v>
      </c>
      <c r="AA5" s="153">
        <f>SUM(AA6:AA8)</f>
        <v>91650877</v>
      </c>
    </row>
    <row r="6" spans="1:27" ht="13.5">
      <c r="A6" s="138" t="s">
        <v>75</v>
      </c>
      <c r="B6" s="136"/>
      <c r="C6" s="155"/>
      <c r="D6" s="155"/>
      <c r="E6" s="156">
        <v>92671986</v>
      </c>
      <c r="F6" s="60"/>
      <c r="G6" s="60">
        <v>2017560</v>
      </c>
      <c r="H6" s="60">
        <v>48792</v>
      </c>
      <c r="I6" s="60"/>
      <c r="J6" s="60">
        <v>2066352</v>
      </c>
      <c r="K6" s="60"/>
      <c r="L6" s="60">
        <v>1614120</v>
      </c>
      <c r="M6" s="60"/>
      <c r="N6" s="60">
        <v>1614120</v>
      </c>
      <c r="O6" s="60"/>
      <c r="P6" s="60">
        <v>183200</v>
      </c>
      <c r="Q6" s="60">
        <v>1240906</v>
      </c>
      <c r="R6" s="60">
        <v>1424106</v>
      </c>
      <c r="S6" s="60"/>
      <c r="T6" s="60"/>
      <c r="U6" s="60"/>
      <c r="V6" s="60"/>
      <c r="W6" s="60">
        <v>5104578</v>
      </c>
      <c r="X6" s="60"/>
      <c r="Y6" s="60">
        <v>5104578</v>
      </c>
      <c r="Z6" s="140">
        <v>0</v>
      </c>
      <c r="AA6" s="155"/>
    </row>
    <row r="7" spans="1:27" ht="13.5">
      <c r="A7" s="138" t="s">
        <v>76</v>
      </c>
      <c r="B7" s="136"/>
      <c r="C7" s="157">
        <v>100686153</v>
      </c>
      <c r="D7" s="157"/>
      <c r="E7" s="158">
        <v>7406972</v>
      </c>
      <c r="F7" s="159">
        <v>91650877</v>
      </c>
      <c r="G7" s="159">
        <v>2254802</v>
      </c>
      <c r="H7" s="159">
        <v>1465024</v>
      </c>
      <c r="I7" s="159">
        <v>-3602113</v>
      </c>
      <c r="J7" s="159">
        <v>117713</v>
      </c>
      <c r="K7" s="159">
        <v>2848403</v>
      </c>
      <c r="L7" s="159">
        <v>1916867</v>
      </c>
      <c r="M7" s="159">
        <v>-1957716</v>
      </c>
      <c r="N7" s="159">
        <v>2807554</v>
      </c>
      <c r="O7" s="159">
        <v>772700</v>
      </c>
      <c r="P7" s="159">
        <v>1263537</v>
      </c>
      <c r="Q7" s="159">
        <v>3678623</v>
      </c>
      <c r="R7" s="159">
        <v>5714860</v>
      </c>
      <c r="S7" s="159"/>
      <c r="T7" s="159"/>
      <c r="U7" s="159"/>
      <c r="V7" s="159"/>
      <c r="W7" s="159">
        <v>8640127</v>
      </c>
      <c r="X7" s="159">
        <v>68738158</v>
      </c>
      <c r="Y7" s="159">
        <v>-60098031</v>
      </c>
      <c r="Z7" s="141">
        <v>-87.43</v>
      </c>
      <c r="AA7" s="157">
        <v>91650877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5532</v>
      </c>
      <c r="H8" s="60">
        <v>42377</v>
      </c>
      <c r="I8" s="60">
        <v>-14800</v>
      </c>
      <c r="J8" s="60">
        <v>33109</v>
      </c>
      <c r="K8" s="60">
        <v>4800</v>
      </c>
      <c r="L8" s="60">
        <v>932</v>
      </c>
      <c r="M8" s="60">
        <v>-10100</v>
      </c>
      <c r="N8" s="60">
        <v>-4368</v>
      </c>
      <c r="O8" s="60">
        <v>7000</v>
      </c>
      <c r="P8" s="60">
        <v>5800</v>
      </c>
      <c r="Q8" s="60">
        <v>1063100</v>
      </c>
      <c r="R8" s="60">
        <v>1075900</v>
      </c>
      <c r="S8" s="60"/>
      <c r="T8" s="60"/>
      <c r="U8" s="60"/>
      <c r="V8" s="60"/>
      <c r="W8" s="60">
        <v>1104641</v>
      </c>
      <c r="X8" s="60"/>
      <c r="Y8" s="60">
        <v>1104641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2757581</v>
      </c>
      <c r="H9" s="100">
        <f t="shared" si="1"/>
        <v>61248</v>
      </c>
      <c r="I9" s="100">
        <f t="shared" si="1"/>
        <v>-978483</v>
      </c>
      <c r="J9" s="100">
        <f t="shared" si="1"/>
        <v>1840346</v>
      </c>
      <c r="K9" s="100">
        <f t="shared" si="1"/>
        <v>75779</v>
      </c>
      <c r="L9" s="100">
        <f t="shared" si="1"/>
        <v>2212175</v>
      </c>
      <c r="M9" s="100">
        <f t="shared" si="1"/>
        <v>-131853</v>
      </c>
      <c r="N9" s="100">
        <f t="shared" si="1"/>
        <v>2156101</v>
      </c>
      <c r="O9" s="100">
        <f t="shared" si="1"/>
        <v>128150</v>
      </c>
      <c r="P9" s="100">
        <f t="shared" si="1"/>
        <v>75362</v>
      </c>
      <c r="Q9" s="100">
        <f t="shared" si="1"/>
        <v>1693121</v>
      </c>
      <c r="R9" s="100">
        <f t="shared" si="1"/>
        <v>1896633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5893080</v>
      </c>
      <c r="X9" s="100">
        <f t="shared" si="1"/>
        <v>0</v>
      </c>
      <c r="Y9" s="100">
        <f t="shared" si="1"/>
        <v>5893080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1388741</v>
      </c>
      <c r="H10" s="60">
        <v>39691</v>
      </c>
      <c r="I10" s="60">
        <v>-951483</v>
      </c>
      <c r="J10" s="60">
        <v>476949</v>
      </c>
      <c r="K10" s="60">
        <v>59029</v>
      </c>
      <c r="L10" s="60">
        <v>1118565</v>
      </c>
      <c r="M10" s="60">
        <v>-70351</v>
      </c>
      <c r="N10" s="60">
        <v>1107243</v>
      </c>
      <c r="O10" s="60">
        <v>105800</v>
      </c>
      <c r="P10" s="60">
        <v>63162</v>
      </c>
      <c r="Q10" s="60">
        <v>859423</v>
      </c>
      <c r="R10" s="60">
        <v>1028385</v>
      </c>
      <c r="S10" s="60"/>
      <c r="T10" s="60"/>
      <c r="U10" s="60"/>
      <c r="V10" s="60"/>
      <c r="W10" s="60">
        <v>2612577</v>
      </c>
      <c r="X10" s="60"/>
      <c r="Y10" s="60">
        <v>2612577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1368840</v>
      </c>
      <c r="H12" s="60">
        <v>21557</v>
      </c>
      <c r="I12" s="60">
        <v>-27000</v>
      </c>
      <c r="J12" s="60">
        <v>1363397</v>
      </c>
      <c r="K12" s="60">
        <v>16750</v>
      </c>
      <c r="L12" s="60">
        <v>1093610</v>
      </c>
      <c r="M12" s="60">
        <v>-61502</v>
      </c>
      <c r="N12" s="60">
        <v>1048858</v>
      </c>
      <c r="O12" s="60">
        <v>22350</v>
      </c>
      <c r="P12" s="60">
        <v>12200</v>
      </c>
      <c r="Q12" s="60">
        <v>833698</v>
      </c>
      <c r="R12" s="60">
        <v>868248</v>
      </c>
      <c r="S12" s="60"/>
      <c r="T12" s="60"/>
      <c r="U12" s="60"/>
      <c r="V12" s="60"/>
      <c r="W12" s="60">
        <v>3280503</v>
      </c>
      <c r="X12" s="60"/>
      <c r="Y12" s="60">
        <v>3280503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8373048</v>
      </c>
      <c r="H15" s="100">
        <f t="shared" si="2"/>
        <v>1185043</v>
      </c>
      <c r="I15" s="100">
        <f t="shared" si="2"/>
        <v>-132177</v>
      </c>
      <c r="J15" s="100">
        <f t="shared" si="2"/>
        <v>9425914</v>
      </c>
      <c r="K15" s="100">
        <f t="shared" si="2"/>
        <v>2304818</v>
      </c>
      <c r="L15" s="100">
        <f t="shared" si="2"/>
        <v>2850327</v>
      </c>
      <c r="M15" s="100">
        <f t="shared" si="2"/>
        <v>-1114096</v>
      </c>
      <c r="N15" s="100">
        <f t="shared" si="2"/>
        <v>4041049</v>
      </c>
      <c r="O15" s="100">
        <f t="shared" si="2"/>
        <v>2313205</v>
      </c>
      <c r="P15" s="100">
        <f t="shared" si="2"/>
        <v>2996943</v>
      </c>
      <c r="Q15" s="100">
        <f t="shared" si="2"/>
        <v>770894</v>
      </c>
      <c r="R15" s="100">
        <f t="shared" si="2"/>
        <v>6081042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19548005</v>
      </c>
      <c r="X15" s="100">
        <f t="shared" si="2"/>
        <v>0</v>
      </c>
      <c r="Y15" s="100">
        <f t="shared" si="2"/>
        <v>19548005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1008780</v>
      </c>
      <c r="H16" s="60"/>
      <c r="I16" s="60"/>
      <c r="J16" s="60">
        <v>1008780</v>
      </c>
      <c r="K16" s="60"/>
      <c r="L16" s="60">
        <v>807060</v>
      </c>
      <c r="M16" s="60"/>
      <c r="N16" s="60">
        <v>807060</v>
      </c>
      <c r="O16" s="60"/>
      <c r="P16" s="60"/>
      <c r="Q16" s="60">
        <v>605280</v>
      </c>
      <c r="R16" s="60">
        <v>605280</v>
      </c>
      <c r="S16" s="60"/>
      <c r="T16" s="60"/>
      <c r="U16" s="60"/>
      <c r="V16" s="60"/>
      <c r="W16" s="60">
        <v>2421120</v>
      </c>
      <c r="X16" s="60"/>
      <c r="Y16" s="60">
        <v>2421120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7364268</v>
      </c>
      <c r="H17" s="60">
        <v>1185043</v>
      </c>
      <c r="I17" s="60">
        <v>-132177</v>
      </c>
      <c r="J17" s="60">
        <v>8417134</v>
      </c>
      <c r="K17" s="60">
        <v>2304818</v>
      </c>
      <c r="L17" s="60">
        <v>2043267</v>
      </c>
      <c r="M17" s="60">
        <v>-1114096</v>
      </c>
      <c r="N17" s="60">
        <v>3233989</v>
      </c>
      <c r="O17" s="60">
        <v>2313205</v>
      </c>
      <c r="P17" s="60">
        <v>2996943</v>
      </c>
      <c r="Q17" s="60">
        <v>165614</v>
      </c>
      <c r="R17" s="60">
        <v>5475762</v>
      </c>
      <c r="S17" s="60"/>
      <c r="T17" s="60"/>
      <c r="U17" s="60"/>
      <c r="V17" s="60"/>
      <c r="W17" s="60">
        <v>17126885</v>
      </c>
      <c r="X17" s="60"/>
      <c r="Y17" s="60">
        <v>17126885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2669480</v>
      </c>
      <c r="H19" s="100">
        <f t="shared" si="3"/>
        <v>2825784</v>
      </c>
      <c r="I19" s="100">
        <f t="shared" si="3"/>
        <v>6070480</v>
      </c>
      <c r="J19" s="100">
        <f t="shared" si="3"/>
        <v>11565744</v>
      </c>
      <c r="K19" s="100">
        <f t="shared" si="3"/>
        <v>30008566</v>
      </c>
      <c r="L19" s="100">
        <f t="shared" si="3"/>
        <v>-4649376</v>
      </c>
      <c r="M19" s="100">
        <f t="shared" si="3"/>
        <v>11273887</v>
      </c>
      <c r="N19" s="100">
        <f t="shared" si="3"/>
        <v>36633077</v>
      </c>
      <c r="O19" s="100">
        <f t="shared" si="3"/>
        <v>2019278</v>
      </c>
      <c r="P19" s="100">
        <f t="shared" si="3"/>
        <v>1431375</v>
      </c>
      <c r="Q19" s="100">
        <f t="shared" si="3"/>
        <v>6966617</v>
      </c>
      <c r="R19" s="100">
        <f t="shared" si="3"/>
        <v>10417270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58616091</v>
      </c>
      <c r="X19" s="100">
        <f t="shared" si="3"/>
        <v>0</v>
      </c>
      <c r="Y19" s="100">
        <f t="shared" si="3"/>
        <v>58616091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2272032</v>
      </c>
      <c r="H20" s="60">
        <v>2428050</v>
      </c>
      <c r="I20" s="60">
        <v>6061252</v>
      </c>
      <c r="J20" s="60">
        <v>10761334</v>
      </c>
      <c r="K20" s="60">
        <v>28743795</v>
      </c>
      <c r="L20" s="60">
        <v>-4653591</v>
      </c>
      <c r="M20" s="60">
        <v>11696089</v>
      </c>
      <c r="N20" s="60">
        <v>35786293</v>
      </c>
      <c r="O20" s="60">
        <v>1606466</v>
      </c>
      <c r="P20" s="60">
        <v>1011029</v>
      </c>
      <c r="Q20" s="60">
        <v>6544193</v>
      </c>
      <c r="R20" s="60">
        <v>9161688</v>
      </c>
      <c r="S20" s="60"/>
      <c r="T20" s="60"/>
      <c r="U20" s="60"/>
      <c r="V20" s="60"/>
      <c r="W20" s="60">
        <v>55709315</v>
      </c>
      <c r="X20" s="60"/>
      <c r="Y20" s="60">
        <v>55709315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397448</v>
      </c>
      <c r="H23" s="60">
        <v>397734</v>
      </c>
      <c r="I23" s="60">
        <v>9228</v>
      </c>
      <c r="J23" s="60">
        <v>804410</v>
      </c>
      <c r="K23" s="60">
        <v>1264771</v>
      </c>
      <c r="L23" s="60">
        <v>4215</v>
      </c>
      <c r="M23" s="60">
        <v>-422202</v>
      </c>
      <c r="N23" s="60">
        <v>846784</v>
      </c>
      <c r="O23" s="60">
        <v>412812</v>
      </c>
      <c r="P23" s="60">
        <v>420346</v>
      </c>
      <c r="Q23" s="60">
        <v>422424</v>
      </c>
      <c r="R23" s="60">
        <v>1255582</v>
      </c>
      <c r="S23" s="60"/>
      <c r="T23" s="60"/>
      <c r="U23" s="60"/>
      <c r="V23" s="60"/>
      <c r="W23" s="60">
        <v>2906776</v>
      </c>
      <c r="X23" s="60"/>
      <c r="Y23" s="60">
        <v>2906776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100686153</v>
      </c>
      <c r="D25" s="168">
        <f>+D5+D9+D15+D19+D24</f>
        <v>0</v>
      </c>
      <c r="E25" s="169">
        <f t="shared" si="4"/>
        <v>100078958</v>
      </c>
      <c r="F25" s="73">
        <f t="shared" si="4"/>
        <v>91650877</v>
      </c>
      <c r="G25" s="73">
        <f t="shared" si="4"/>
        <v>18078003</v>
      </c>
      <c r="H25" s="73">
        <f t="shared" si="4"/>
        <v>5628268</v>
      </c>
      <c r="I25" s="73">
        <f t="shared" si="4"/>
        <v>1342907</v>
      </c>
      <c r="J25" s="73">
        <f t="shared" si="4"/>
        <v>25049178</v>
      </c>
      <c r="K25" s="73">
        <f t="shared" si="4"/>
        <v>35242366</v>
      </c>
      <c r="L25" s="73">
        <f t="shared" si="4"/>
        <v>3945045</v>
      </c>
      <c r="M25" s="73">
        <f t="shared" si="4"/>
        <v>8060122</v>
      </c>
      <c r="N25" s="73">
        <f t="shared" si="4"/>
        <v>47247533</v>
      </c>
      <c r="O25" s="73">
        <f t="shared" si="4"/>
        <v>5240333</v>
      </c>
      <c r="P25" s="73">
        <f t="shared" si="4"/>
        <v>5956217</v>
      </c>
      <c r="Q25" s="73">
        <f t="shared" si="4"/>
        <v>15413261</v>
      </c>
      <c r="R25" s="73">
        <f t="shared" si="4"/>
        <v>26609811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98906522</v>
      </c>
      <c r="X25" s="73">
        <f t="shared" si="4"/>
        <v>68738158</v>
      </c>
      <c r="Y25" s="73">
        <f t="shared" si="4"/>
        <v>30168364</v>
      </c>
      <c r="Z25" s="170">
        <f>+IF(X25&lt;&gt;0,+(Y25/X25)*100,0)</f>
        <v>43.88881645621054</v>
      </c>
      <c r="AA25" s="168">
        <f>+AA5+AA9+AA15+AA19+AA24</f>
        <v>91650877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80273352</v>
      </c>
      <c r="D28" s="153">
        <f>SUM(D29:D31)</f>
        <v>0</v>
      </c>
      <c r="E28" s="154">
        <f t="shared" si="5"/>
        <v>79027957</v>
      </c>
      <c r="F28" s="100">
        <f t="shared" si="5"/>
        <v>90950466</v>
      </c>
      <c r="G28" s="100">
        <f t="shared" si="5"/>
        <v>587002</v>
      </c>
      <c r="H28" s="100">
        <f t="shared" si="5"/>
        <v>3086095</v>
      </c>
      <c r="I28" s="100">
        <f t="shared" si="5"/>
        <v>2189178</v>
      </c>
      <c r="J28" s="100">
        <f t="shared" si="5"/>
        <v>5862275</v>
      </c>
      <c r="K28" s="100">
        <f t="shared" si="5"/>
        <v>3708171</v>
      </c>
      <c r="L28" s="100">
        <f t="shared" si="5"/>
        <v>1852729</v>
      </c>
      <c r="M28" s="100">
        <f t="shared" si="5"/>
        <v>3310645</v>
      </c>
      <c r="N28" s="100">
        <f t="shared" si="5"/>
        <v>8871545</v>
      </c>
      <c r="O28" s="100">
        <f t="shared" si="5"/>
        <v>2095559</v>
      </c>
      <c r="P28" s="100">
        <f t="shared" si="5"/>
        <v>4019669</v>
      </c>
      <c r="Q28" s="100">
        <f t="shared" si="5"/>
        <v>3025162</v>
      </c>
      <c r="R28" s="100">
        <f t="shared" si="5"/>
        <v>9140390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23874210</v>
      </c>
      <c r="X28" s="100">
        <f t="shared" si="5"/>
        <v>68212850</v>
      </c>
      <c r="Y28" s="100">
        <f t="shared" si="5"/>
        <v>-44338640</v>
      </c>
      <c r="Z28" s="137">
        <f>+IF(X28&lt;&gt;0,+(Y28/X28)*100,0)</f>
        <v>-65.00042147483941</v>
      </c>
      <c r="AA28" s="153">
        <f>SUM(AA29:AA31)</f>
        <v>90950466</v>
      </c>
    </row>
    <row r="29" spans="1:27" ht="13.5">
      <c r="A29" s="138" t="s">
        <v>75</v>
      </c>
      <c r="B29" s="136"/>
      <c r="C29" s="155"/>
      <c r="D29" s="155"/>
      <c r="E29" s="156">
        <v>79027957</v>
      </c>
      <c r="F29" s="60">
        <v>4409897</v>
      </c>
      <c r="G29" s="60">
        <v>1173551</v>
      </c>
      <c r="H29" s="60">
        <v>1331992</v>
      </c>
      <c r="I29" s="60">
        <v>1197503</v>
      </c>
      <c r="J29" s="60">
        <v>3703046</v>
      </c>
      <c r="K29" s="60">
        <v>1664048</v>
      </c>
      <c r="L29" s="60">
        <v>1636176</v>
      </c>
      <c r="M29" s="60">
        <v>2116499</v>
      </c>
      <c r="N29" s="60">
        <v>5416723</v>
      </c>
      <c r="O29" s="60">
        <v>855654</v>
      </c>
      <c r="P29" s="60">
        <v>2302625</v>
      </c>
      <c r="Q29" s="60">
        <v>1217034</v>
      </c>
      <c r="R29" s="60">
        <v>4375313</v>
      </c>
      <c r="S29" s="60"/>
      <c r="T29" s="60"/>
      <c r="U29" s="60"/>
      <c r="V29" s="60"/>
      <c r="W29" s="60">
        <v>13495082</v>
      </c>
      <c r="X29" s="60">
        <v>3307423</v>
      </c>
      <c r="Y29" s="60">
        <v>10187659</v>
      </c>
      <c r="Z29" s="140">
        <v>308.02</v>
      </c>
      <c r="AA29" s="155">
        <v>4409897</v>
      </c>
    </row>
    <row r="30" spans="1:27" ht="13.5">
      <c r="A30" s="138" t="s">
        <v>76</v>
      </c>
      <c r="B30" s="136"/>
      <c r="C30" s="157">
        <v>80273352</v>
      </c>
      <c r="D30" s="157"/>
      <c r="E30" s="158"/>
      <c r="F30" s="159">
        <v>86540569</v>
      </c>
      <c r="G30" s="159">
        <v>429343</v>
      </c>
      <c r="H30" s="159">
        <v>1091507</v>
      </c>
      <c r="I30" s="159">
        <v>484052</v>
      </c>
      <c r="J30" s="159">
        <v>2004902</v>
      </c>
      <c r="K30" s="159">
        <v>1105320</v>
      </c>
      <c r="L30" s="159">
        <v>674708</v>
      </c>
      <c r="M30" s="159">
        <v>703621</v>
      </c>
      <c r="N30" s="159">
        <v>2483649</v>
      </c>
      <c r="O30" s="159">
        <v>460265</v>
      </c>
      <c r="P30" s="159">
        <v>810212</v>
      </c>
      <c r="Q30" s="159">
        <v>1122974</v>
      </c>
      <c r="R30" s="159">
        <v>2393451</v>
      </c>
      <c r="S30" s="159"/>
      <c r="T30" s="159"/>
      <c r="U30" s="159"/>
      <c r="V30" s="159"/>
      <c r="W30" s="159">
        <v>6882002</v>
      </c>
      <c r="X30" s="159">
        <v>64905427</v>
      </c>
      <c r="Y30" s="159">
        <v>-58023425</v>
      </c>
      <c r="Z30" s="141">
        <v>-89.4</v>
      </c>
      <c r="AA30" s="157">
        <v>86540569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-1015892</v>
      </c>
      <c r="H31" s="60">
        <v>662596</v>
      </c>
      <c r="I31" s="60">
        <v>507623</v>
      </c>
      <c r="J31" s="60">
        <v>154327</v>
      </c>
      <c r="K31" s="60">
        <v>938803</v>
      </c>
      <c r="L31" s="60">
        <v>-458155</v>
      </c>
      <c r="M31" s="60">
        <v>490525</v>
      </c>
      <c r="N31" s="60">
        <v>971173</v>
      </c>
      <c r="O31" s="60">
        <v>779640</v>
      </c>
      <c r="P31" s="60">
        <v>906832</v>
      </c>
      <c r="Q31" s="60">
        <v>685154</v>
      </c>
      <c r="R31" s="60">
        <v>2371626</v>
      </c>
      <c r="S31" s="60"/>
      <c r="T31" s="60"/>
      <c r="U31" s="60"/>
      <c r="V31" s="60"/>
      <c r="W31" s="60">
        <v>3497126</v>
      </c>
      <c r="X31" s="60"/>
      <c r="Y31" s="60">
        <v>3497126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368193</v>
      </c>
      <c r="H32" s="100">
        <f t="shared" si="6"/>
        <v>960401</v>
      </c>
      <c r="I32" s="100">
        <f t="shared" si="6"/>
        <v>724781</v>
      </c>
      <c r="J32" s="100">
        <f t="shared" si="6"/>
        <v>2053375</v>
      </c>
      <c r="K32" s="100">
        <f t="shared" si="6"/>
        <v>969808</v>
      </c>
      <c r="L32" s="100">
        <f t="shared" si="6"/>
        <v>684096</v>
      </c>
      <c r="M32" s="100">
        <f t="shared" si="6"/>
        <v>615703</v>
      </c>
      <c r="N32" s="100">
        <f t="shared" si="6"/>
        <v>2269607</v>
      </c>
      <c r="O32" s="100">
        <f t="shared" si="6"/>
        <v>482975</v>
      </c>
      <c r="P32" s="100">
        <f t="shared" si="6"/>
        <v>393005</v>
      </c>
      <c r="Q32" s="100">
        <f t="shared" si="6"/>
        <v>781592</v>
      </c>
      <c r="R32" s="100">
        <f t="shared" si="6"/>
        <v>1657572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5980554</v>
      </c>
      <c r="X32" s="100">
        <f t="shared" si="6"/>
        <v>0</v>
      </c>
      <c r="Y32" s="100">
        <f t="shared" si="6"/>
        <v>5980554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368193</v>
      </c>
      <c r="H33" s="60">
        <v>924176</v>
      </c>
      <c r="I33" s="60">
        <v>498969</v>
      </c>
      <c r="J33" s="60">
        <v>1791338</v>
      </c>
      <c r="K33" s="60">
        <v>426213</v>
      </c>
      <c r="L33" s="60">
        <v>310077</v>
      </c>
      <c r="M33" s="60">
        <v>360833</v>
      </c>
      <c r="N33" s="60">
        <v>1097123</v>
      </c>
      <c r="O33" s="60">
        <v>280600</v>
      </c>
      <c r="P33" s="60">
        <v>182575</v>
      </c>
      <c r="Q33" s="60">
        <v>516367</v>
      </c>
      <c r="R33" s="60">
        <v>979542</v>
      </c>
      <c r="S33" s="60"/>
      <c r="T33" s="60"/>
      <c r="U33" s="60"/>
      <c r="V33" s="60"/>
      <c r="W33" s="60">
        <v>3868003</v>
      </c>
      <c r="X33" s="60"/>
      <c r="Y33" s="60">
        <v>3868003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36225</v>
      </c>
      <c r="I35" s="60">
        <v>225812</v>
      </c>
      <c r="J35" s="60">
        <v>262037</v>
      </c>
      <c r="K35" s="60">
        <v>543595</v>
      </c>
      <c r="L35" s="60">
        <v>374019</v>
      </c>
      <c r="M35" s="60">
        <v>254870</v>
      </c>
      <c r="N35" s="60">
        <v>1172484</v>
      </c>
      <c r="O35" s="60">
        <v>202375</v>
      </c>
      <c r="P35" s="60">
        <v>210430</v>
      </c>
      <c r="Q35" s="60">
        <v>265225</v>
      </c>
      <c r="R35" s="60">
        <v>678030</v>
      </c>
      <c r="S35" s="60"/>
      <c r="T35" s="60"/>
      <c r="U35" s="60"/>
      <c r="V35" s="60"/>
      <c r="W35" s="60">
        <v>2112551</v>
      </c>
      <c r="X35" s="60"/>
      <c r="Y35" s="60">
        <v>2112551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1214204</v>
      </c>
      <c r="H38" s="100">
        <f t="shared" si="7"/>
        <v>1706553</v>
      </c>
      <c r="I38" s="100">
        <f t="shared" si="7"/>
        <v>1199048</v>
      </c>
      <c r="J38" s="100">
        <f t="shared" si="7"/>
        <v>4119805</v>
      </c>
      <c r="K38" s="100">
        <f t="shared" si="7"/>
        <v>5486754</v>
      </c>
      <c r="L38" s="100">
        <f t="shared" si="7"/>
        <v>114996</v>
      </c>
      <c r="M38" s="100">
        <f t="shared" si="7"/>
        <v>3293130</v>
      </c>
      <c r="N38" s="100">
        <f t="shared" si="7"/>
        <v>8894880</v>
      </c>
      <c r="O38" s="100">
        <f t="shared" si="7"/>
        <v>965116</v>
      </c>
      <c r="P38" s="100">
        <f t="shared" si="7"/>
        <v>3744802</v>
      </c>
      <c r="Q38" s="100">
        <f t="shared" si="7"/>
        <v>1373560</v>
      </c>
      <c r="R38" s="100">
        <f t="shared" si="7"/>
        <v>6083478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19098163</v>
      </c>
      <c r="X38" s="100">
        <f t="shared" si="7"/>
        <v>0</v>
      </c>
      <c r="Y38" s="100">
        <f t="shared" si="7"/>
        <v>19098163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170545</v>
      </c>
      <c r="H39" s="60">
        <v>535761</v>
      </c>
      <c r="I39" s="60">
        <v>184748</v>
      </c>
      <c r="J39" s="60">
        <v>891054</v>
      </c>
      <c r="K39" s="60">
        <v>287009</v>
      </c>
      <c r="L39" s="60">
        <v>483949</v>
      </c>
      <c r="M39" s="60">
        <v>448753</v>
      </c>
      <c r="N39" s="60">
        <v>1219711</v>
      </c>
      <c r="O39" s="60">
        <v>259484</v>
      </c>
      <c r="P39" s="60">
        <v>380488</v>
      </c>
      <c r="Q39" s="60">
        <v>226144</v>
      </c>
      <c r="R39" s="60">
        <v>866116</v>
      </c>
      <c r="S39" s="60"/>
      <c r="T39" s="60"/>
      <c r="U39" s="60"/>
      <c r="V39" s="60"/>
      <c r="W39" s="60">
        <v>2976881</v>
      </c>
      <c r="X39" s="60"/>
      <c r="Y39" s="60">
        <v>2976881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1043659</v>
      </c>
      <c r="H40" s="60">
        <v>1170792</v>
      </c>
      <c r="I40" s="60">
        <v>1014300</v>
      </c>
      <c r="J40" s="60">
        <v>3228751</v>
      </c>
      <c r="K40" s="60">
        <v>5199745</v>
      </c>
      <c r="L40" s="60">
        <v>-368953</v>
      </c>
      <c r="M40" s="60">
        <v>2844377</v>
      </c>
      <c r="N40" s="60">
        <v>7675169</v>
      </c>
      <c r="O40" s="60">
        <v>705632</v>
      </c>
      <c r="P40" s="60">
        <v>3364314</v>
      </c>
      <c r="Q40" s="60">
        <v>1147416</v>
      </c>
      <c r="R40" s="60">
        <v>5217362</v>
      </c>
      <c r="S40" s="60"/>
      <c r="T40" s="60"/>
      <c r="U40" s="60"/>
      <c r="V40" s="60"/>
      <c r="W40" s="60">
        <v>16121282</v>
      </c>
      <c r="X40" s="60"/>
      <c r="Y40" s="60">
        <v>16121282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1350</v>
      </c>
      <c r="H42" s="100">
        <f t="shared" si="8"/>
        <v>2562999</v>
      </c>
      <c r="I42" s="100">
        <f t="shared" si="8"/>
        <v>1575141</v>
      </c>
      <c r="J42" s="100">
        <f t="shared" si="8"/>
        <v>4139490</v>
      </c>
      <c r="K42" s="100">
        <f t="shared" si="8"/>
        <v>996254</v>
      </c>
      <c r="L42" s="100">
        <f t="shared" si="8"/>
        <v>3212926</v>
      </c>
      <c r="M42" s="100">
        <f t="shared" si="8"/>
        <v>1498780</v>
      </c>
      <c r="N42" s="100">
        <f t="shared" si="8"/>
        <v>5707960</v>
      </c>
      <c r="O42" s="100">
        <f t="shared" si="8"/>
        <v>240673</v>
      </c>
      <c r="P42" s="100">
        <f t="shared" si="8"/>
        <v>837164</v>
      </c>
      <c r="Q42" s="100">
        <f t="shared" si="8"/>
        <v>2940510</v>
      </c>
      <c r="R42" s="100">
        <f t="shared" si="8"/>
        <v>4018347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13865797</v>
      </c>
      <c r="X42" s="100">
        <f t="shared" si="8"/>
        <v>0</v>
      </c>
      <c r="Y42" s="100">
        <f t="shared" si="8"/>
        <v>13865797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1350</v>
      </c>
      <c r="H43" s="60">
        <v>2562999</v>
      </c>
      <c r="I43" s="60">
        <v>1575141</v>
      </c>
      <c r="J43" s="60">
        <v>4139490</v>
      </c>
      <c r="K43" s="60">
        <v>996254</v>
      </c>
      <c r="L43" s="60">
        <v>3212926</v>
      </c>
      <c r="M43" s="60">
        <v>1498780</v>
      </c>
      <c r="N43" s="60">
        <v>5707960</v>
      </c>
      <c r="O43" s="60">
        <v>240673</v>
      </c>
      <c r="P43" s="60">
        <v>837164</v>
      </c>
      <c r="Q43" s="60">
        <v>2940510</v>
      </c>
      <c r="R43" s="60">
        <v>4018347</v>
      </c>
      <c r="S43" s="60"/>
      <c r="T43" s="60"/>
      <c r="U43" s="60"/>
      <c r="V43" s="60"/>
      <c r="W43" s="60">
        <v>13865797</v>
      </c>
      <c r="X43" s="60"/>
      <c r="Y43" s="60">
        <v>13865797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103768</v>
      </c>
      <c r="L47" s="100"/>
      <c r="M47" s="100">
        <v>49700</v>
      </c>
      <c r="N47" s="100">
        <v>153468</v>
      </c>
      <c r="O47" s="100">
        <v>175</v>
      </c>
      <c r="P47" s="100"/>
      <c r="Q47" s="100"/>
      <c r="R47" s="100">
        <v>175</v>
      </c>
      <c r="S47" s="100"/>
      <c r="T47" s="100"/>
      <c r="U47" s="100"/>
      <c r="V47" s="100"/>
      <c r="W47" s="100">
        <v>153643</v>
      </c>
      <c r="X47" s="100"/>
      <c r="Y47" s="100">
        <v>153643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80273352</v>
      </c>
      <c r="D48" s="168">
        <f>+D28+D32+D38+D42+D47</f>
        <v>0</v>
      </c>
      <c r="E48" s="169">
        <f t="shared" si="9"/>
        <v>79027957</v>
      </c>
      <c r="F48" s="73">
        <f t="shared" si="9"/>
        <v>90950466</v>
      </c>
      <c r="G48" s="73">
        <f t="shared" si="9"/>
        <v>2170749</v>
      </c>
      <c r="H48" s="73">
        <f t="shared" si="9"/>
        <v>8316048</v>
      </c>
      <c r="I48" s="73">
        <f t="shared" si="9"/>
        <v>5688148</v>
      </c>
      <c r="J48" s="73">
        <f t="shared" si="9"/>
        <v>16174945</v>
      </c>
      <c r="K48" s="73">
        <f t="shared" si="9"/>
        <v>11264755</v>
      </c>
      <c r="L48" s="73">
        <f t="shared" si="9"/>
        <v>5864747</v>
      </c>
      <c r="M48" s="73">
        <f t="shared" si="9"/>
        <v>8767958</v>
      </c>
      <c r="N48" s="73">
        <f t="shared" si="9"/>
        <v>25897460</v>
      </c>
      <c r="O48" s="73">
        <f t="shared" si="9"/>
        <v>3784498</v>
      </c>
      <c r="P48" s="73">
        <f t="shared" si="9"/>
        <v>8994640</v>
      </c>
      <c r="Q48" s="73">
        <f t="shared" si="9"/>
        <v>8120824</v>
      </c>
      <c r="R48" s="73">
        <f t="shared" si="9"/>
        <v>20899962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62972367</v>
      </c>
      <c r="X48" s="73">
        <f t="shared" si="9"/>
        <v>68212850</v>
      </c>
      <c r="Y48" s="73">
        <f t="shared" si="9"/>
        <v>-5240483</v>
      </c>
      <c r="Z48" s="170">
        <f>+IF(X48&lt;&gt;0,+(Y48/X48)*100,0)</f>
        <v>-7.682545150950297</v>
      </c>
      <c r="AA48" s="168">
        <f>+AA28+AA32+AA38+AA42+AA47</f>
        <v>90950466</v>
      </c>
    </row>
    <row r="49" spans="1:27" ht="13.5">
      <c r="A49" s="148" t="s">
        <v>49</v>
      </c>
      <c r="B49" s="149"/>
      <c r="C49" s="171">
        <f aca="true" t="shared" si="10" ref="C49:Y49">+C25-C48</f>
        <v>20412801</v>
      </c>
      <c r="D49" s="171">
        <f>+D25-D48</f>
        <v>0</v>
      </c>
      <c r="E49" s="172">
        <f t="shared" si="10"/>
        <v>21051001</v>
      </c>
      <c r="F49" s="173">
        <f t="shared" si="10"/>
        <v>700411</v>
      </c>
      <c r="G49" s="173">
        <f t="shared" si="10"/>
        <v>15907254</v>
      </c>
      <c r="H49" s="173">
        <f t="shared" si="10"/>
        <v>-2687780</v>
      </c>
      <c r="I49" s="173">
        <f t="shared" si="10"/>
        <v>-4345241</v>
      </c>
      <c r="J49" s="173">
        <f t="shared" si="10"/>
        <v>8874233</v>
      </c>
      <c r="K49" s="173">
        <f t="shared" si="10"/>
        <v>23977611</v>
      </c>
      <c r="L49" s="173">
        <f t="shared" si="10"/>
        <v>-1919702</v>
      </c>
      <c r="M49" s="173">
        <f t="shared" si="10"/>
        <v>-707836</v>
      </c>
      <c r="N49" s="173">
        <f t="shared" si="10"/>
        <v>21350073</v>
      </c>
      <c r="O49" s="173">
        <f t="shared" si="10"/>
        <v>1455835</v>
      </c>
      <c r="P49" s="173">
        <f t="shared" si="10"/>
        <v>-3038423</v>
      </c>
      <c r="Q49" s="173">
        <f t="shared" si="10"/>
        <v>7292437</v>
      </c>
      <c r="R49" s="173">
        <f t="shared" si="10"/>
        <v>5709849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35934155</v>
      </c>
      <c r="X49" s="173">
        <f>IF(F25=F48,0,X25-X48)</f>
        <v>525308</v>
      </c>
      <c r="Y49" s="173">
        <f t="shared" si="10"/>
        <v>35408847</v>
      </c>
      <c r="Z49" s="174">
        <f>+IF(X49&lt;&gt;0,+(Y49/X49)*100,0)</f>
        <v>6740.587807533866</v>
      </c>
      <c r="AA49" s="171">
        <f>+AA25-AA48</f>
        <v>700411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5953379</v>
      </c>
      <c r="D5" s="155">
        <v>0</v>
      </c>
      <c r="E5" s="156">
        <v>7344199</v>
      </c>
      <c r="F5" s="60">
        <v>5061542</v>
      </c>
      <c r="G5" s="60">
        <v>-6708</v>
      </c>
      <c r="H5" s="60">
        <v>488859</v>
      </c>
      <c r="I5" s="60">
        <v>12327</v>
      </c>
      <c r="J5" s="60">
        <v>494478</v>
      </c>
      <c r="K5" s="60">
        <v>1448933</v>
      </c>
      <c r="L5" s="60">
        <v>-6331</v>
      </c>
      <c r="M5" s="60">
        <v>-610127</v>
      </c>
      <c r="N5" s="60">
        <v>832475</v>
      </c>
      <c r="O5" s="60">
        <v>622102</v>
      </c>
      <c r="P5" s="60">
        <v>623174</v>
      </c>
      <c r="Q5" s="60">
        <v>622967</v>
      </c>
      <c r="R5" s="60">
        <v>1868243</v>
      </c>
      <c r="S5" s="60">
        <v>0</v>
      </c>
      <c r="T5" s="60">
        <v>0</v>
      </c>
      <c r="U5" s="60">
        <v>0</v>
      </c>
      <c r="V5" s="60">
        <v>0</v>
      </c>
      <c r="W5" s="60">
        <v>3195196</v>
      </c>
      <c r="X5" s="60">
        <v>3796157</v>
      </c>
      <c r="Y5" s="60">
        <v>-600961</v>
      </c>
      <c r="Z5" s="140">
        <v>-15.83</v>
      </c>
      <c r="AA5" s="155">
        <v>5061542</v>
      </c>
    </row>
    <row r="6" spans="1:27" ht="13.5">
      <c r="A6" s="181" t="s">
        <v>102</v>
      </c>
      <c r="B6" s="182"/>
      <c r="C6" s="155">
        <v>1180460</v>
      </c>
      <c r="D6" s="155">
        <v>0</v>
      </c>
      <c r="E6" s="156">
        <v>62773</v>
      </c>
      <c r="F6" s="60">
        <v>814454</v>
      </c>
      <c r="G6" s="60">
        <v>-2534</v>
      </c>
      <c r="H6" s="60">
        <v>0</v>
      </c>
      <c r="I6" s="60">
        <v>0</v>
      </c>
      <c r="J6" s="60">
        <v>-2534</v>
      </c>
      <c r="K6" s="60">
        <v>421394</v>
      </c>
      <c r="L6" s="60">
        <v>1174</v>
      </c>
      <c r="M6" s="60">
        <v>-147220</v>
      </c>
      <c r="N6" s="60">
        <v>275348</v>
      </c>
      <c r="O6" s="60">
        <v>149299</v>
      </c>
      <c r="P6" s="60">
        <v>154377</v>
      </c>
      <c r="Q6" s="60">
        <v>158996</v>
      </c>
      <c r="R6" s="60">
        <v>462672</v>
      </c>
      <c r="S6" s="60">
        <v>0</v>
      </c>
      <c r="T6" s="60">
        <v>0</v>
      </c>
      <c r="U6" s="60">
        <v>0</v>
      </c>
      <c r="V6" s="60">
        <v>0</v>
      </c>
      <c r="W6" s="60">
        <v>735486</v>
      </c>
      <c r="X6" s="60">
        <v>610841</v>
      </c>
      <c r="Y6" s="60">
        <v>124645</v>
      </c>
      <c r="Z6" s="140">
        <v>20.41</v>
      </c>
      <c r="AA6" s="155">
        <v>814454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2272032</v>
      </c>
      <c r="H7" s="60">
        <v>2428050</v>
      </c>
      <c r="I7" s="60">
        <v>6061252</v>
      </c>
      <c r="J7" s="60">
        <v>10761334</v>
      </c>
      <c r="K7" s="60">
        <v>28743795</v>
      </c>
      <c r="L7" s="60">
        <v>-11637521</v>
      </c>
      <c r="M7" s="60">
        <v>11696089</v>
      </c>
      <c r="N7" s="60">
        <v>28802363</v>
      </c>
      <c r="O7" s="60">
        <v>1206466</v>
      </c>
      <c r="P7" s="60">
        <v>1011029</v>
      </c>
      <c r="Q7" s="60">
        <v>2206353</v>
      </c>
      <c r="R7" s="60">
        <v>4423848</v>
      </c>
      <c r="S7" s="60">
        <v>0</v>
      </c>
      <c r="T7" s="60">
        <v>0</v>
      </c>
      <c r="U7" s="60">
        <v>0</v>
      </c>
      <c r="V7" s="60">
        <v>0</v>
      </c>
      <c r="W7" s="60">
        <v>43987545</v>
      </c>
      <c r="X7" s="60">
        <v>0</v>
      </c>
      <c r="Y7" s="60">
        <v>43987545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397448</v>
      </c>
      <c r="H10" s="54">
        <v>397734</v>
      </c>
      <c r="I10" s="54">
        <v>9228</v>
      </c>
      <c r="J10" s="54">
        <v>804410</v>
      </c>
      <c r="K10" s="54">
        <v>1264771</v>
      </c>
      <c r="L10" s="54">
        <v>4215</v>
      </c>
      <c r="M10" s="54">
        <v>-422202</v>
      </c>
      <c r="N10" s="54">
        <v>846784</v>
      </c>
      <c r="O10" s="54">
        <v>412812</v>
      </c>
      <c r="P10" s="54">
        <v>420346</v>
      </c>
      <c r="Q10" s="54">
        <v>422424</v>
      </c>
      <c r="R10" s="54">
        <v>1255582</v>
      </c>
      <c r="S10" s="54">
        <v>0</v>
      </c>
      <c r="T10" s="54">
        <v>0</v>
      </c>
      <c r="U10" s="54">
        <v>0</v>
      </c>
      <c r="V10" s="54">
        <v>0</v>
      </c>
      <c r="W10" s="54">
        <v>2906776</v>
      </c>
      <c r="X10" s="54">
        <v>0</v>
      </c>
      <c r="Y10" s="54">
        <v>2906776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35139278</v>
      </c>
      <c r="D11" s="155">
        <v>0</v>
      </c>
      <c r="E11" s="156">
        <v>21517402</v>
      </c>
      <c r="F11" s="60">
        <v>23730177</v>
      </c>
      <c r="G11" s="60">
        <v>281</v>
      </c>
      <c r="H11" s="60">
        <v>1212</v>
      </c>
      <c r="I11" s="60">
        <v>0</v>
      </c>
      <c r="J11" s="60">
        <v>1493</v>
      </c>
      <c r="K11" s="60">
        <v>2737</v>
      </c>
      <c r="L11" s="60">
        <v>386</v>
      </c>
      <c r="M11" s="60">
        <v>-439</v>
      </c>
      <c r="N11" s="60">
        <v>2684</v>
      </c>
      <c r="O11" s="60">
        <v>88</v>
      </c>
      <c r="P11" s="60">
        <v>175</v>
      </c>
      <c r="Q11" s="60">
        <v>4175</v>
      </c>
      <c r="R11" s="60">
        <v>4438</v>
      </c>
      <c r="S11" s="60">
        <v>0</v>
      </c>
      <c r="T11" s="60">
        <v>0</v>
      </c>
      <c r="U11" s="60">
        <v>0</v>
      </c>
      <c r="V11" s="60">
        <v>0</v>
      </c>
      <c r="W11" s="60">
        <v>8615</v>
      </c>
      <c r="X11" s="60">
        <v>17797633</v>
      </c>
      <c r="Y11" s="60">
        <v>-17789018</v>
      </c>
      <c r="Z11" s="140">
        <v>-99.95</v>
      </c>
      <c r="AA11" s="155">
        <v>23730177</v>
      </c>
    </row>
    <row r="12" spans="1:27" ht="13.5">
      <c r="A12" s="183" t="s">
        <v>108</v>
      </c>
      <c r="B12" s="185"/>
      <c r="C12" s="155">
        <v>1184456</v>
      </c>
      <c r="D12" s="155">
        <v>0</v>
      </c>
      <c r="E12" s="156">
        <v>1294096</v>
      </c>
      <c r="F12" s="60">
        <v>1260994</v>
      </c>
      <c r="G12" s="60">
        <v>7436</v>
      </c>
      <c r="H12" s="60">
        <v>16339</v>
      </c>
      <c r="I12" s="60">
        <v>-32203</v>
      </c>
      <c r="J12" s="60">
        <v>-8428</v>
      </c>
      <c r="K12" s="60">
        <v>23112</v>
      </c>
      <c r="L12" s="60">
        <v>6800</v>
      </c>
      <c r="M12" s="60">
        <v>-22285</v>
      </c>
      <c r="N12" s="60">
        <v>7627</v>
      </c>
      <c r="O12" s="60">
        <v>21480</v>
      </c>
      <c r="P12" s="60">
        <v>7566</v>
      </c>
      <c r="Q12" s="60">
        <v>76898</v>
      </c>
      <c r="R12" s="60">
        <v>105944</v>
      </c>
      <c r="S12" s="60">
        <v>0</v>
      </c>
      <c r="T12" s="60">
        <v>0</v>
      </c>
      <c r="U12" s="60">
        <v>0</v>
      </c>
      <c r="V12" s="60">
        <v>0</v>
      </c>
      <c r="W12" s="60">
        <v>105143</v>
      </c>
      <c r="X12" s="60">
        <v>945746</v>
      </c>
      <c r="Y12" s="60">
        <v>-840603</v>
      </c>
      <c r="Z12" s="140">
        <v>-88.88</v>
      </c>
      <c r="AA12" s="155">
        <v>1260994</v>
      </c>
    </row>
    <row r="13" spans="1:27" ht="13.5">
      <c r="A13" s="181" t="s">
        <v>109</v>
      </c>
      <c r="B13" s="185"/>
      <c r="C13" s="155">
        <v>228066</v>
      </c>
      <c r="D13" s="155">
        <v>0</v>
      </c>
      <c r="E13" s="156">
        <v>34889</v>
      </c>
      <c r="F13" s="60">
        <v>134075</v>
      </c>
      <c r="G13" s="60">
        <v>17677</v>
      </c>
      <c r="H13" s="60">
        <v>7366</v>
      </c>
      <c r="I13" s="60">
        <v>-4274</v>
      </c>
      <c r="J13" s="60">
        <v>20769</v>
      </c>
      <c r="K13" s="60">
        <v>1773</v>
      </c>
      <c r="L13" s="60">
        <v>0</v>
      </c>
      <c r="M13" s="60">
        <v>-16452</v>
      </c>
      <c r="N13" s="60">
        <v>-14679</v>
      </c>
      <c r="O13" s="60">
        <v>80348</v>
      </c>
      <c r="P13" s="60">
        <v>4895</v>
      </c>
      <c r="Q13" s="60">
        <v>10039</v>
      </c>
      <c r="R13" s="60">
        <v>95282</v>
      </c>
      <c r="S13" s="60">
        <v>0</v>
      </c>
      <c r="T13" s="60">
        <v>0</v>
      </c>
      <c r="U13" s="60">
        <v>0</v>
      </c>
      <c r="V13" s="60">
        <v>0</v>
      </c>
      <c r="W13" s="60">
        <v>101372</v>
      </c>
      <c r="X13" s="60">
        <v>100556</v>
      </c>
      <c r="Y13" s="60">
        <v>816</v>
      </c>
      <c r="Z13" s="140">
        <v>0.81</v>
      </c>
      <c r="AA13" s="155">
        <v>134075</v>
      </c>
    </row>
    <row r="14" spans="1:27" ht="13.5">
      <c r="A14" s="181" t="s">
        <v>110</v>
      </c>
      <c r="B14" s="185"/>
      <c r="C14" s="155">
        <v>2893537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456740</v>
      </c>
      <c r="D16" s="155">
        <v>0</v>
      </c>
      <c r="E16" s="156">
        <v>479065</v>
      </c>
      <c r="F16" s="60">
        <v>300279</v>
      </c>
      <c r="G16" s="60">
        <v>23800</v>
      </c>
      <c r="H16" s="60">
        <v>21557</v>
      </c>
      <c r="I16" s="60">
        <v>-27000</v>
      </c>
      <c r="J16" s="60">
        <v>18357</v>
      </c>
      <c r="K16" s="60">
        <v>16750</v>
      </c>
      <c r="L16" s="60">
        <v>17530</v>
      </c>
      <c r="M16" s="60">
        <v>-61502</v>
      </c>
      <c r="N16" s="60">
        <v>-27222</v>
      </c>
      <c r="O16" s="60">
        <v>22350</v>
      </c>
      <c r="P16" s="60">
        <v>12200</v>
      </c>
      <c r="Q16" s="60">
        <v>26658</v>
      </c>
      <c r="R16" s="60">
        <v>61208</v>
      </c>
      <c r="S16" s="60">
        <v>0</v>
      </c>
      <c r="T16" s="60">
        <v>0</v>
      </c>
      <c r="U16" s="60">
        <v>0</v>
      </c>
      <c r="V16" s="60">
        <v>0</v>
      </c>
      <c r="W16" s="60">
        <v>52343</v>
      </c>
      <c r="X16" s="60">
        <v>225209</v>
      </c>
      <c r="Y16" s="60">
        <v>-172866</v>
      </c>
      <c r="Z16" s="140">
        <v>-76.76</v>
      </c>
      <c r="AA16" s="155">
        <v>300279</v>
      </c>
    </row>
    <row r="17" spans="1:27" ht="13.5">
      <c r="A17" s="181" t="s">
        <v>113</v>
      </c>
      <c r="B17" s="185"/>
      <c r="C17" s="155">
        <v>1047714</v>
      </c>
      <c r="D17" s="155">
        <v>0</v>
      </c>
      <c r="E17" s="156">
        <v>1054024</v>
      </c>
      <c r="F17" s="60">
        <v>958206</v>
      </c>
      <c r="G17" s="60">
        <v>98476</v>
      </c>
      <c r="H17" s="60">
        <v>70067</v>
      </c>
      <c r="I17" s="60">
        <v>-132177</v>
      </c>
      <c r="J17" s="60">
        <v>36366</v>
      </c>
      <c r="K17" s="60">
        <v>76686</v>
      </c>
      <c r="L17" s="60">
        <v>100308</v>
      </c>
      <c r="M17" s="60">
        <v>-89508</v>
      </c>
      <c r="N17" s="60">
        <v>87486</v>
      </c>
      <c r="O17" s="60">
        <v>91536</v>
      </c>
      <c r="P17" s="60">
        <v>97890</v>
      </c>
      <c r="Q17" s="60">
        <v>118787</v>
      </c>
      <c r="R17" s="60">
        <v>308213</v>
      </c>
      <c r="S17" s="60">
        <v>0</v>
      </c>
      <c r="T17" s="60">
        <v>0</v>
      </c>
      <c r="U17" s="60">
        <v>0</v>
      </c>
      <c r="V17" s="60">
        <v>0</v>
      </c>
      <c r="W17" s="60">
        <v>432065</v>
      </c>
      <c r="X17" s="60">
        <v>718655</v>
      </c>
      <c r="Y17" s="60">
        <v>-286590</v>
      </c>
      <c r="Z17" s="140">
        <v>-39.88</v>
      </c>
      <c r="AA17" s="155">
        <v>958206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46264027</v>
      </c>
      <c r="D19" s="155">
        <v>0</v>
      </c>
      <c r="E19" s="156">
        <v>44512000</v>
      </c>
      <c r="F19" s="60">
        <v>0</v>
      </c>
      <c r="G19" s="60">
        <v>15229813</v>
      </c>
      <c r="H19" s="60">
        <v>418947</v>
      </c>
      <c r="I19" s="60">
        <v>-4522996</v>
      </c>
      <c r="J19" s="60">
        <v>11125764</v>
      </c>
      <c r="K19" s="60">
        <v>194154</v>
      </c>
      <c r="L19" s="60">
        <v>12305394</v>
      </c>
      <c r="M19" s="60">
        <v>-239202</v>
      </c>
      <c r="N19" s="60">
        <v>12260346</v>
      </c>
      <c r="O19" s="60">
        <v>-56935</v>
      </c>
      <c r="P19" s="60">
        <v>686605</v>
      </c>
      <c r="Q19" s="60">
        <v>10334543</v>
      </c>
      <c r="R19" s="60">
        <v>10964213</v>
      </c>
      <c r="S19" s="60">
        <v>0</v>
      </c>
      <c r="T19" s="60">
        <v>0</v>
      </c>
      <c r="U19" s="60">
        <v>0</v>
      </c>
      <c r="V19" s="60">
        <v>0</v>
      </c>
      <c r="W19" s="60">
        <v>34350323</v>
      </c>
      <c r="X19" s="60">
        <v>0</v>
      </c>
      <c r="Y19" s="60">
        <v>34350323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6338496</v>
      </c>
      <c r="D20" s="155">
        <v>0</v>
      </c>
      <c r="E20" s="156">
        <v>3429510</v>
      </c>
      <c r="F20" s="54">
        <v>6079150</v>
      </c>
      <c r="G20" s="54">
        <v>4361</v>
      </c>
      <c r="H20" s="54">
        <v>664373</v>
      </c>
      <c r="I20" s="54">
        <v>-21250</v>
      </c>
      <c r="J20" s="54">
        <v>647484</v>
      </c>
      <c r="K20" s="54">
        <v>818016</v>
      </c>
      <c r="L20" s="54">
        <v>10517</v>
      </c>
      <c r="M20" s="54">
        <v>-1002881</v>
      </c>
      <c r="N20" s="54">
        <v>-174348</v>
      </c>
      <c r="O20" s="54">
        <v>469206</v>
      </c>
      <c r="P20" s="54">
        <v>39082</v>
      </c>
      <c r="Q20" s="54">
        <v>1388769</v>
      </c>
      <c r="R20" s="54">
        <v>1897057</v>
      </c>
      <c r="S20" s="54">
        <v>0</v>
      </c>
      <c r="T20" s="54">
        <v>0</v>
      </c>
      <c r="U20" s="54">
        <v>0</v>
      </c>
      <c r="V20" s="54">
        <v>0</v>
      </c>
      <c r="W20" s="54">
        <v>2370193</v>
      </c>
      <c r="X20" s="54">
        <v>4559363</v>
      </c>
      <c r="Y20" s="54">
        <v>-2189170</v>
      </c>
      <c r="Z20" s="184">
        <v>-48.01</v>
      </c>
      <c r="AA20" s="130">
        <v>6079150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100686153</v>
      </c>
      <c r="D22" s="188">
        <f>SUM(D5:D21)</f>
        <v>0</v>
      </c>
      <c r="E22" s="189">
        <f t="shared" si="0"/>
        <v>79727958</v>
      </c>
      <c r="F22" s="190">
        <f t="shared" si="0"/>
        <v>38338877</v>
      </c>
      <c r="G22" s="190">
        <f t="shared" si="0"/>
        <v>18042082</v>
      </c>
      <c r="H22" s="190">
        <f t="shared" si="0"/>
        <v>4514504</v>
      </c>
      <c r="I22" s="190">
        <f t="shared" si="0"/>
        <v>1342907</v>
      </c>
      <c r="J22" s="190">
        <f t="shared" si="0"/>
        <v>23899493</v>
      </c>
      <c r="K22" s="190">
        <f t="shared" si="0"/>
        <v>33012121</v>
      </c>
      <c r="L22" s="190">
        <f t="shared" si="0"/>
        <v>802472</v>
      </c>
      <c r="M22" s="190">
        <f t="shared" si="0"/>
        <v>9084271</v>
      </c>
      <c r="N22" s="190">
        <f t="shared" si="0"/>
        <v>42898864</v>
      </c>
      <c r="O22" s="190">
        <f t="shared" si="0"/>
        <v>3018752</v>
      </c>
      <c r="P22" s="190">
        <f t="shared" si="0"/>
        <v>3057339</v>
      </c>
      <c r="Q22" s="190">
        <f t="shared" si="0"/>
        <v>15370609</v>
      </c>
      <c r="R22" s="190">
        <f t="shared" si="0"/>
        <v>21446700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88245057</v>
      </c>
      <c r="X22" s="190">
        <f t="shared" si="0"/>
        <v>28754160</v>
      </c>
      <c r="Y22" s="190">
        <f t="shared" si="0"/>
        <v>59490897</v>
      </c>
      <c r="Z22" s="191">
        <f>+IF(X22&lt;&gt;0,+(Y22/X22)*100,0)</f>
        <v>206.89492233471606</v>
      </c>
      <c r="AA22" s="188">
        <f>SUM(AA5:AA21)</f>
        <v>38338877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24771821</v>
      </c>
      <c r="D25" s="155">
        <v>0</v>
      </c>
      <c r="E25" s="156">
        <v>29554666</v>
      </c>
      <c r="F25" s="60">
        <v>35363937</v>
      </c>
      <c r="G25" s="60">
        <v>2389762</v>
      </c>
      <c r="H25" s="60">
        <v>2370081</v>
      </c>
      <c r="I25" s="60">
        <v>1759430</v>
      </c>
      <c r="J25" s="60">
        <v>6519273</v>
      </c>
      <c r="K25" s="60">
        <v>2840234</v>
      </c>
      <c r="L25" s="60">
        <v>2504757</v>
      </c>
      <c r="M25" s="60">
        <v>2310739</v>
      </c>
      <c r="N25" s="60">
        <v>7655730</v>
      </c>
      <c r="O25" s="60">
        <v>2224343</v>
      </c>
      <c r="P25" s="60">
        <v>2491179</v>
      </c>
      <c r="Q25" s="60">
        <v>2979235</v>
      </c>
      <c r="R25" s="60">
        <v>7694757</v>
      </c>
      <c r="S25" s="60">
        <v>0</v>
      </c>
      <c r="T25" s="60">
        <v>0</v>
      </c>
      <c r="U25" s="60">
        <v>0</v>
      </c>
      <c r="V25" s="60">
        <v>0</v>
      </c>
      <c r="W25" s="60">
        <v>21869760</v>
      </c>
      <c r="X25" s="60">
        <v>26522953</v>
      </c>
      <c r="Y25" s="60">
        <v>-4653193</v>
      </c>
      <c r="Z25" s="140">
        <v>-17.54</v>
      </c>
      <c r="AA25" s="155">
        <v>35363937</v>
      </c>
    </row>
    <row r="26" spans="1:27" ht="13.5">
      <c r="A26" s="183" t="s">
        <v>38</v>
      </c>
      <c r="B26" s="182"/>
      <c r="C26" s="155">
        <v>3719477</v>
      </c>
      <c r="D26" s="155">
        <v>0</v>
      </c>
      <c r="E26" s="156">
        <v>3832714</v>
      </c>
      <c r="F26" s="60">
        <v>0</v>
      </c>
      <c r="G26" s="60">
        <v>230687</v>
      </c>
      <c r="H26" s="60">
        <v>230686</v>
      </c>
      <c r="I26" s="60">
        <v>505932</v>
      </c>
      <c r="J26" s="60">
        <v>967305</v>
      </c>
      <c r="K26" s="60">
        <v>230686</v>
      </c>
      <c r="L26" s="60">
        <v>230687</v>
      </c>
      <c r="M26" s="60">
        <v>230686</v>
      </c>
      <c r="N26" s="60">
        <v>692059</v>
      </c>
      <c r="O26" s="60">
        <v>230626</v>
      </c>
      <c r="P26" s="60">
        <v>458905</v>
      </c>
      <c r="Q26" s="60">
        <v>259274</v>
      </c>
      <c r="R26" s="60">
        <v>948805</v>
      </c>
      <c r="S26" s="60">
        <v>0</v>
      </c>
      <c r="T26" s="60">
        <v>0</v>
      </c>
      <c r="U26" s="60">
        <v>0</v>
      </c>
      <c r="V26" s="60">
        <v>0</v>
      </c>
      <c r="W26" s="60">
        <v>2608169</v>
      </c>
      <c r="X26" s="60">
        <v>0</v>
      </c>
      <c r="Y26" s="60">
        <v>2608169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2463642</v>
      </c>
      <c r="D27" s="155">
        <v>0</v>
      </c>
      <c r="E27" s="156">
        <v>1264987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6447174</v>
      </c>
      <c r="D28" s="155">
        <v>0</v>
      </c>
      <c r="E28" s="156">
        <v>0</v>
      </c>
      <c r="F28" s="60">
        <v>1379649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1034737</v>
      </c>
      <c r="Y28" s="60">
        <v>-1034737</v>
      </c>
      <c r="Z28" s="140">
        <v>-100</v>
      </c>
      <c r="AA28" s="155">
        <v>1379649</v>
      </c>
    </row>
    <row r="29" spans="1:27" ht="13.5">
      <c r="A29" s="183" t="s">
        <v>40</v>
      </c>
      <c r="B29" s="182"/>
      <c r="C29" s="155">
        <v>3235936</v>
      </c>
      <c r="D29" s="155">
        <v>0</v>
      </c>
      <c r="E29" s="156">
        <v>0</v>
      </c>
      <c r="F29" s="60">
        <v>120000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90000</v>
      </c>
      <c r="Y29" s="60">
        <v>-90000</v>
      </c>
      <c r="Z29" s="140">
        <v>-100</v>
      </c>
      <c r="AA29" s="155">
        <v>120000</v>
      </c>
    </row>
    <row r="30" spans="1:27" ht="13.5">
      <c r="A30" s="183" t="s">
        <v>119</v>
      </c>
      <c r="B30" s="182"/>
      <c r="C30" s="155">
        <v>14048278</v>
      </c>
      <c r="D30" s="155">
        <v>0</v>
      </c>
      <c r="E30" s="156">
        <v>13510000</v>
      </c>
      <c r="F30" s="60">
        <v>13510000</v>
      </c>
      <c r="G30" s="60">
        <v>0</v>
      </c>
      <c r="H30" s="60">
        <v>1780634</v>
      </c>
      <c r="I30" s="60">
        <v>1546992</v>
      </c>
      <c r="J30" s="60">
        <v>3327626</v>
      </c>
      <c r="K30" s="60">
        <v>996254</v>
      </c>
      <c r="L30" s="60">
        <v>999199</v>
      </c>
      <c r="M30" s="60">
        <v>901225</v>
      </c>
      <c r="N30" s="60">
        <v>2896678</v>
      </c>
      <c r="O30" s="60">
        <v>69935</v>
      </c>
      <c r="P30" s="60">
        <v>888347</v>
      </c>
      <c r="Q30" s="60">
        <v>2052316</v>
      </c>
      <c r="R30" s="60">
        <v>3010598</v>
      </c>
      <c r="S30" s="60">
        <v>0</v>
      </c>
      <c r="T30" s="60">
        <v>0</v>
      </c>
      <c r="U30" s="60">
        <v>0</v>
      </c>
      <c r="V30" s="60">
        <v>0</v>
      </c>
      <c r="W30" s="60">
        <v>9234902</v>
      </c>
      <c r="X30" s="60">
        <v>10132500</v>
      </c>
      <c r="Y30" s="60">
        <v>-897598</v>
      </c>
      <c r="Z30" s="140">
        <v>-8.86</v>
      </c>
      <c r="AA30" s="155">
        <v>13510000</v>
      </c>
    </row>
    <row r="31" spans="1:27" ht="13.5">
      <c r="A31" s="183" t="s">
        <v>120</v>
      </c>
      <c r="B31" s="182"/>
      <c r="C31" s="155">
        <v>1228248</v>
      </c>
      <c r="D31" s="155">
        <v>0</v>
      </c>
      <c r="E31" s="156">
        <v>150000</v>
      </c>
      <c r="F31" s="60">
        <v>0</v>
      </c>
      <c r="G31" s="60">
        <v>80232</v>
      </c>
      <c r="H31" s="60">
        <v>108177</v>
      </c>
      <c r="I31" s="60">
        <v>-188409</v>
      </c>
      <c r="J31" s="60">
        <v>0</v>
      </c>
      <c r="K31" s="60">
        <v>132284</v>
      </c>
      <c r="L31" s="60">
        <v>71562</v>
      </c>
      <c r="M31" s="60">
        <v>263111</v>
      </c>
      <c r="N31" s="60">
        <v>466957</v>
      </c>
      <c r="O31" s="60">
        <v>177787</v>
      </c>
      <c r="P31" s="60">
        <v>115537</v>
      </c>
      <c r="Q31" s="60">
        <v>72454</v>
      </c>
      <c r="R31" s="60">
        <v>365778</v>
      </c>
      <c r="S31" s="60">
        <v>0</v>
      </c>
      <c r="T31" s="60">
        <v>0</v>
      </c>
      <c r="U31" s="60">
        <v>0</v>
      </c>
      <c r="V31" s="60">
        <v>0</v>
      </c>
      <c r="W31" s="60">
        <v>832735</v>
      </c>
      <c r="X31" s="60">
        <v>0</v>
      </c>
      <c r="Y31" s="60">
        <v>832735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4526534</v>
      </c>
      <c r="D32" s="155">
        <v>0</v>
      </c>
      <c r="E32" s="156">
        <v>2502000</v>
      </c>
      <c r="F32" s="60">
        <v>2502000</v>
      </c>
      <c r="G32" s="60">
        <v>0</v>
      </c>
      <c r="H32" s="60">
        <v>257080</v>
      </c>
      <c r="I32" s="60">
        <v>317295</v>
      </c>
      <c r="J32" s="60">
        <v>574375</v>
      </c>
      <c r="K32" s="60">
        <v>128540</v>
      </c>
      <c r="L32" s="60">
        <v>128540</v>
      </c>
      <c r="M32" s="60">
        <v>136040</v>
      </c>
      <c r="N32" s="60">
        <v>393120</v>
      </c>
      <c r="O32" s="60">
        <v>0</v>
      </c>
      <c r="P32" s="60">
        <v>257080</v>
      </c>
      <c r="Q32" s="60">
        <v>128540</v>
      </c>
      <c r="R32" s="60">
        <v>385620</v>
      </c>
      <c r="S32" s="60">
        <v>0</v>
      </c>
      <c r="T32" s="60">
        <v>0</v>
      </c>
      <c r="U32" s="60">
        <v>0</v>
      </c>
      <c r="V32" s="60">
        <v>0</v>
      </c>
      <c r="W32" s="60">
        <v>1353115</v>
      </c>
      <c r="X32" s="60">
        <v>1876500</v>
      </c>
      <c r="Y32" s="60">
        <v>-523385</v>
      </c>
      <c r="Z32" s="140">
        <v>-27.89</v>
      </c>
      <c r="AA32" s="155">
        <v>2502000</v>
      </c>
    </row>
    <row r="33" spans="1:27" ht="13.5">
      <c r="A33" s="183" t="s">
        <v>42</v>
      </c>
      <c r="B33" s="182"/>
      <c r="C33" s="155">
        <v>3293777</v>
      </c>
      <c r="D33" s="155">
        <v>0</v>
      </c>
      <c r="E33" s="156">
        <v>0</v>
      </c>
      <c r="F33" s="60">
        <v>0</v>
      </c>
      <c r="G33" s="60">
        <v>-1645379</v>
      </c>
      <c r="H33" s="60">
        <v>1070632</v>
      </c>
      <c r="I33" s="60">
        <v>574747</v>
      </c>
      <c r="J33" s="60">
        <v>0</v>
      </c>
      <c r="K33" s="60">
        <v>3974245</v>
      </c>
      <c r="L33" s="60">
        <v>0</v>
      </c>
      <c r="M33" s="60">
        <v>20100</v>
      </c>
      <c r="N33" s="60">
        <v>3994345</v>
      </c>
      <c r="O33" s="60">
        <v>-39230</v>
      </c>
      <c r="P33" s="60">
        <v>183200</v>
      </c>
      <c r="Q33" s="60">
        <v>0</v>
      </c>
      <c r="R33" s="60">
        <v>143970</v>
      </c>
      <c r="S33" s="60">
        <v>0</v>
      </c>
      <c r="T33" s="60">
        <v>0</v>
      </c>
      <c r="U33" s="60">
        <v>0</v>
      </c>
      <c r="V33" s="60">
        <v>0</v>
      </c>
      <c r="W33" s="60">
        <v>4138315</v>
      </c>
      <c r="X33" s="60">
        <v>0</v>
      </c>
      <c r="Y33" s="60">
        <v>4138315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16538465</v>
      </c>
      <c r="D34" s="155">
        <v>0</v>
      </c>
      <c r="E34" s="156">
        <v>28213590</v>
      </c>
      <c r="F34" s="60">
        <v>38074880</v>
      </c>
      <c r="G34" s="60">
        <v>1115447</v>
      </c>
      <c r="H34" s="60">
        <v>2498758</v>
      </c>
      <c r="I34" s="60">
        <v>1172161</v>
      </c>
      <c r="J34" s="60">
        <v>4786366</v>
      </c>
      <c r="K34" s="60">
        <v>2962512</v>
      </c>
      <c r="L34" s="60">
        <v>1930002</v>
      </c>
      <c r="M34" s="60">
        <v>4906057</v>
      </c>
      <c r="N34" s="60">
        <v>9798571</v>
      </c>
      <c r="O34" s="60">
        <v>1121037</v>
      </c>
      <c r="P34" s="60">
        <v>4600392</v>
      </c>
      <c r="Q34" s="60">
        <v>2629005</v>
      </c>
      <c r="R34" s="60">
        <v>8350434</v>
      </c>
      <c r="S34" s="60">
        <v>0</v>
      </c>
      <c r="T34" s="60">
        <v>0</v>
      </c>
      <c r="U34" s="60">
        <v>0</v>
      </c>
      <c r="V34" s="60">
        <v>0</v>
      </c>
      <c r="W34" s="60">
        <v>22935371</v>
      </c>
      <c r="X34" s="60">
        <v>28556160</v>
      </c>
      <c r="Y34" s="60">
        <v>-5620789</v>
      </c>
      <c r="Z34" s="140">
        <v>-19.68</v>
      </c>
      <c r="AA34" s="155">
        <v>38074880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80273352</v>
      </c>
      <c r="D36" s="188">
        <f>SUM(D25:D35)</f>
        <v>0</v>
      </c>
      <c r="E36" s="189">
        <f t="shared" si="1"/>
        <v>79027957</v>
      </c>
      <c r="F36" s="190">
        <f t="shared" si="1"/>
        <v>90950466</v>
      </c>
      <c r="G36" s="190">
        <f t="shared" si="1"/>
        <v>2170749</v>
      </c>
      <c r="H36" s="190">
        <f t="shared" si="1"/>
        <v>8316048</v>
      </c>
      <c r="I36" s="190">
        <f t="shared" si="1"/>
        <v>5688148</v>
      </c>
      <c r="J36" s="190">
        <f t="shared" si="1"/>
        <v>16174945</v>
      </c>
      <c r="K36" s="190">
        <f t="shared" si="1"/>
        <v>11264755</v>
      </c>
      <c r="L36" s="190">
        <f t="shared" si="1"/>
        <v>5864747</v>
      </c>
      <c r="M36" s="190">
        <f t="shared" si="1"/>
        <v>8767958</v>
      </c>
      <c r="N36" s="190">
        <f t="shared" si="1"/>
        <v>25897460</v>
      </c>
      <c r="O36" s="190">
        <f t="shared" si="1"/>
        <v>3784498</v>
      </c>
      <c r="P36" s="190">
        <f t="shared" si="1"/>
        <v>8994640</v>
      </c>
      <c r="Q36" s="190">
        <f t="shared" si="1"/>
        <v>8120824</v>
      </c>
      <c r="R36" s="190">
        <f t="shared" si="1"/>
        <v>20899962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62972367</v>
      </c>
      <c r="X36" s="190">
        <f t="shared" si="1"/>
        <v>68212850</v>
      </c>
      <c r="Y36" s="190">
        <f t="shared" si="1"/>
        <v>-5240483</v>
      </c>
      <c r="Z36" s="191">
        <f>+IF(X36&lt;&gt;0,+(Y36/X36)*100,0)</f>
        <v>-7.682545150950297</v>
      </c>
      <c r="AA36" s="188">
        <f>SUM(AA25:AA35)</f>
        <v>90950466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20412801</v>
      </c>
      <c r="D38" s="199">
        <f>+D22-D36</f>
        <v>0</v>
      </c>
      <c r="E38" s="200">
        <f t="shared" si="2"/>
        <v>700001</v>
      </c>
      <c r="F38" s="106">
        <f t="shared" si="2"/>
        <v>-52611589</v>
      </c>
      <c r="G38" s="106">
        <f t="shared" si="2"/>
        <v>15871333</v>
      </c>
      <c r="H38" s="106">
        <f t="shared" si="2"/>
        <v>-3801544</v>
      </c>
      <c r="I38" s="106">
        <f t="shared" si="2"/>
        <v>-4345241</v>
      </c>
      <c r="J38" s="106">
        <f t="shared" si="2"/>
        <v>7724548</v>
      </c>
      <c r="K38" s="106">
        <f t="shared" si="2"/>
        <v>21747366</v>
      </c>
      <c r="L38" s="106">
        <f t="shared" si="2"/>
        <v>-5062275</v>
      </c>
      <c r="M38" s="106">
        <f t="shared" si="2"/>
        <v>316313</v>
      </c>
      <c r="N38" s="106">
        <f t="shared" si="2"/>
        <v>17001404</v>
      </c>
      <c r="O38" s="106">
        <f t="shared" si="2"/>
        <v>-765746</v>
      </c>
      <c r="P38" s="106">
        <f t="shared" si="2"/>
        <v>-5937301</v>
      </c>
      <c r="Q38" s="106">
        <f t="shared" si="2"/>
        <v>7249785</v>
      </c>
      <c r="R38" s="106">
        <f t="shared" si="2"/>
        <v>546738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25272690</v>
      </c>
      <c r="X38" s="106">
        <f>IF(F22=F36,0,X22-X36)</f>
        <v>-39458690</v>
      </c>
      <c r="Y38" s="106">
        <f t="shared" si="2"/>
        <v>64731380</v>
      </c>
      <c r="Z38" s="201">
        <f>+IF(X38&lt;&gt;0,+(Y38/X38)*100,0)</f>
        <v>-164.04847702749382</v>
      </c>
      <c r="AA38" s="199">
        <f>+AA22-AA36</f>
        <v>-52611589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20351000</v>
      </c>
      <c r="F39" s="60">
        <v>53312000</v>
      </c>
      <c r="G39" s="60">
        <v>35921</v>
      </c>
      <c r="H39" s="60">
        <v>1113764</v>
      </c>
      <c r="I39" s="60">
        <v>0</v>
      </c>
      <c r="J39" s="60">
        <v>1149685</v>
      </c>
      <c r="K39" s="60">
        <v>2230245</v>
      </c>
      <c r="L39" s="60">
        <v>3142573</v>
      </c>
      <c r="M39" s="60">
        <v>-1024149</v>
      </c>
      <c r="N39" s="60">
        <v>4348669</v>
      </c>
      <c r="O39" s="60">
        <v>2221581</v>
      </c>
      <c r="P39" s="60">
        <v>2898878</v>
      </c>
      <c r="Q39" s="60">
        <v>42652</v>
      </c>
      <c r="R39" s="60">
        <v>5163111</v>
      </c>
      <c r="S39" s="60">
        <v>0</v>
      </c>
      <c r="T39" s="60">
        <v>0</v>
      </c>
      <c r="U39" s="60">
        <v>0</v>
      </c>
      <c r="V39" s="60">
        <v>0</v>
      </c>
      <c r="W39" s="60">
        <v>10661465</v>
      </c>
      <c r="X39" s="60">
        <v>39984000</v>
      </c>
      <c r="Y39" s="60">
        <v>-29322535</v>
      </c>
      <c r="Z39" s="140">
        <v>-73.34</v>
      </c>
      <c r="AA39" s="155">
        <v>53312000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20412801</v>
      </c>
      <c r="D42" s="206">
        <f>SUM(D38:D41)</f>
        <v>0</v>
      </c>
      <c r="E42" s="207">
        <f t="shared" si="3"/>
        <v>21051001</v>
      </c>
      <c r="F42" s="88">
        <f t="shared" si="3"/>
        <v>700411</v>
      </c>
      <c r="G42" s="88">
        <f t="shared" si="3"/>
        <v>15907254</v>
      </c>
      <c r="H42" s="88">
        <f t="shared" si="3"/>
        <v>-2687780</v>
      </c>
      <c r="I42" s="88">
        <f t="shared" si="3"/>
        <v>-4345241</v>
      </c>
      <c r="J42" s="88">
        <f t="shared" si="3"/>
        <v>8874233</v>
      </c>
      <c r="K42" s="88">
        <f t="shared" si="3"/>
        <v>23977611</v>
      </c>
      <c r="L42" s="88">
        <f t="shared" si="3"/>
        <v>-1919702</v>
      </c>
      <c r="M42" s="88">
        <f t="shared" si="3"/>
        <v>-707836</v>
      </c>
      <c r="N42" s="88">
        <f t="shared" si="3"/>
        <v>21350073</v>
      </c>
      <c r="O42" s="88">
        <f t="shared" si="3"/>
        <v>1455835</v>
      </c>
      <c r="P42" s="88">
        <f t="shared" si="3"/>
        <v>-3038423</v>
      </c>
      <c r="Q42" s="88">
        <f t="shared" si="3"/>
        <v>7292437</v>
      </c>
      <c r="R42" s="88">
        <f t="shared" si="3"/>
        <v>5709849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35934155</v>
      </c>
      <c r="X42" s="88">
        <f t="shared" si="3"/>
        <v>525310</v>
      </c>
      <c r="Y42" s="88">
        <f t="shared" si="3"/>
        <v>35408845</v>
      </c>
      <c r="Z42" s="208">
        <f>+IF(X42&lt;&gt;0,+(Y42/X42)*100,0)</f>
        <v>6740.561763530106</v>
      </c>
      <c r="AA42" s="206">
        <f>SUM(AA38:AA41)</f>
        <v>700411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20412801</v>
      </c>
      <c r="D44" s="210">
        <f>+D42-D43</f>
        <v>0</v>
      </c>
      <c r="E44" s="211">
        <f t="shared" si="4"/>
        <v>21051001</v>
      </c>
      <c r="F44" s="77">
        <f t="shared" si="4"/>
        <v>700411</v>
      </c>
      <c r="G44" s="77">
        <f t="shared" si="4"/>
        <v>15907254</v>
      </c>
      <c r="H44" s="77">
        <f t="shared" si="4"/>
        <v>-2687780</v>
      </c>
      <c r="I44" s="77">
        <f t="shared" si="4"/>
        <v>-4345241</v>
      </c>
      <c r="J44" s="77">
        <f t="shared" si="4"/>
        <v>8874233</v>
      </c>
      <c r="K44" s="77">
        <f t="shared" si="4"/>
        <v>23977611</v>
      </c>
      <c r="L44" s="77">
        <f t="shared" si="4"/>
        <v>-1919702</v>
      </c>
      <c r="M44" s="77">
        <f t="shared" si="4"/>
        <v>-707836</v>
      </c>
      <c r="N44" s="77">
        <f t="shared" si="4"/>
        <v>21350073</v>
      </c>
      <c r="O44" s="77">
        <f t="shared" si="4"/>
        <v>1455835</v>
      </c>
      <c r="P44" s="77">
        <f t="shared" si="4"/>
        <v>-3038423</v>
      </c>
      <c r="Q44" s="77">
        <f t="shared" si="4"/>
        <v>7292437</v>
      </c>
      <c r="R44" s="77">
        <f t="shared" si="4"/>
        <v>5709849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35934155</v>
      </c>
      <c r="X44" s="77">
        <f t="shared" si="4"/>
        <v>525310</v>
      </c>
      <c r="Y44" s="77">
        <f t="shared" si="4"/>
        <v>35408845</v>
      </c>
      <c r="Z44" s="212">
        <f>+IF(X44&lt;&gt;0,+(Y44/X44)*100,0)</f>
        <v>6740.561763530106</v>
      </c>
      <c r="AA44" s="210">
        <f>+AA42-AA43</f>
        <v>700411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20412801</v>
      </c>
      <c r="D46" s="206">
        <f>SUM(D44:D45)</f>
        <v>0</v>
      </c>
      <c r="E46" s="207">
        <f t="shared" si="5"/>
        <v>21051001</v>
      </c>
      <c r="F46" s="88">
        <f t="shared" si="5"/>
        <v>700411</v>
      </c>
      <c r="G46" s="88">
        <f t="shared" si="5"/>
        <v>15907254</v>
      </c>
      <c r="H46" s="88">
        <f t="shared" si="5"/>
        <v>-2687780</v>
      </c>
      <c r="I46" s="88">
        <f t="shared" si="5"/>
        <v>-4345241</v>
      </c>
      <c r="J46" s="88">
        <f t="shared" si="5"/>
        <v>8874233</v>
      </c>
      <c r="K46" s="88">
        <f t="shared" si="5"/>
        <v>23977611</v>
      </c>
      <c r="L46" s="88">
        <f t="shared" si="5"/>
        <v>-1919702</v>
      </c>
      <c r="M46" s="88">
        <f t="shared" si="5"/>
        <v>-707836</v>
      </c>
      <c r="N46" s="88">
        <f t="shared" si="5"/>
        <v>21350073</v>
      </c>
      <c r="O46" s="88">
        <f t="shared" si="5"/>
        <v>1455835</v>
      </c>
      <c r="P46" s="88">
        <f t="shared" si="5"/>
        <v>-3038423</v>
      </c>
      <c r="Q46" s="88">
        <f t="shared" si="5"/>
        <v>7292437</v>
      </c>
      <c r="R46" s="88">
        <f t="shared" si="5"/>
        <v>5709849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35934155</v>
      </c>
      <c r="X46" s="88">
        <f t="shared" si="5"/>
        <v>525310</v>
      </c>
      <c r="Y46" s="88">
        <f t="shared" si="5"/>
        <v>35408845</v>
      </c>
      <c r="Z46" s="208">
        <f>+IF(X46&lt;&gt;0,+(Y46/X46)*100,0)</f>
        <v>6740.561763530106</v>
      </c>
      <c r="AA46" s="206">
        <f>SUM(AA44:AA45)</f>
        <v>700411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20412801</v>
      </c>
      <c r="D48" s="217">
        <f>SUM(D46:D47)</f>
        <v>0</v>
      </c>
      <c r="E48" s="218">
        <f t="shared" si="6"/>
        <v>21051001</v>
      </c>
      <c r="F48" s="219">
        <f t="shared" si="6"/>
        <v>700411</v>
      </c>
      <c r="G48" s="219">
        <f t="shared" si="6"/>
        <v>15907254</v>
      </c>
      <c r="H48" s="220">
        <f t="shared" si="6"/>
        <v>-2687780</v>
      </c>
      <c r="I48" s="220">
        <f t="shared" si="6"/>
        <v>-4345241</v>
      </c>
      <c r="J48" s="220">
        <f t="shared" si="6"/>
        <v>8874233</v>
      </c>
      <c r="K48" s="220">
        <f t="shared" si="6"/>
        <v>23977611</v>
      </c>
      <c r="L48" s="220">
        <f t="shared" si="6"/>
        <v>-1919702</v>
      </c>
      <c r="M48" s="219">
        <f t="shared" si="6"/>
        <v>-707836</v>
      </c>
      <c r="N48" s="219">
        <f t="shared" si="6"/>
        <v>21350073</v>
      </c>
      <c r="O48" s="220">
        <f t="shared" si="6"/>
        <v>1455835</v>
      </c>
      <c r="P48" s="220">
        <f t="shared" si="6"/>
        <v>-3038423</v>
      </c>
      <c r="Q48" s="220">
        <f t="shared" si="6"/>
        <v>7292437</v>
      </c>
      <c r="R48" s="220">
        <f t="shared" si="6"/>
        <v>5709849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35934155</v>
      </c>
      <c r="X48" s="220">
        <f t="shared" si="6"/>
        <v>525310</v>
      </c>
      <c r="Y48" s="220">
        <f t="shared" si="6"/>
        <v>35408845</v>
      </c>
      <c r="Z48" s="221">
        <f>+IF(X48&lt;&gt;0,+(Y48/X48)*100,0)</f>
        <v>6740.561763530106</v>
      </c>
      <c r="AA48" s="222">
        <f>SUM(AA46:AA47)</f>
        <v>700411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6600000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4950000</v>
      </c>
      <c r="Y5" s="100">
        <f t="shared" si="0"/>
        <v>-4950000</v>
      </c>
      <c r="Z5" s="137">
        <f>+IF(X5&lt;&gt;0,+(Y5/X5)*100,0)</f>
        <v>-100</v>
      </c>
      <c r="AA5" s="153">
        <f>SUM(AA6:AA8)</f>
        <v>6600000</v>
      </c>
    </row>
    <row r="6" spans="1:27" ht="13.5">
      <c r="A6" s="138" t="s">
        <v>75</v>
      </c>
      <c r="B6" s="136"/>
      <c r="C6" s="155"/>
      <c r="D6" s="155"/>
      <c r="E6" s="156"/>
      <c r="F6" s="60">
        <v>6600000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4950000</v>
      </c>
      <c r="Y6" s="60">
        <v>-4950000</v>
      </c>
      <c r="Z6" s="140">
        <v>-100</v>
      </c>
      <c r="AA6" s="62">
        <v>6600000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1220530</v>
      </c>
      <c r="D9" s="153">
        <f>SUM(D10:D14)</f>
        <v>0</v>
      </c>
      <c r="E9" s="154">
        <f t="shared" si="1"/>
        <v>8000000</v>
      </c>
      <c r="F9" s="100">
        <f t="shared" si="1"/>
        <v>2900000</v>
      </c>
      <c r="G9" s="100">
        <f t="shared" si="1"/>
        <v>0</v>
      </c>
      <c r="H9" s="100">
        <f t="shared" si="1"/>
        <v>0</v>
      </c>
      <c r="I9" s="100">
        <f t="shared" si="1"/>
        <v>763774</v>
      </c>
      <c r="J9" s="100">
        <f t="shared" si="1"/>
        <v>763774</v>
      </c>
      <c r="K9" s="100">
        <f t="shared" si="1"/>
        <v>334442</v>
      </c>
      <c r="L9" s="100">
        <f t="shared" si="1"/>
        <v>0</v>
      </c>
      <c r="M9" s="100">
        <f t="shared" si="1"/>
        <v>0</v>
      </c>
      <c r="N9" s="100">
        <f t="shared" si="1"/>
        <v>334442</v>
      </c>
      <c r="O9" s="100">
        <f t="shared" si="1"/>
        <v>0</v>
      </c>
      <c r="P9" s="100">
        <f t="shared" si="1"/>
        <v>523698</v>
      </c>
      <c r="Q9" s="100">
        <f t="shared" si="1"/>
        <v>0</v>
      </c>
      <c r="R9" s="100">
        <f t="shared" si="1"/>
        <v>523698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1621914</v>
      </c>
      <c r="X9" s="100">
        <f t="shared" si="1"/>
        <v>2175000</v>
      </c>
      <c r="Y9" s="100">
        <f t="shared" si="1"/>
        <v>-553086</v>
      </c>
      <c r="Z9" s="137">
        <f>+IF(X9&lt;&gt;0,+(Y9/X9)*100,0)</f>
        <v>-25.429241379310348</v>
      </c>
      <c r="AA9" s="102">
        <f>SUM(AA10:AA14)</f>
        <v>2900000</v>
      </c>
    </row>
    <row r="10" spans="1:27" ht="13.5">
      <c r="A10" s="138" t="s">
        <v>79</v>
      </c>
      <c r="B10" s="136"/>
      <c r="C10" s="155">
        <v>1220530</v>
      </c>
      <c r="D10" s="155"/>
      <c r="E10" s="156">
        <v>8000000</v>
      </c>
      <c r="F10" s="60">
        <v>2900000</v>
      </c>
      <c r="G10" s="60"/>
      <c r="H10" s="60"/>
      <c r="I10" s="60">
        <v>763774</v>
      </c>
      <c r="J10" s="60">
        <v>763774</v>
      </c>
      <c r="K10" s="60">
        <v>334442</v>
      </c>
      <c r="L10" s="60"/>
      <c r="M10" s="60"/>
      <c r="N10" s="60">
        <v>334442</v>
      </c>
      <c r="O10" s="60"/>
      <c r="P10" s="60">
        <v>523698</v>
      </c>
      <c r="Q10" s="60"/>
      <c r="R10" s="60">
        <v>523698</v>
      </c>
      <c r="S10" s="60"/>
      <c r="T10" s="60"/>
      <c r="U10" s="60"/>
      <c r="V10" s="60"/>
      <c r="W10" s="60">
        <v>1621914</v>
      </c>
      <c r="X10" s="60">
        <v>2175000</v>
      </c>
      <c r="Y10" s="60">
        <v>-553086</v>
      </c>
      <c r="Z10" s="140">
        <v>-25.43</v>
      </c>
      <c r="AA10" s="62">
        <v>2900000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1175009</v>
      </c>
      <c r="D15" s="153">
        <f>SUM(D16:D18)</f>
        <v>0</v>
      </c>
      <c r="E15" s="154">
        <f t="shared" si="2"/>
        <v>8951000</v>
      </c>
      <c r="F15" s="100">
        <f t="shared" si="2"/>
        <v>7451000</v>
      </c>
      <c r="G15" s="100">
        <f t="shared" si="2"/>
        <v>129819</v>
      </c>
      <c r="H15" s="100">
        <f t="shared" si="2"/>
        <v>151151</v>
      </c>
      <c r="I15" s="100">
        <f t="shared" si="2"/>
        <v>0</v>
      </c>
      <c r="J15" s="100">
        <f t="shared" si="2"/>
        <v>280970</v>
      </c>
      <c r="K15" s="100">
        <f t="shared" si="2"/>
        <v>0</v>
      </c>
      <c r="L15" s="100">
        <f t="shared" si="2"/>
        <v>1435</v>
      </c>
      <c r="M15" s="100">
        <f t="shared" si="2"/>
        <v>1586134</v>
      </c>
      <c r="N15" s="100">
        <f t="shared" si="2"/>
        <v>1587569</v>
      </c>
      <c r="O15" s="100">
        <f t="shared" si="2"/>
        <v>0</v>
      </c>
      <c r="P15" s="100">
        <f t="shared" si="2"/>
        <v>0</v>
      </c>
      <c r="Q15" s="100">
        <f t="shared" si="2"/>
        <v>10710</v>
      </c>
      <c r="R15" s="100">
        <f t="shared" si="2"/>
        <v>10710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1879249</v>
      </c>
      <c r="X15" s="100">
        <f t="shared" si="2"/>
        <v>5588250</v>
      </c>
      <c r="Y15" s="100">
        <f t="shared" si="2"/>
        <v>-3709001</v>
      </c>
      <c r="Z15" s="137">
        <f>+IF(X15&lt;&gt;0,+(Y15/X15)*100,0)</f>
        <v>-66.37142218046795</v>
      </c>
      <c r="AA15" s="102">
        <f>SUM(AA16:AA18)</f>
        <v>7451000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1175009</v>
      </c>
      <c r="D17" s="155"/>
      <c r="E17" s="156">
        <v>8951000</v>
      </c>
      <c r="F17" s="60">
        <v>7451000</v>
      </c>
      <c r="G17" s="60">
        <v>129819</v>
      </c>
      <c r="H17" s="60">
        <v>151151</v>
      </c>
      <c r="I17" s="60"/>
      <c r="J17" s="60">
        <v>280970</v>
      </c>
      <c r="K17" s="60"/>
      <c r="L17" s="60">
        <v>1435</v>
      </c>
      <c r="M17" s="60">
        <v>1586134</v>
      </c>
      <c r="N17" s="60">
        <v>1587569</v>
      </c>
      <c r="O17" s="60"/>
      <c r="P17" s="60"/>
      <c r="Q17" s="60">
        <v>10710</v>
      </c>
      <c r="R17" s="60">
        <v>10710</v>
      </c>
      <c r="S17" s="60"/>
      <c r="T17" s="60"/>
      <c r="U17" s="60"/>
      <c r="V17" s="60"/>
      <c r="W17" s="60">
        <v>1879249</v>
      </c>
      <c r="X17" s="60">
        <v>5588250</v>
      </c>
      <c r="Y17" s="60">
        <v>-3709001</v>
      </c>
      <c r="Z17" s="140">
        <v>-66.37</v>
      </c>
      <c r="AA17" s="62">
        <v>7451000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4100000</v>
      </c>
      <c r="F19" s="100">
        <f t="shared" si="3"/>
        <v>1400000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2200000</v>
      </c>
      <c r="L19" s="100">
        <f t="shared" si="3"/>
        <v>0</v>
      </c>
      <c r="M19" s="100">
        <f t="shared" si="3"/>
        <v>400000</v>
      </c>
      <c r="N19" s="100">
        <f t="shared" si="3"/>
        <v>2600000</v>
      </c>
      <c r="O19" s="100">
        <f t="shared" si="3"/>
        <v>0</v>
      </c>
      <c r="P19" s="100">
        <f t="shared" si="3"/>
        <v>0</v>
      </c>
      <c r="Q19" s="100">
        <f t="shared" si="3"/>
        <v>1007561</v>
      </c>
      <c r="R19" s="100">
        <f t="shared" si="3"/>
        <v>1007561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3607561</v>
      </c>
      <c r="X19" s="100">
        <f t="shared" si="3"/>
        <v>1050000</v>
      </c>
      <c r="Y19" s="100">
        <f t="shared" si="3"/>
        <v>2557561</v>
      </c>
      <c r="Z19" s="137">
        <f>+IF(X19&lt;&gt;0,+(Y19/X19)*100,0)</f>
        <v>243.57723809523807</v>
      </c>
      <c r="AA19" s="102">
        <f>SUM(AA20:AA23)</f>
        <v>1400000</v>
      </c>
    </row>
    <row r="20" spans="1:27" ht="13.5">
      <c r="A20" s="138" t="s">
        <v>89</v>
      </c>
      <c r="B20" s="136"/>
      <c r="C20" s="155"/>
      <c r="D20" s="155"/>
      <c r="E20" s="156">
        <v>2400000</v>
      </c>
      <c r="F20" s="60">
        <v>1400000</v>
      </c>
      <c r="G20" s="60"/>
      <c r="H20" s="60"/>
      <c r="I20" s="60"/>
      <c r="J20" s="60"/>
      <c r="K20" s="60">
        <v>2200000</v>
      </c>
      <c r="L20" s="60"/>
      <c r="M20" s="60">
        <v>400000</v>
      </c>
      <c r="N20" s="60">
        <v>2600000</v>
      </c>
      <c r="O20" s="60"/>
      <c r="P20" s="60"/>
      <c r="Q20" s="60">
        <v>1007561</v>
      </c>
      <c r="R20" s="60">
        <v>1007561</v>
      </c>
      <c r="S20" s="60"/>
      <c r="T20" s="60"/>
      <c r="U20" s="60"/>
      <c r="V20" s="60"/>
      <c r="W20" s="60">
        <v>3607561</v>
      </c>
      <c r="X20" s="60">
        <v>1050000</v>
      </c>
      <c r="Y20" s="60">
        <v>2557561</v>
      </c>
      <c r="Z20" s="140">
        <v>243.58</v>
      </c>
      <c r="AA20" s="62">
        <v>1400000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1700000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2395539</v>
      </c>
      <c r="D25" s="217">
        <f>+D5+D9+D15+D19+D24</f>
        <v>0</v>
      </c>
      <c r="E25" s="230">
        <f t="shared" si="4"/>
        <v>21051000</v>
      </c>
      <c r="F25" s="219">
        <f t="shared" si="4"/>
        <v>18351000</v>
      </c>
      <c r="G25" s="219">
        <f t="shared" si="4"/>
        <v>129819</v>
      </c>
      <c r="H25" s="219">
        <f t="shared" si="4"/>
        <v>151151</v>
      </c>
      <c r="I25" s="219">
        <f t="shared" si="4"/>
        <v>763774</v>
      </c>
      <c r="J25" s="219">
        <f t="shared" si="4"/>
        <v>1044744</v>
      </c>
      <c r="K25" s="219">
        <f t="shared" si="4"/>
        <v>2534442</v>
      </c>
      <c r="L25" s="219">
        <f t="shared" si="4"/>
        <v>1435</v>
      </c>
      <c r="M25" s="219">
        <f t="shared" si="4"/>
        <v>1986134</v>
      </c>
      <c r="N25" s="219">
        <f t="shared" si="4"/>
        <v>4522011</v>
      </c>
      <c r="O25" s="219">
        <f t="shared" si="4"/>
        <v>0</v>
      </c>
      <c r="P25" s="219">
        <f t="shared" si="4"/>
        <v>523698</v>
      </c>
      <c r="Q25" s="219">
        <f t="shared" si="4"/>
        <v>1018271</v>
      </c>
      <c r="R25" s="219">
        <f t="shared" si="4"/>
        <v>1541969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7108724</v>
      </c>
      <c r="X25" s="219">
        <f t="shared" si="4"/>
        <v>13763250</v>
      </c>
      <c r="Y25" s="219">
        <f t="shared" si="4"/>
        <v>-6654526</v>
      </c>
      <c r="Z25" s="231">
        <f>+IF(X25&lt;&gt;0,+(Y25/X25)*100,0)</f>
        <v>-48.34996094672406</v>
      </c>
      <c r="AA25" s="232">
        <f>+AA5+AA9+AA15+AA19+AA24</f>
        <v>18351000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2395539</v>
      </c>
      <c r="D28" s="155"/>
      <c r="E28" s="156">
        <v>21051000</v>
      </c>
      <c r="F28" s="60">
        <v>18351000</v>
      </c>
      <c r="G28" s="60">
        <v>129819</v>
      </c>
      <c r="H28" s="60">
        <v>151151</v>
      </c>
      <c r="I28" s="60">
        <v>763774</v>
      </c>
      <c r="J28" s="60">
        <v>1044744</v>
      </c>
      <c r="K28" s="60">
        <v>334442</v>
      </c>
      <c r="L28" s="60">
        <v>1435</v>
      </c>
      <c r="M28" s="60">
        <v>1586134</v>
      </c>
      <c r="N28" s="60">
        <v>1922011</v>
      </c>
      <c r="O28" s="60"/>
      <c r="P28" s="60">
        <v>523698</v>
      </c>
      <c r="Q28" s="60">
        <v>1018271</v>
      </c>
      <c r="R28" s="60">
        <v>1541969</v>
      </c>
      <c r="S28" s="60"/>
      <c r="T28" s="60"/>
      <c r="U28" s="60"/>
      <c r="V28" s="60"/>
      <c r="W28" s="60">
        <v>4508724</v>
      </c>
      <c r="X28" s="60">
        <v>13763250</v>
      </c>
      <c r="Y28" s="60">
        <v>-9254526</v>
      </c>
      <c r="Z28" s="140">
        <v>-67.24</v>
      </c>
      <c r="AA28" s="155">
        <v>18351000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2200000</v>
      </c>
      <c r="L31" s="60"/>
      <c r="M31" s="60">
        <v>400000</v>
      </c>
      <c r="N31" s="60">
        <v>2600000</v>
      </c>
      <c r="O31" s="60"/>
      <c r="P31" s="60"/>
      <c r="Q31" s="60"/>
      <c r="R31" s="60"/>
      <c r="S31" s="60"/>
      <c r="T31" s="60"/>
      <c r="U31" s="60"/>
      <c r="V31" s="60"/>
      <c r="W31" s="60">
        <v>2600000</v>
      </c>
      <c r="X31" s="60"/>
      <c r="Y31" s="60">
        <v>2600000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2395539</v>
      </c>
      <c r="D32" s="210">
        <f>SUM(D28:D31)</f>
        <v>0</v>
      </c>
      <c r="E32" s="211">
        <f t="shared" si="5"/>
        <v>21051000</v>
      </c>
      <c r="F32" s="77">
        <f t="shared" si="5"/>
        <v>18351000</v>
      </c>
      <c r="G32" s="77">
        <f t="shared" si="5"/>
        <v>129819</v>
      </c>
      <c r="H32" s="77">
        <f t="shared" si="5"/>
        <v>151151</v>
      </c>
      <c r="I32" s="77">
        <f t="shared" si="5"/>
        <v>763774</v>
      </c>
      <c r="J32" s="77">
        <f t="shared" si="5"/>
        <v>1044744</v>
      </c>
      <c r="K32" s="77">
        <f t="shared" si="5"/>
        <v>2534442</v>
      </c>
      <c r="L32" s="77">
        <f t="shared" si="5"/>
        <v>1435</v>
      </c>
      <c r="M32" s="77">
        <f t="shared" si="5"/>
        <v>1986134</v>
      </c>
      <c r="N32" s="77">
        <f t="shared" si="5"/>
        <v>4522011</v>
      </c>
      <c r="O32" s="77">
        <f t="shared" si="5"/>
        <v>0</v>
      </c>
      <c r="P32" s="77">
        <f t="shared" si="5"/>
        <v>523698</v>
      </c>
      <c r="Q32" s="77">
        <f t="shared" si="5"/>
        <v>1018271</v>
      </c>
      <c r="R32" s="77">
        <f t="shared" si="5"/>
        <v>1541969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7108724</v>
      </c>
      <c r="X32" s="77">
        <f t="shared" si="5"/>
        <v>13763250</v>
      </c>
      <c r="Y32" s="77">
        <f t="shared" si="5"/>
        <v>-6654526</v>
      </c>
      <c r="Z32" s="212">
        <f>+IF(X32&lt;&gt;0,+(Y32/X32)*100,0)</f>
        <v>-48.34996094672406</v>
      </c>
      <c r="AA32" s="79">
        <f>SUM(AA28:AA31)</f>
        <v>18351000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2395539</v>
      </c>
      <c r="D36" s="222">
        <f>SUM(D32:D35)</f>
        <v>0</v>
      </c>
      <c r="E36" s="218">
        <f t="shared" si="6"/>
        <v>21051000</v>
      </c>
      <c r="F36" s="220">
        <f t="shared" si="6"/>
        <v>18351000</v>
      </c>
      <c r="G36" s="220">
        <f t="shared" si="6"/>
        <v>129819</v>
      </c>
      <c r="H36" s="220">
        <f t="shared" si="6"/>
        <v>151151</v>
      </c>
      <c r="I36" s="220">
        <f t="shared" si="6"/>
        <v>763774</v>
      </c>
      <c r="J36" s="220">
        <f t="shared" si="6"/>
        <v>1044744</v>
      </c>
      <c r="K36" s="220">
        <f t="shared" si="6"/>
        <v>2534442</v>
      </c>
      <c r="L36" s="220">
        <f t="shared" si="6"/>
        <v>1435</v>
      </c>
      <c r="M36" s="220">
        <f t="shared" si="6"/>
        <v>1986134</v>
      </c>
      <c r="N36" s="220">
        <f t="shared" si="6"/>
        <v>4522011</v>
      </c>
      <c r="O36" s="220">
        <f t="shared" si="6"/>
        <v>0</v>
      </c>
      <c r="P36" s="220">
        <f t="shared" si="6"/>
        <v>523698</v>
      </c>
      <c r="Q36" s="220">
        <f t="shared" si="6"/>
        <v>1018271</v>
      </c>
      <c r="R36" s="220">
        <f t="shared" si="6"/>
        <v>1541969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7108724</v>
      </c>
      <c r="X36" s="220">
        <f t="shared" si="6"/>
        <v>13763250</v>
      </c>
      <c r="Y36" s="220">
        <f t="shared" si="6"/>
        <v>-6654526</v>
      </c>
      <c r="Z36" s="221">
        <f>+IF(X36&lt;&gt;0,+(Y36/X36)*100,0)</f>
        <v>-48.34996094672406</v>
      </c>
      <c r="AA36" s="239">
        <f>SUM(AA32:AA35)</f>
        <v>18351000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2385903</v>
      </c>
      <c r="D6" s="155"/>
      <c r="E6" s="59"/>
      <c r="F6" s="60">
        <v>2385903</v>
      </c>
      <c r="G6" s="60">
        <v>25325077</v>
      </c>
      <c r="H6" s="60">
        <v>21501162</v>
      </c>
      <c r="I6" s="60">
        <v>18848743</v>
      </c>
      <c r="J6" s="60">
        <v>18848743</v>
      </c>
      <c r="K6" s="60">
        <v>7939091</v>
      </c>
      <c r="L6" s="60">
        <v>16468732</v>
      </c>
      <c r="M6" s="60">
        <v>11224508</v>
      </c>
      <c r="N6" s="60">
        <v>11224508</v>
      </c>
      <c r="O6" s="60">
        <v>3709937</v>
      </c>
      <c r="P6" s="60">
        <v>4446290</v>
      </c>
      <c r="Q6" s="60">
        <v>16900618</v>
      </c>
      <c r="R6" s="60">
        <v>16900618</v>
      </c>
      <c r="S6" s="60"/>
      <c r="T6" s="60"/>
      <c r="U6" s="60"/>
      <c r="V6" s="60"/>
      <c r="W6" s="60">
        <v>16900618</v>
      </c>
      <c r="X6" s="60">
        <v>1789427</v>
      </c>
      <c r="Y6" s="60">
        <v>15111191</v>
      </c>
      <c r="Z6" s="140">
        <v>844.47</v>
      </c>
      <c r="AA6" s="62">
        <v>2385903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6000000</v>
      </c>
      <c r="F8" s="60">
        <v>6634011</v>
      </c>
      <c r="G8" s="60">
        <v>66896402</v>
      </c>
      <c r="H8" s="60">
        <v>69758857</v>
      </c>
      <c r="I8" s="60">
        <v>66030693</v>
      </c>
      <c r="J8" s="60">
        <v>66030693</v>
      </c>
      <c r="K8" s="60">
        <v>99905132</v>
      </c>
      <c r="L8" s="60">
        <v>83940351</v>
      </c>
      <c r="M8" s="60">
        <v>70615986</v>
      </c>
      <c r="N8" s="60">
        <v>70615986</v>
      </c>
      <c r="O8" s="60">
        <v>70615987</v>
      </c>
      <c r="P8" s="60">
        <v>71183385</v>
      </c>
      <c r="Q8" s="60">
        <v>72197153</v>
      </c>
      <c r="R8" s="60">
        <v>72197153</v>
      </c>
      <c r="S8" s="60"/>
      <c r="T8" s="60"/>
      <c r="U8" s="60"/>
      <c r="V8" s="60"/>
      <c r="W8" s="60">
        <v>72197153</v>
      </c>
      <c r="X8" s="60">
        <v>4975508</v>
      </c>
      <c r="Y8" s="60">
        <v>67221645</v>
      </c>
      <c r="Z8" s="140">
        <v>1351.05</v>
      </c>
      <c r="AA8" s="62">
        <v>6634011</v>
      </c>
    </row>
    <row r="9" spans="1:27" ht="13.5">
      <c r="A9" s="249" t="s">
        <v>146</v>
      </c>
      <c r="B9" s="182"/>
      <c r="C9" s="155">
        <v>16289297</v>
      </c>
      <c r="D9" s="155"/>
      <c r="E9" s="59"/>
      <c r="F9" s="60">
        <v>9501908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7126431</v>
      </c>
      <c r="Y9" s="60">
        <v>-7126431</v>
      </c>
      <c r="Z9" s="140">
        <v>-100</v>
      </c>
      <c r="AA9" s="62">
        <v>9501908</v>
      </c>
    </row>
    <row r="10" spans="1:27" ht="13.5">
      <c r="A10" s="249" t="s">
        <v>147</v>
      </c>
      <c r="B10" s="182"/>
      <c r="C10" s="155"/>
      <c r="D10" s="155"/>
      <c r="E10" s="59"/>
      <c r="F10" s="60">
        <v>153378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115034</v>
      </c>
      <c r="Y10" s="159">
        <v>-115034</v>
      </c>
      <c r="Z10" s="141">
        <v>-100</v>
      </c>
      <c r="AA10" s="225">
        <v>153378</v>
      </c>
    </row>
    <row r="11" spans="1:27" ht="13.5">
      <c r="A11" s="249" t="s">
        <v>148</v>
      </c>
      <c r="B11" s="182"/>
      <c r="C11" s="155">
        <v>388710</v>
      </c>
      <c r="D11" s="155"/>
      <c r="E11" s="59">
        <v>354079</v>
      </c>
      <c r="F11" s="60">
        <v>388710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291533</v>
      </c>
      <c r="Y11" s="60">
        <v>-291533</v>
      </c>
      <c r="Z11" s="140">
        <v>-100</v>
      </c>
      <c r="AA11" s="62">
        <v>388710</v>
      </c>
    </row>
    <row r="12" spans="1:27" ht="13.5">
      <c r="A12" s="250" t="s">
        <v>56</v>
      </c>
      <c r="B12" s="251"/>
      <c r="C12" s="168">
        <f aca="true" t="shared" si="0" ref="C12:Y12">SUM(C6:C11)</f>
        <v>19063910</v>
      </c>
      <c r="D12" s="168">
        <f>SUM(D6:D11)</f>
        <v>0</v>
      </c>
      <c r="E12" s="72">
        <f t="shared" si="0"/>
        <v>6354079</v>
      </c>
      <c r="F12" s="73">
        <f t="shared" si="0"/>
        <v>19063910</v>
      </c>
      <c r="G12" s="73">
        <f t="shared" si="0"/>
        <v>92221479</v>
      </c>
      <c r="H12" s="73">
        <f t="shared" si="0"/>
        <v>91260019</v>
      </c>
      <c r="I12" s="73">
        <f t="shared" si="0"/>
        <v>84879436</v>
      </c>
      <c r="J12" s="73">
        <f t="shared" si="0"/>
        <v>84879436</v>
      </c>
      <c r="K12" s="73">
        <f t="shared" si="0"/>
        <v>107844223</v>
      </c>
      <c r="L12" s="73">
        <f t="shared" si="0"/>
        <v>100409083</v>
      </c>
      <c r="M12" s="73">
        <f t="shared" si="0"/>
        <v>81840494</v>
      </c>
      <c r="N12" s="73">
        <f t="shared" si="0"/>
        <v>81840494</v>
      </c>
      <c r="O12" s="73">
        <f t="shared" si="0"/>
        <v>74325924</v>
      </c>
      <c r="P12" s="73">
        <f t="shared" si="0"/>
        <v>75629675</v>
      </c>
      <c r="Q12" s="73">
        <f t="shared" si="0"/>
        <v>89097771</v>
      </c>
      <c r="R12" s="73">
        <f t="shared" si="0"/>
        <v>89097771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89097771</v>
      </c>
      <c r="X12" s="73">
        <f t="shared" si="0"/>
        <v>14297933</v>
      </c>
      <c r="Y12" s="73">
        <f t="shared" si="0"/>
        <v>74799838</v>
      </c>
      <c r="Z12" s="170">
        <f>+IF(X12&lt;&gt;0,+(Y12/X12)*100,0)</f>
        <v>523.1514093680535</v>
      </c>
      <c r="AA12" s="74">
        <f>SUM(AA6:AA11)</f>
        <v>19063910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436301</v>
      </c>
      <c r="D17" s="155"/>
      <c r="E17" s="59">
        <v>27333450</v>
      </c>
      <c r="F17" s="60">
        <v>436301</v>
      </c>
      <c r="G17" s="60">
        <v>354079</v>
      </c>
      <c r="H17" s="60">
        <v>381563</v>
      </c>
      <c r="I17" s="60">
        <v>381563</v>
      </c>
      <c r="J17" s="60">
        <v>381563</v>
      </c>
      <c r="K17" s="60">
        <v>391410</v>
      </c>
      <c r="L17" s="60">
        <v>391410</v>
      </c>
      <c r="M17" s="60">
        <v>399037</v>
      </c>
      <c r="N17" s="60">
        <v>399037</v>
      </c>
      <c r="O17" s="60">
        <v>409363</v>
      </c>
      <c r="P17" s="60">
        <v>409363</v>
      </c>
      <c r="Q17" s="60">
        <v>456943</v>
      </c>
      <c r="R17" s="60">
        <v>456943</v>
      </c>
      <c r="S17" s="60"/>
      <c r="T17" s="60"/>
      <c r="U17" s="60"/>
      <c r="V17" s="60"/>
      <c r="W17" s="60">
        <v>456943</v>
      </c>
      <c r="X17" s="60">
        <v>327226</v>
      </c>
      <c r="Y17" s="60">
        <v>129717</v>
      </c>
      <c r="Z17" s="140">
        <v>39.64</v>
      </c>
      <c r="AA17" s="62">
        <v>436301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193788389</v>
      </c>
      <c r="D19" s="155"/>
      <c r="E19" s="59">
        <v>374062692</v>
      </c>
      <c r="F19" s="60">
        <v>193788390</v>
      </c>
      <c r="G19" s="60">
        <v>174316721</v>
      </c>
      <c r="H19" s="60">
        <v>174316721</v>
      </c>
      <c r="I19" s="60">
        <v>174316721</v>
      </c>
      <c r="J19" s="60">
        <v>174316721</v>
      </c>
      <c r="K19" s="60">
        <v>194984804</v>
      </c>
      <c r="L19" s="60">
        <v>194984805</v>
      </c>
      <c r="M19" s="60">
        <v>194984805</v>
      </c>
      <c r="N19" s="60">
        <v>194984805</v>
      </c>
      <c r="O19" s="60">
        <v>194984805</v>
      </c>
      <c r="P19" s="60">
        <v>194984805</v>
      </c>
      <c r="Q19" s="60">
        <v>194984804</v>
      </c>
      <c r="R19" s="60">
        <v>194984804</v>
      </c>
      <c r="S19" s="60"/>
      <c r="T19" s="60"/>
      <c r="U19" s="60"/>
      <c r="V19" s="60"/>
      <c r="W19" s="60">
        <v>194984804</v>
      </c>
      <c r="X19" s="60">
        <v>145341293</v>
      </c>
      <c r="Y19" s="60">
        <v>49643511</v>
      </c>
      <c r="Z19" s="140">
        <v>34.16</v>
      </c>
      <c r="AA19" s="62">
        <v>193788390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80410</v>
      </c>
      <c r="D22" s="155"/>
      <c r="E22" s="59">
        <v>146132</v>
      </c>
      <c r="F22" s="60">
        <v>80410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60308</v>
      </c>
      <c r="Y22" s="60">
        <v>-60308</v>
      </c>
      <c r="Z22" s="140">
        <v>-100</v>
      </c>
      <c r="AA22" s="62">
        <v>80410</v>
      </c>
    </row>
    <row r="23" spans="1:27" ht="13.5">
      <c r="A23" s="249" t="s">
        <v>158</v>
      </c>
      <c r="B23" s="182"/>
      <c r="C23" s="155">
        <v>284157</v>
      </c>
      <c r="D23" s="155"/>
      <c r="E23" s="59"/>
      <c r="F23" s="60">
        <v>284157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213118</v>
      </c>
      <c r="Y23" s="159">
        <v>-213118</v>
      </c>
      <c r="Z23" s="141">
        <v>-100</v>
      </c>
      <c r="AA23" s="225">
        <v>284157</v>
      </c>
    </row>
    <row r="24" spans="1:27" ht="13.5">
      <c r="A24" s="250" t="s">
        <v>57</v>
      </c>
      <c r="B24" s="253"/>
      <c r="C24" s="168">
        <f aca="true" t="shared" si="1" ref="C24:Y24">SUM(C15:C23)</f>
        <v>194589257</v>
      </c>
      <c r="D24" s="168">
        <f>SUM(D15:D23)</f>
        <v>0</v>
      </c>
      <c r="E24" s="76">
        <f t="shared" si="1"/>
        <v>406542274</v>
      </c>
      <c r="F24" s="77">
        <f t="shared" si="1"/>
        <v>194589258</v>
      </c>
      <c r="G24" s="77">
        <f t="shared" si="1"/>
        <v>174670800</v>
      </c>
      <c r="H24" s="77">
        <f t="shared" si="1"/>
        <v>174698284</v>
      </c>
      <c r="I24" s="77">
        <f t="shared" si="1"/>
        <v>174698284</v>
      </c>
      <c r="J24" s="77">
        <f t="shared" si="1"/>
        <v>174698284</v>
      </c>
      <c r="K24" s="77">
        <f t="shared" si="1"/>
        <v>195376214</v>
      </c>
      <c r="L24" s="77">
        <f t="shared" si="1"/>
        <v>195376215</v>
      </c>
      <c r="M24" s="77">
        <f t="shared" si="1"/>
        <v>195383842</v>
      </c>
      <c r="N24" s="77">
        <f t="shared" si="1"/>
        <v>195383842</v>
      </c>
      <c r="O24" s="77">
        <f t="shared" si="1"/>
        <v>195394168</v>
      </c>
      <c r="P24" s="77">
        <f t="shared" si="1"/>
        <v>195394168</v>
      </c>
      <c r="Q24" s="77">
        <f t="shared" si="1"/>
        <v>195441747</v>
      </c>
      <c r="R24" s="77">
        <f t="shared" si="1"/>
        <v>195441747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195441747</v>
      </c>
      <c r="X24" s="77">
        <f t="shared" si="1"/>
        <v>145941945</v>
      </c>
      <c r="Y24" s="77">
        <f t="shared" si="1"/>
        <v>49499802</v>
      </c>
      <c r="Z24" s="212">
        <f>+IF(X24&lt;&gt;0,+(Y24/X24)*100,0)</f>
        <v>33.917460809502025</v>
      </c>
      <c r="AA24" s="79">
        <f>SUM(AA15:AA23)</f>
        <v>194589258</v>
      </c>
    </row>
    <row r="25" spans="1:27" ht="13.5">
      <c r="A25" s="250" t="s">
        <v>159</v>
      </c>
      <c r="B25" s="251"/>
      <c r="C25" s="168">
        <f aca="true" t="shared" si="2" ref="C25:Y25">+C12+C24</f>
        <v>213653167</v>
      </c>
      <c r="D25" s="168">
        <f>+D12+D24</f>
        <v>0</v>
      </c>
      <c r="E25" s="72">
        <f t="shared" si="2"/>
        <v>412896353</v>
      </c>
      <c r="F25" s="73">
        <f t="shared" si="2"/>
        <v>213653168</v>
      </c>
      <c r="G25" s="73">
        <f t="shared" si="2"/>
        <v>266892279</v>
      </c>
      <c r="H25" s="73">
        <f t="shared" si="2"/>
        <v>265958303</v>
      </c>
      <c r="I25" s="73">
        <f t="shared" si="2"/>
        <v>259577720</v>
      </c>
      <c r="J25" s="73">
        <f t="shared" si="2"/>
        <v>259577720</v>
      </c>
      <c r="K25" s="73">
        <f t="shared" si="2"/>
        <v>303220437</v>
      </c>
      <c r="L25" s="73">
        <f t="shared" si="2"/>
        <v>295785298</v>
      </c>
      <c r="M25" s="73">
        <f t="shared" si="2"/>
        <v>277224336</v>
      </c>
      <c r="N25" s="73">
        <f t="shared" si="2"/>
        <v>277224336</v>
      </c>
      <c r="O25" s="73">
        <f t="shared" si="2"/>
        <v>269720092</v>
      </c>
      <c r="P25" s="73">
        <f t="shared" si="2"/>
        <v>271023843</v>
      </c>
      <c r="Q25" s="73">
        <f t="shared" si="2"/>
        <v>284539518</v>
      </c>
      <c r="R25" s="73">
        <f t="shared" si="2"/>
        <v>284539518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284539518</v>
      </c>
      <c r="X25" s="73">
        <f t="shared" si="2"/>
        <v>160239878</v>
      </c>
      <c r="Y25" s="73">
        <f t="shared" si="2"/>
        <v>124299640</v>
      </c>
      <c r="Z25" s="170">
        <f>+IF(X25&lt;&gt;0,+(Y25/X25)*100,0)</f>
        <v>77.57097768134847</v>
      </c>
      <c r="AA25" s="74">
        <f>+AA12+AA24</f>
        <v>213653168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>
        <v>6947711</v>
      </c>
      <c r="G29" s="60"/>
      <c r="H29" s="60"/>
      <c r="I29" s="60"/>
      <c r="J29" s="60"/>
      <c r="K29" s="60"/>
      <c r="L29" s="60"/>
      <c r="M29" s="60">
        <v>1890000</v>
      </c>
      <c r="N29" s="60">
        <v>1890000</v>
      </c>
      <c r="O29" s="60"/>
      <c r="P29" s="60"/>
      <c r="Q29" s="60"/>
      <c r="R29" s="60"/>
      <c r="S29" s="60"/>
      <c r="T29" s="60"/>
      <c r="U29" s="60"/>
      <c r="V29" s="60"/>
      <c r="W29" s="60"/>
      <c r="X29" s="60">
        <v>5210783</v>
      </c>
      <c r="Y29" s="60">
        <v>-5210783</v>
      </c>
      <c r="Z29" s="140">
        <v>-100</v>
      </c>
      <c r="AA29" s="62">
        <v>6947711</v>
      </c>
    </row>
    <row r="30" spans="1:27" ht="13.5">
      <c r="A30" s="249" t="s">
        <v>52</v>
      </c>
      <c r="B30" s="182"/>
      <c r="C30" s="155">
        <v>1541756</v>
      </c>
      <c r="D30" s="155"/>
      <c r="E30" s="59">
        <v>1000000</v>
      </c>
      <c r="F30" s="60">
        <v>1541757</v>
      </c>
      <c r="G30" s="60"/>
      <c r="H30" s="60"/>
      <c r="I30" s="60"/>
      <c r="J30" s="60"/>
      <c r="K30" s="60">
        <v>552661</v>
      </c>
      <c r="L30" s="60">
        <v>552661</v>
      </c>
      <c r="M30" s="60">
        <v>553161</v>
      </c>
      <c r="N30" s="60">
        <v>553161</v>
      </c>
      <c r="O30" s="60">
        <v>553161</v>
      </c>
      <c r="P30" s="60">
        <v>553161</v>
      </c>
      <c r="Q30" s="60">
        <v>553161</v>
      </c>
      <c r="R30" s="60">
        <v>553161</v>
      </c>
      <c r="S30" s="60"/>
      <c r="T30" s="60"/>
      <c r="U30" s="60"/>
      <c r="V30" s="60"/>
      <c r="W30" s="60">
        <v>553161</v>
      </c>
      <c r="X30" s="60">
        <v>1156318</v>
      </c>
      <c r="Y30" s="60">
        <v>-603157</v>
      </c>
      <c r="Z30" s="140">
        <v>-52.16</v>
      </c>
      <c r="AA30" s="62">
        <v>1541757</v>
      </c>
    </row>
    <row r="31" spans="1:27" ht="13.5">
      <c r="A31" s="249" t="s">
        <v>163</v>
      </c>
      <c r="B31" s="182"/>
      <c r="C31" s="155">
        <v>226366</v>
      </c>
      <c r="D31" s="155"/>
      <c r="E31" s="59">
        <v>237247</v>
      </c>
      <c r="F31" s="60">
        <v>226366</v>
      </c>
      <c r="G31" s="60">
        <v>226914</v>
      </c>
      <c r="H31" s="60">
        <v>226915</v>
      </c>
      <c r="I31" s="60">
        <v>226914</v>
      </c>
      <c r="J31" s="60">
        <v>226914</v>
      </c>
      <c r="K31" s="60">
        <v>226915</v>
      </c>
      <c r="L31" s="60">
        <v>226915</v>
      </c>
      <c r="M31" s="60">
        <v>226915</v>
      </c>
      <c r="N31" s="60">
        <v>226915</v>
      </c>
      <c r="O31" s="60">
        <v>226915</v>
      </c>
      <c r="P31" s="60">
        <v>227463</v>
      </c>
      <c r="Q31" s="60">
        <v>227463</v>
      </c>
      <c r="R31" s="60">
        <v>227463</v>
      </c>
      <c r="S31" s="60"/>
      <c r="T31" s="60"/>
      <c r="U31" s="60"/>
      <c r="V31" s="60"/>
      <c r="W31" s="60">
        <v>227463</v>
      </c>
      <c r="X31" s="60">
        <v>169775</v>
      </c>
      <c r="Y31" s="60">
        <v>57688</v>
      </c>
      <c r="Z31" s="140">
        <v>33.98</v>
      </c>
      <c r="AA31" s="62">
        <v>226366</v>
      </c>
    </row>
    <row r="32" spans="1:27" ht="13.5">
      <c r="A32" s="249" t="s">
        <v>164</v>
      </c>
      <c r="B32" s="182"/>
      <c r="C32" s="155">
        <v>13247687</v>
      </c>
      <c r="D32" s="155"/>
      <c r="E32" s="59">
        <v>9700000</v>
      </c>
      <c r="F32" s="60">
        <v>6299975</v>
      </c>
      <c r="G32" s="60">
        <v>3431114</v>
      </c>
      <c r="H32" s="60">
        <v>6024965</v>
      </c>
      <c r="I32" s="60">
        <v>7694838</v>
      </c>
      <c r="J32" s="60">
        <v>7694838</v>
      </c>
      <c r="K32" s="60">
        <v>13394677</v>
      </c>
      <c r="L32" s="60">
        <v>11221307</v>
      </c>
      <c r="M32" s="60">
        <v>8861278</v>
      </c>
      <c r="N32" s="60">
        <v>8861278</v>
      </c>
      <c r="O32" s="60">
        <v>5124316</v>
      </c>
      <c r="P32" s="60">
        <v>8595563</v>
      </c>
      <c r="Q32" s="60">
        <v>16118458</v>
      </c>
      <c r="R32" s="60">
        <v>16118458</v>
      </c>
      <c r="S32" s="60"/>
      <c r="T32" s="60"/>
      <c r="U32" s="60"/>
      <c r="V32" s="60"/>
      <c r="W32" s="60">
        <v>16118458</v>
      </c>
      <c r="X32" s="60">
        <v>4724981</v>
      </c>
      <c r="Y32" s="60">
        <v>11393477</v>
      </c>
      <c r="Z32" s="140">
        <v>241.13</v>
      </c>
      <c r="AA32" s="62">
        <v>6299975</v>
      </c>
    </row>
    <row r="33" spans="1:27" ht="13.5">
      <c r="A33" s="249" t="s">
        <v>165</v>
      </c>
      <c r="B33" s="182"/>
      <c r="C33" s="155">
        <v>4875249</v>
      </c>
      <c r="D33" s="155"/>
      <c r="E33" s="59">
        <v>2357000</v>
      </c>
      <c r="F33" s="60">
        <v>4875249</v>
      </c>
      <c r="G33" s="60">
        <v>57900415</v>
      </c>
      <c r="H33" s="60">
        <v>57894459</v>
      </c>
      <c r="I33" s="60">
        <v>57894459</v>
      </c>
      <c r="J33" s="60">
        <v>57894459</v>
      </c>
      <c r="K33" s="60">
        <v>58303686</v>
      </c>
      <c r="L33" s="60">
        <v>58303686</v>
      </c>
      <c r="M33" s="60">
        <v>58303686</v>
      </c>
      <c r="N33" s="60">
        <v>58303686</v>
      </c>
      <c r="O33" s="60">
        <v>58303686</v>
      </c>
      <c r="P33" s="60">
        <v>58299857</v>
      </c>
      <c r="Q33" s="60">
        <v>58299857</v>
      </c>
      <c r="R33" s="60">
        <v>58299857</v>
      </c>
      <c r="S33" s="60"/>
      <c r="T33" s="60"/>
      <c r="U33" s="60"/>
      <c r="V33" s="60"/>
      <c r="W33" s="60">
        <v>58299857</v>
      </c>
      <c r="X33" s="60">
        <v>3656437</v>
      </c>
      <c r="Y33" s="60">
        <v>54643420</v>
      </c>
      <c r="Z33" s="140">
        <v>1494.44</v>
      </c>
      <c r="AA33" s="62">
        <v>4875249</v>
      </c>
    </row>
    <row r="34" spans="1:27" ht="13.5">
      <c r="A34" s="250" t="s">
        <v>58</v>
      </c>
      <c r="B34" s="251"/>
      <c r="C34" s="168">
        <f aca="true" t="shared" si="3" ref="C34:Y34">SUM(C29:C33)</f>
        <v>19891058</v>
      </c>
      <c r="D34" s="168">
        <f>SUM(D29:D33)</f>
        <v>0</v>
      </c>
      <c r="E34" s="72">
        <f t="shared" si="3"/>
        <v>13294247</v>
      </c>
      <c r="F34" s="73">
        <f t="shared" si="3"/>
        <v>19891058</v>
      </c>
      <c r="G34" s="73">
        <f t="shared" si="3"/>
        <v>61558443</v>
      </c>
      <c r="H34" s="73">
        <f t="shared" si="3"/>
        <v>64146339</v>
      </c>
      <c r="I34" s="73">
        <f t="shared" si="3"/>
        <v>65816211</v>
      </c>
      <c r="J34" s="73">
        <f t="shared" si="3"/>
        <v>65816211</v>
      </c>
      <c r="K34" s="73">
        <f t="shared" si="3"/>
        <v>72477939</v>
      </c>
      <c r="L34" s="73">
        <f t="shared" si="3"/>
        <v>70304569</v>
      </c>
      <c r="M34" s="73">
        <f t="shared" si="3"/>
        <v>69835040</v>
      </c>
      <c r="N34" s="73">
        <f t="shared" si="3"/>
        <v>69835040</v>
      </c>
      <c r="O34" s="73">
        <f t="shared" si="3"/>
        <v>64208078</v>
      </c>
      <c r="P34" s="73">
        <f t="shared" si="3"/>
        <v>67676044</v>
      </c>
      <c r="Q34" s="73">
        <f t="shared" si="3"/>
        <v>75198939</v>
      </c>
      <c r="R34" s="73">
        <f t="shared" si="3"/>
        <v>75198939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75198939</v>
      </c>
      <c r="X34" s="73">
        <f t="shared" si="3"/>
        <v>14918294</v>
      </c>
      <c r="Y34" s="73">
        <f t="shared" si="3"/>
        <v>60280645</v>
      </c>
      <c r="Z34" s="170">
        <f>+IF(X34&lt;&gt;0,+(Y34/X34)*100,0)</f>
        <v>404.0719736452439</v>
      </c>
      <c r="AA34" s="74">
        <f>SUM(AA29:AA33)</f>
        <v>19891058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1356012</v>
      </c>
      <c r="H37" s="60">
        <v>1356012</v>
      </c>
      <c r="I37" s="60">
        <v>1356012</v>
      </c>
      <c r="J37" s="60">
        <v>1356012</v>
      </c>
      <c r="K37" s="60">
        <v>1356012</v>
      </c>
      <c r="L37" s="60">
        <v>1356012</v>
      </c>
      <c r="M37" s="60">
        <v>1356012</v>
      </c>
      <c r="N37" s="60">
        <v>1356012</v>
      </c>
      <c r="O37" s="60">
        <v>1356012</v>
      </c>
      <c r="P37" s="60">
        <v>1356012</v>
      </c>
      <c r="Q37" s="60">
        <v>1356012</v>
      </c>
      <c r="R37" s="60">
        <v>1356012</v>
      </c>
      <c r="S37" s="60"/>
      <c r="T37" s="60"/>
      <c r="U37" s="60"/>
      <c r="V37" s="60"/>
      <c r="W37" s="60">
        <v>1356012</v>
      </c>
      <c r="X37" s="60"/>
      <c r="Y37" s="60">
        <v>1356012</v>
      </c>
      <c r="Z37" s="140"/>
      <c r="AA37" s="62"/>
    </row>
    <row r="38" spans="1:27" ht="13.5">
      <c r="A38" s="249" t="s">
        <v>165</v>
      </c>
      <c r="B38" s="182"/>
      <c r="C38" s="155">
        <v>7783653</v>
      </c>
      <c r="D38" s="155"/>
      <c r="E38" s="59"/>
      <c r="F38" s="60">
        <v>7783653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5837740</v>
      </c>
      <c r="Y38" s="60">
        <v>-5837740</v>
      </c>
      <c r="Z38" s="140">
        <v>-100</v>
      </c>
      <c r="AA38" s="62">
        <v>7783653</v>
      </c>
    </row>
    <row r="39" spans="1:27" ht="13.5">
      <c r="A39" s="250" t="s">
        <v>59</v>
      </c>
      <c r="B39" s="253"/>
      <c r="C39" s="168">
        <f aca="true" t="shared" si="4" ref="C39:Y39">SUM(C37:C38)</f>
        <v>7783653</v>
      </c>
      <c r="D39" s="168">
        <f>SUM(D37:D38)</f>
        <v>0</v>
      </c>
      <c r="E39" s="76">
        <f t="shared" si="4"/>
        <v>0</v>
      </c>
      <c r="F39" s="77">
        <f t="shared" si="4"/>
        <v>7783653</v>
      </c>
      <c r="G39" s="77">
        <f t="shared" si="4"/>
        <v>1356012</v>
      </c>
      <c r="H39" s="77">
        <f t="shared" si="4"/>
        <v>1356012</v>
      </c>
      <c r="I39" s="77">
        <f t="shared" si="4"/>
        <v>1356012</v>
      </c>
      <c r="J39" s="77">
        <f t="shared" si="4"/>
        <v>1356012</v>
      </c>
      <c r="K39" s="77">
        <f t="shared" si="4"/>
        <v>1356012</v>
      </c>
      <c r="L39" s="77">
        <f t="shared" si="4"/>
        <v>1356012</v>
      </c>
      <c r="M39" s="77">
        <f t="shared" si="4"/>
        <v>1356012</v>
      </c>
      <c r="N39" s="77">
        <f t="shared" si="4"/>
        <v>1356012</v>
      </c>
      <c r="O39" s="77">
        <f t="shared" si="4"/>
        <v>1356012</v>
      </c>
      <c r="P39" s="77">
        <f t="shared" si="4"/>
        <v>1356012</v>
      </c>
      <c r="Q39" s="77">
        <f t="shared" si="4"/>
        <v>1356012</v>
      </c>
      <c r="R39" s="77">
        <f t="shared" si="4"/>
        <v>1356012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1356012</v>
      </c>
      <c r="X39" s="77">
        <f t="shared" si="4"/>
        <v>5837740</v>
      </c>
      <c r="Y39" s="77">
        <f t="shared" si="4"/>
        <v>-4481728</v>
      </c>
      <c r="Z39" s="212">
        <f>+IF(X39&lt;&gt;0,+(Y39/X39)*100,0)</f>
        <v>-76.7716273763477</v>
      </c>
      <c r="AA39" s="79">
        <f>SUM(AA37:AA38)</f>
        <v>7783653</v>
      </c>
    </row>
    <row r="40" spans="1:27" ht="13.5">
      <c r="A40" s="250" t="s">
        <v>167</v>
      </c>
      <c r="B40" s="251"/>
      <c r="C40" s="168">
        <f aca="true" t="shared" si="5" ref="C40:Y40">+C34+C39</f>
        <v>27674711</v>
      </c>
      <c r="D40" s="168">
        <f>+D34+D39</f>
        <v>0</v>
      </c>
      <c r="E40" s="72">
        <f t="shared" si="5"/>
        <v>13294247</v>
      </c>
      <c r="F40" s="73">
        <f t="shared" si="5"/>
        <v>27674711</v>
      </c>
      <c r="G40" s="73">
        <f t="shared" si="5"/>
        <v>62914455</v>
      </c>
      <c r="H40" s="73">
        <f t="shared" si="5"/>
        <v>65502351</v>
      </c>
      <c r="I40" s="73">
        <f t="shared" si="5"/>
        <v>67172223</v>
      </c>
      <c r="J40" s="73">
        <f t="shared" si="5"/>
        <v>67172223</v>
      </c>
      <c r="K40" s="73">
        <f t="shared" si="5"/>
        <v>73833951</v>
      </c>
      <c r="L40" s="73">
        <f t="shared" si="5"/>
        <v>71660581</v>
      </c>
      <c r="M40" s="73">
        <f t="shared" si="5"/>
        <v>71191052</v>
      </c>
      <c r="N40" s="73">
        <f t="shared" si="5"/>
        <v>71191052</v>
      </c>
      <c r="O40" s="73">
        <f t="shared" si="5"/>
        <v>65564090</v>
      </c>
      <c r="P40" s="73">
        <f t="shared" si="5"/>
        <v>69032056</v>
      </c>
      <c r="Q40" s="73">
        <f t="shared" si="5"/>
        <v>76554951</v>
      </c>
      <c r="R40" s="73">
        <f t="shared" si="5"/>
        <v>76554951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76554951</v>
      </c>
      <c r="X40" s="73">
        <f t="shared" si="5"/>
        <v>20756034</v>
      </c>
      <c r="Y40" s="73">
        <f t="shared" si="5"/>
        <v>55798917</v>
      </c>
      <c r="Z40" s="170">
        <f>+IF(X40&lt;&gt;0,+(Y40/X40)*100,0)</f>
        <v>268.8322682454654</v>
      </c>
      <c r="AA40" s="74">
        <f>+AA34+AA39</f>
        <v>27674711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185978456</v>
      </c>
      <c r="D42" s="257">
        <f>+D25-D40</f>
        <v>0</v>
      </c>
      <c r="E42" s="258">
        <f t="shared" si="6"/>
        <v>399602106</v>
      </c>
      <c r="F42" s="259">
        <f t="shared" si="6"/>
        <v>185978457</v>
      </c>
      <c r="G42" s="259">
        <f t="shared" si="6"/>
        <v>203977824</v>
      </c>
      <c r="H42" s="259">
        <f t="shared" si="6"/>
        <v>200455952</v>
      </c>
      <c r="I42" s="259">
        <f t="shared" si="6"/>
        <v>192405497</v>
      </c>
      <c r="J42" s="259">
        <f t="shared" si="6"/>
        <v>192405497</v>
      </c>
      <c r="K42" s="259">
        <f t="shared" si="6"/>
        <v>229386486</v>
      </c>
      <c r="L42" s="259">
        <f t="shared" si="6"/>
        <v>224124717</v>
      </c>
      <c r="M42" s="259">
        <f t="shared" si="6"/>
        <v>206033284</v>
      </c>
      <c r="N42" s="259">
        <f t="shared" si="6"/>
        <v>206033284</v>
      </c>
      <c r="O42" s="259">
        <f t="shared" si="6"/>
        <v>204156002</v>
      </c>
      <c r="P42" s="259">
        <f t="shared" si="6"/>
        <v>201991787</v>
      </c>
      <c r="Q42" s="259">
        <f t="shared" si="6"/>
        <v>207984567</v>
      </c>
      <c r="R42" s="259">
        <f t="shared" si="6"/>
        <v>207984567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207984567</v>
      </c>
      <c r="X42" s="259">
        <f t="shared" si="6"/>
        <v>139483844</v>
      </c>
      <c r="Y42" s="259">
        <f t="shared" si="6"/>
        <v>68500723</v>
      </c>
      <c r="Z42" s="260">
        <f>+IF(X42&lt;&gt;0,+(Y42/X42)*100,0)</f>
        <v>49.110148555986164</v>
      </c>
      <c r="AA42" s="261">
        <f>+AA25-AA40</f>
        <v>185978457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185878108</v>
      </c>
      <c r="D45" s="155"/>
      <c r="E45" s="59">
        <v>399501758</v>
      </c>
      <c r="F45" s="60">
        <v>185878109</v>
      </c>
      <c r="G45" s="60">
        <v>13711942</v>
      </c>
      <c r="H45" s="60">
        <v>11141074</v>
      </c>
      <c r="I45" s="60">
        <v>3090619</v>
      </c>
      <c r="J45" s="60">
        <v>3090619</v>
      </c>
      <c r="K45" s="60">
        <v>22558910</v>
      </c>
      <c r="L45" s="60">
        <v>20639208</v>
      </c>
      <c r="M45" s="60">
        <v>3811126</v>
      </c>
      <c r="N45" s="60">
        <v>3811126</v>
      </c>
      <c r="O45" s="60">
        <v>3608490</v>
      </c>
      <c r="P45" s="60">
        <v>2228538</v>
      </c>
      <c r="Q45" s="60">
        <v>9520974</v>
      </c>
      <c r="R45" s="60">
        <v>9520974</v>
      </c>
      <c r="S45" s="60"/>
      <c r="T45" s="60"/>
      <c r="U45" s="60"/>
      <c r="V45" s="60"/>
      <c r="W45" s="60">
        <v>9520974</v>
      </c>
      <c r="X45" s="60">
        <v>139408582</v>
      </c>
      <c r="Y45" s="60">
        <v>-129887608</v>
      </c>
      <c r="Z45" s="139">
        <v>-93.17</v>
      </c>
      <c r="AA45" s="62">
        <v>185878109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190265882</v>
      </c>
      <c r="H46" s="60">
        <v>189314878</v>
      </c>
      <c r="I46" s="60">
        <v>189314878</v>
      </c>
      <c r="J46" s="60">
        <v>189314878</v>
      </c>
      <c r="K46" s="60">
        <v>206827576</v>
      </c>
      <c r="L46" s="60">
        <v>203485509</v>
      </c>
      <c r="M46" s="60">
        <v>202222158</v>
      </c>
      <c r="N46" s="60">
        <v>202222158</v>
      </c>
      <c r="O46" s="60">
        <v>200547512</v>
      </c>
      <c r="P46" s="60">
        <v>199763249</v>
      </c>
      <c r="Q46" s="60">
        <v>198463593</v>
      </c>
      <c r="R46" s="60">
        <v>198463593</v>
      </c>
      <c r="S46" s="60"/>
      <c r="T46" s="60"/>
      <c r="U46" s="60"/>
      <c r="V46" s="60"/>
      <c r="W46" s="60">
        <v>198463593</v>
      </c>
      <c r="X46" s="60">
        <v>75261</v>
      </c>
      <c r="Y46" s="60">
        <v>198388332</v>
      </c>
      <c r="Z46" s="139">
        <v>263600.45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185978456</v>
      </c>
      <c r="D48" s="217">
        <f>SUM(D45:D47)</f>
        <v>0</v>
      </c>
      <c r="E48" s="264">
        <f t="shared" si="7"/>
        <v>399602106</v>
      </c>
      <c r="F48" s="219">
        <f t="shared" si="7"/>
        <v>185978457</v>
      </c>
      <c r="G48" s="219">
        <f t="shared" si="7"/>
        <v>203977824</v>
      </c>
      <c r="H48" s="219">
        <f t="shared" si="7"/>
        <v>200455952</v>
      </c>
      <c r="I48" s="219">
        <f t="shared" si="7"/>
        <v>192405497</v>
      </c>
      <c r="J48" s="219">
        <f t="shared" si="7"/>
        <v>192405497</v>
      </c>
      <c r="K48" s="219">
        <f t="shared" si="7"/>
        <v>229386486</v>
      </c>
      <c r="L48" s="219">
        <f t="shared" si="7"/>
        <v>224124717</v>
      </c>
      <c r="M48" s="219">
        <f t="shared" si="7"/>
        <v>206033284</v>
      </c>
      <c r="N48" s="219">
        <f t="shared" si="7"/>
        <v>206033284</v>
      </c>
      <c r="O48" s="219">
        <f t="shared" si="7"/>
        <v>204156002</v>
      </c>
      <c r="P48" s="219">
        <f t="shared" si="7"/>
        <v>201991787</v>
      </c>
      <c r="Q48" s="219">
        <f t="shared" si="7"/>
        <v>207984567</v>
      </c>
      <c r="R48" s="219">
        <f t="shared" si="7"/>
        <v>207984567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207984567</v>
      </c>
      <c r="X48" s="219">
        <f t="shared" si="7"/>
        <v>139483843</v>
      </c>
      <c r="Y48" s="219">
        <f t="shared" si="7"/>
        <v>68500724</v>
      </c>
      <c r="Z48" s="265">
        <f>+IF(X48&lt;&gt;0,+(Y48/X48)*100,0)</f>
        <v>49.11014962499994</v>
      </c>
      <c r="AA48" s="232">
        <f>SUM(AA45:AA47)</f>
        <v>185978457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19097013</v>
      </c>
      <c r="D6" s="155"/>
      <c r="E6" s="59">
        <v>32199996</v>
      </c>
      <c r="F6" s="60">
        <v>29137380</v>
      </c>
      <c r="G6" s="60">
        <v>1373412</v>
      </c>
      <c r="H6" s="60">
        <v>1559473</v>
      </c>
      <c r="I6" s="60">
        <v>1561506</v>
      </c>
      <c r="J6" s="60">
        <v>4494391</v>
      </c>
      <c r="K6" s="60">
        <v>2037859</v>
      </c>
      <c r="L6" s="60">
        <v>3159649</v>
      </c>
      <c r="M6" s="60">
        <v>2289602</v>
      </c>
      <c r="N6" s="60">
        <v>7487110</v>
      </c>
      <c r="O6" s="60">
        <v>2159124</v>
      </c>
      <c r="P6" s="60">
        <v>3197454</v>
      </c>
      <c r="Q6" s="60">
        <v>3421816</v>
      </c>
      <c r="R6" s="60">
        <v>8778394</v>
      </c>
      <c r="S6" s="60"/>
      <c r="T6" s="60"/>
      <c r="U6" s="60"/>
      <c r="V6" s="60"/>
      <c r="W6" s="60">
        <v>20759895</v>
      </c>
      <c r="X6" s="60">
        <v>21853035</v>
      </c>
      <c r="Y6" s="60">
        <v>-1093140</v>
      </c>
      <c r="Z6" s="140">
        <v>-5</v>
      </c>
      <c r="AA6" s="62">
        <v>29137380</v>
      </c>
    </row>
    <row r="7" spans="1:27" ht="13.5">
      <c r="A7" s="249" t="s">
        <v>178</v>
      </c>
      <c r="B7" s="182"/>
      <c r="C7" s="155">
        <v>53651728</v>
      </c>
      <c r="D7" s="155"/>
      <c r="E7" s="59">
        <v>44512001</v>
      </c>
      <c r="F7" s="60">
        <v>44512001</v>
      </c>
      <c r="G7" s="60">
        <v>20463000</v>
      </c>
      <c r="H7" s="60">
        <v>1890000</v>
      </c>
      <c r="I7" s="60">
        <v>7139000</v>
      </c>
      <c r="J7" s="60">
        <v>29492000</v>
      </c>
      <c r="K7" s="60"/>
      <c r="L7" s="60">
        <v>13451000</v>
      </c>
      <c r="M7" s="60"/>
      <c r="N7" s="60">
        <v>13451000</v>
      </c>
      <c r="O7" s="60"/>
      <c r="P7" s="60">
        <v>3800000</v>
      </c>
      <c r="Q7" s="60">
        <v>10088000</v>
      </c>
      <c r="R7" s="60">
        <v>13888000</v>
      </c>
      <c r="S7" s="60"/>
      <c r="T7" s="60"/>
      <c r="U7" s="60"/>
      <c r="V7" s="60"/>
      <c r="W7" s="60">
        <v>56831000</v>
      </c>
      <c r="X7" s="60">
        <v>44512001</v>
      </c>
      <c r="Y7" s="60">
        <v>12318999</v>
      </c>
      <c r="Z7" s="140">
        <v>27.68</v>
      </c>
      <c r="AA7" s="62">
        <v>44512001</v>
      </c>
    </row>
    <row r="8" spans="1:27" ht="13.5">
      <c r="A8" s="249" t="s">
        <v>179</v>
      </c>
      <c r="B8" s="182"/>
      <c r="C8" s="155"/>
      <c r="D8" s="155"/>
      <c r="E8" s="59">
        <v>20351000</v>
      </c>
      <c r="F8" s="60">
        <v>20351000</v>
      </c>
      <c r="G8" s="60">
        <v>6343000</v>
      </c>
      <c r="H8" s="60"/>
      <c r="I8" s="60"/>
      <c r="J8" s="60">
        <v>6343000</v>
      </c>
      <c r="K8" s="60">
        <v>1000000</v>
      </c>
      <c r="L8" s="60"/>
      <c r="M8" s="60"/>
      <c r="N8" s="60">
        <v>1000000</v>
      </c>
      <c r="O8" s="60">
        <v>3485000</v>
      </c>
      <c r="P8" s="60"/>
      <c r="Q8" s="60">
        <v>4704000</v>
      </c>
      <c r="R8" s="60">
        <v>8189000</v>
      </c>
      <c r="S8" s="60"/>
      <c r="T8" s="60"/>
      <c r="U8" s="60"/>
      <c r="V8" s="60"/>
      <c r="W8" s="60">
        <v>15532000</v>
      </c>
      <c r="X8" s="60">
        <v>20351000</v>
      </c>
      <c r="Y8" s="60">
        <v>-4819000</v>
      </c>
      <c r="Z8" s="140">
        <v>-23.68</v>
      </c>
      <c r="AA8" s="62">
        <v>20351000</v>
      </c>
    </row>
    <row r="9" spans="1:27" ht="13.5">
      <c r="A9" s="249" t="s">
        <v>180</v>
      </c>
      <c r="B9" s="182"/>
      <c r="C9" s="155">
        <v>228066</v>
      </c>
      <c r="D9" s="155"/>
      <c r="E9" s="59">
        <v>34889</v>
      </c>
      <c r="F9" s="60">
        <v>34889</v>
      </c>
      <c r="G9" s="60">
        <v>17677</v>
      </c>
      <c r="H9" s="60">
        <v>7487</v>
      </c>
      <c r="I9" s="60">
        <v>1424</v>
      </c>
      <c r="J9" s="60">
        <v>26588</v>
      </c>
      <c r="K9" s="60">
        <v>1772</v>
      </c>
      <c r="L9" s="60">
        <v>3211</v>
      </c>
      <c r="M9" s="60">
        <v>16452</v>
      </c>
      <c r="N9" s="60">
        <v>21435</v>
      </c>
      <c r="O9" s="60">
        <v>6572</v>
      </c>
      <c r="P9" s="60">
        <v>3606</v>
      </c>
      <c r="Q9" s="60">
        <v>10039</v>
      </c>
      <c r="R9" s="60">
        <v>20217</v>
      </c>
      <c r="S9" s="60"/>
      <c r="T9" s="60"/>
      <c r="U9" s="60"/>
      <c r="V9" s="60"/>
      <c r="W9" s="60">
        <v>68240</v>
      </c>
      <c r="X9" s="60">
        <v>24889</v>
      </c>
      <c r="Y9" s="60">
        <v>43351</v>
      </c>
      <c r="Z9" s="140">
        <v>174.18</v>
      </c>
      <c r="AA9" s="62">
        <v>34889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-74958595</v>
      </c>
      <c r="D12" s="155"/>
      <c r="E12" s="59">
        <v>-77488497</v>
      </c>
      <c r="F12" s="60">
        <v>-36159384</v>
      </c>
      <c r="G12" s="60">
        <v>-21879176</v>
      </c>
      <c r="H12" s="60">
        <v>-9245477</v>
      </c>
      <c r="I12" s="60">
        <v>-9159512</v>
      </c>
      <c r="J12" s="60">
        <v>-40284165</v>
      </c>
      <c r="K12" s="60">
        <v>-14615848</v>
      </c>
      <c r="L12" s="60">
        <v>-7970246</v>
      </c>
      <c r="M12" s="60">
        <v>-9131404</v>
      </c>
      <c r="N12" s="60">
        <v>-31717498</v>
      </c>
      <c r="O12" s="60">
        <v>-3958302</v>
      </c>
      <c r="P12" s="60">
        <v>-11347220</v>
      </c>
      <c r="Q12" s="60">
        <v>-9036414</v>
      </c>
      <c r="R12" s="60">
        <v>-24341936</v>
      </c>
      <c r="S12" s="60"/>
      <c r="T12" s="60"/>
      <c r="U12" s="60"/>
      <c r="V12" s="60"/>
      <c r="W12" s="60">
        <v>-96343599</v>
      </c>
      <c r="X12" s="60">
        <v>-27119538</v>
      </c>
      <c r="Y12" s="60">
        <v>-69224061</v>
      </c>
      <c r="Z12" s="140">
        <v>255.26</v>
      </c>
      <c r="AA12" s="62">
        <v>-36159384</v>
      </c>
    </row>
    <row r="13" spans="1:27" ht="13.5">
      <c r="A13" s="249" t="s">
        <v>40</v>
      </c>
      <c r="B13" s="182"/>
      <c r="C13" s="155">
        <v>-359858</v>
      </c>
      <c r="D13" s="155"/>
      <c r="E13" s="59">
        <v>-120000</v>
      </c>
      <c r="F13" s="60">
        <v>-12274987</v>
      </c>
      <c r="G13" s="60">
        <v>-3084</v>
      </c>
      <c r="H13" s="60">
        <v>-2372</v>
      </c>
      <c r="I13" s="60">
        <v>-2683</v>
      </c>
      <c r="J13" s="60">
        <v>-8139</v>
      </c>
      <c r="K13" s="60">
        <v>-3162</v>
      </c>
      <c r="L13" s="60">
        <v>-2802</v>
      </c>
      <c r="M13" s="60">
        <v>-5742</v>
      </c>
      <c r="N13" s="60">
        <v>-11706</v>
      </c>
      <c r="O13" s="60">
        <v>-2677</v>
      </c>
      <c r="P13" s="60">
        <v>-2285</v>
      </c>
      <c r="Q13" s="60">
        <v>-3707</v>
      </c>
      <c r="R13" s="60">
        <v>-8669</v>
      </c>
      <c r="S13" s="60"/>
      <c r="T13" s="60"/>
      <c r="U13" s="60"/>
      <c r="V13" s="60"/>
      <c r="W13" s="60">
        <v>-28514</v>
      </c>
      <c r="X13" s="60"/>
      <c r="Y13" s="60">
        <v>-28514</v>
      </c>
      <c r="Z13" s="140"/>
      <c r="AA13" s="62">
        <v>-12274987</v>
      </c>
    </row>
    <row r="14" spans="1:27" ht="13.5">
      <c r="A14" s="249" t="s">
        <v>42</v>
      </c>
      <c r="B14" s="182"/>
      <c r="C14" s="155"/>
      <c r="D14" s="155"/>
      <c r="E14" s="59">
        <v>-420000</v>
      </c>
      <c r="F14" s="60">
        <v>-29093592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-21820194</v>
      </c>
      <c r="Y14" s="60">
        <v>21820194</v>
      </c>
      <c r="Z14" s="140">
        <v>-100</v>
      </c>
      <c r="AA14" s="62">
        <v>-29093592</v>
      </c>
    </row>
    <row r="15" spans="1:27" ht="13.5">
      <c r="A15" s="250" t="s">
        <v>184</v>
      </c>
      <c r="B15" s="251"/>
      <c r="C15" s="168">
        <f aca="true" t="shared" si="0" ref="C15:Y15">SUM(C6:C14)</f>
        <v>-2341646</v>
      </c>
      <c r="D15" s="168">
        <f>SUM(D6:D14)</f>
        <v>0</v>
      </c>
      <c r="E15" s="72">
        <f t="shared" si="0"/>
        <v>19069389</v>
      </c>
      <c r="F15" s="73">
        <f t="shared" si="0"/>
        <v>16507307</v>
      </c>
      <c r="G15" s="73">
        <f t="shared" si="0"/>
        <v>6314829</v>
      </c>
      <c r="H15" s="73">
        <f t="shared" si="0"/>
        <v>-5790889</v>
      </c>
      <c r="I15" s="73">
        <f t="shared" si="0"/>
        <v>-460265</v>
      </c>
      <c r="J15" s="73">
        <f t="shared" si="0"/>
        <v>63675</v>
      </c>
      <c r="K15" s="73">
        <f t="shared" si="0"/>
        <v>-11579379</v>
      </c>
      <c r="L15" s="73">
        <f t="shared" si="0"/>
        <v>8640812</v>
      </c>
      <c r="M15" s="73">
        <f t="shared" si="0"/>
        <v>-6831092</v>
      </c>
      <c r="N15" s="73">
        <f t="shared" si="0"/>
        <v>-9769659</v>
      </c>
      <c r="O15" s="73">
        <f t="shared" si="0"/>
        <v>1689717</v>
      </c>
      <c r="P15" s="73">
        <f t="shared" si="0"/>
        <v>-4348445</v>
      </c>
      <c r="Q15" s="73">
        <f t="shared" si="0"/>
        <v>9183734</v>
      </c>
      <c r="R15" s="73">
        <f t="shared" si="0"/>
        <v>6525006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-3180978</v>
      </c>
      <c r="X15" s="73">
        <f t="shared" si="0"/>
        <v>37801193</v>
      </c>
      <c r="Y15" s="73">
        <f t="shared" si="0"/>
        <v>-40982171</v>
      </c>
      <c r="Z15" s="170">
        <f>+IF(X15&lt;&gt;0,+(Y15/X15)*100,0)</f>
        <v>-108.4150201291266</v>
      </c>
      <c r="AA15" s="74">
        <f>SUM(AA6:AA14)</f>
        <v>16507307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11517010</v>
      </c>
      <c r="L22" s="60">
        <v>1890000</v>
      </c>
      <c r="M22" s="60"/>
      <c r="N22" s="60">
        <v>13407010</v>
      </c>
      <c r="O22" s="60"/>
      <c r="P22" s="60"/>
      <c r="Q22" s="60"/>
      <c r="R22" s="60"/>
      <c r="S22" s="60"/>
      <c r="T22" s="60"/>
      <c r="U22" s="60"/>
      <c r="V22" s="60"/>
      <c r="W22" s="60">
        <v>13407010</v>
      </c>
      <c r="X22" s="60"/>
      <c r="Y22" s="60">
        <v>13407010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-3253499</v>
      </c>
      <c r="D24" s="155"/>
      <c r="E24" s="59">
        <v>-21051000</v>
      </c>
      <c r="F24" s="60">
        <v>-21051000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-21051000</v>
      </c>
    </row>
    <row r="25" spans="1:27" ht="13.5">
      <c r="A25" s="250" t="s">
        <v>191</v>
      </c>
      <c r="B25" s="251"/>
      <c r="C25" s="168">
        <f aca="true" t="shared" si="1" ref="C25:Y25">SUM(C19:C24)</f>
        <v>-3253499</v>
      </c>
      <c r="D25" s="168">
        <f>SUM(D19:D24)</f>
        <v>0</v>
      </c>
      <c r="E25" s="72">
        <f t="shared" si="1"/>
        <v>-21051000</v>
      </c>
      <c r="F25" s="73">
        <f t="shared" si="1"/>
        <v>-21051000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11517010</v>
      </c>
      <c r="L25" s="73">
        <f t="shared" si="1"/>
        <v>1890000</v>
      </c>
      <c r="M25" s="73">
        <f t="shared" si="1"/>
        <v>0</v>
      </c>
      <c r="N25" s="73">
        <f t="shared" si="1"/>
        <v>13407010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13407010</v>
      </c>
      <c r="X25" s="73">
        <f t="shared" si="1"/>
        <v>0</v>
      </c>
      <c r="Y25" s="73">
        <f t="shared" si="1"/>
        <v>13407010</v>
      </c>
      <c r="Z25" s="170">
        <f>+IF(X25&lt;&gt;0,+(Y25/X25)*100,0)</f>
        <v>0</v>
      </c>
      <c r="AA25" s="74">
        <f>SUM(AA19:AA24)</f>
        <v>-21051000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-451366</v>
      </c>
      <c r="D33" s="155"/>
      <c r="E33" s="59">
        <v>-1000000</v>
      </c>
      <c r="F33" s="60">
        <v>-1000000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-1000000</v>
      </c>
      <c r="Y33" s="60">
        <v>1000000</v>
      </c>
      <c r="Z33" s="140">
        <v>-100</v>
      </c>
      <c r="AA33" s="62">
        <v>-1000000</v>
      </c>
    </row>
    <row r="34" spans="1:27" ht="13.5">
      <c r="A34" s="250" t="s">
        <v>197</v>
      </c>
      <c r="B34" s="251"/>
      <c r="C34" s="168">
        <f aca="true" t="shared" si="2" ref="C34:Y34">SUM(C29:C33)</f>
        <v>-451366</v>
      </c>
      <c r="D34" s="168">
        <f>SUM(D29:D33)</f>
        <v>0</v>
      </c>
      <c r="E34" s="72">
        <f t="shared" si="2"/>
        <v>-1000000</v>
      </c>
      <c r="F34" s="73">
        <f t="shared" si="2"/>
        <v>-1000000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-1000000</v>
      </c>
      <c r="Y34" s="73">
        <f t="shared" si="2"/>
        <v>1000000</v>
      </c>
      <c r="Z34" s="170">
        <f>+IF(X34&lt;&gt;0,+(Y34/X34)*100,0)</f>
        <v>-100</v>
      </c>
      <c r="AA34" s="74">
        <f>SUM(AA29:AA33)</f>
        <v>-1000000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-6046511</v>
      </c>
      <c r="D36" s="153">
        <f>+D15+D25+D34</f>
        <v>0</v>
      </c>
      <c r="E36" s="99">
        <f t="shared" si="3"/>
        <v>-2981611</v>
      </c>
      <c r="F36" s="100">
        <f t="shared" si="3"/>
        <v>-5543693</v>
      </c>
      <c r="G36" s="100">
        <f t="shared" si="3"/>
        <v>6314829</v>
      </c>
      <c r="H36" s="100">
        <f t="shared" si="3"/>
        <v>-5790889</v>
      </c>
      <c r="I36" s="100">
        <f t="shared" si="3"/>
        <v>-460265</v>
      </c>
      <c r="J36" s="100">
        <f t="shared" si="3"/>
        <v>63675</v>
      </c>
      <c r="K36" s="100">
        <f t="shared" si="3"/>
        <v>-62369</v>
      </c>
      <c r="L36" s="100">
        <f t="shared" si="3"/>
        <v>10530812</v>
      </c>
      <c r="M36" s="100">
        <f t="shared" si="3"/>
        <v>-6831092</v>
      </c>
      <c r="N36" s="100">
        <f t="shared" si="3"/>
        <v>3637351</v>
      </c>
      <c r="O36" s="100">
        <f t="shared" si="3"/>
        <v>1689717</v>
      </c>
      <c r="P36" s="100">
        <f t="shared" si="3"/>
        <v>-4348445</v>
      </c>
      <c r="Q36" s="100">
        <f t="shared" si="3"/>
        <v>9183734</v>
      </c>
      <c r="R36" s="100">
        <f t="shared" si="3"/>
        <v>6525006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10226032</v>
      </c>
      <c r="X36" s="100">
        <f t="shared" si="3"/>
        <v>36801193</v>
      </c>
      <c r="Y36" s="100">
        <f t="shared" si="3"/>
        <v>-26575161</v>
      </c>
      <c r="Z36" s="137">
        <f>+IF(X36&lt;&gt;0,+(Y36/X36)*100,0)</f>
        <v>-72.21277038491661</v>
      </c>
      <c r="AA36" s="102">
        <f>+AA15+AA25+AA34</f>
        <v>-5543693</v>
      </c>
    </row>
    <row r="37" spans="1:27" ht="13.5">
      <c r="A37" s="249" t="s">
        <v>199</v>
      </c>
      <c r="B37" s="182"/>
      <c r="C37" s="153">
        <v>3660607</v>
      </c>
      <c r="D37" s="153"/>
      <c r="E37" s="99">
        <v>6029608</v>
      </c>
      <c r="F37" s="100"/>
      <c r="G37" s="100">
        <v>160854</v>
      </c>
      <c r="H37" s="100">
        <v>6475683</v>
      </c>
      <c r="I37" s="100">
        <v>684794</v>
      </c>
      <c r="J37" s="100">
        <v>160854</v>
      </c>
      <c r="K37" s="100">
        <v>224529</v>
      </c>
      <c r="L37" s="100">
        <v>162160</v>
      </c>
      <c r="M37" s="100">
        <v>10692972</v>
      </c>
      <c r="N37" s="100">
        <v>224529</v>
      </c>
      <c r="O37" s="100">
        <v>3861880</v>
      </c>
      <c r="P37" s="100">
        <v>5551597</v>
      </c>
      <c r="Q37" s="100">
        <v>1203152</v>
      </c>
      <c r="R37" s="100">
        <v>3861880</v>
      </c>
      <c r="S37" s="100"/>
      <c r="T37" s="100"/>
      <c r="U37" s="100"/>
      <c r="V37" s="100"/>
      <c r="W37" s="100">
        <v>160854</v>
      </c>
      <c r="X37" s="100"/>
      <c r="Y37" s="100">
        <v>160854</v>
      </c>
      <c r="Z37" s="137"/>
      <c r="AA37" s="102"/>
    </row>
    <row r="38" spans="1:27" ht="13.5">
      <c r="A38" s="269" t="s">
        <v>200</v>
      </c>
      <c r="B38" s="256"/>
      <c r="C38" s="257">
        <v>-2385904</v>
      </c>
      <c r="D38" s="257"/>
      <c r="E38" s="258">
        <v>3047997</v>
      </c>
      <c r="F38" s="259">
        <v>-5543693</v>
      </c>
      <c r="G38" s="259">
        <v>6475683</v>
      </c>
      <c r="H38" s="259">
        <v>684794</v>
      </c>
      <c r="I38" s="259">
        <v>224529</v>
      </c>
      <c r="J38" s="259">
        <v>224529</v>
      </c>
      <c r="K38" s="259">
        <v>162160</v>
      </c>
      <c r="L38" s="259">
        <v>10692972</v>
      </c>
      <c r="M38" s="259">
        <v>3861880</v>
      </c>
      <c r="N38" s="259">
        <v>3861880</v>
      </c>
      <c r="O38" s="259">
        <v>5551597</v>
      </c>
      <c r="P38" s="259">
        <v>1203152</v>
      </c>
      <c r="Q38" s="259">
        <v>10386886</v>
      </c>
      <c r="R38" s="259">
        <v>10386886</v>
      </c>
      <c r="S38" s="259"/>
      <c r="T38" s="259"/>
      <c r="U38" s="259"/>
      <c r="V38" s="259"/>
      <c r="W38" s="259">
        <v>10386886</v>
      </c>
      <c r="X38" s="259">
        <v>36801193</v>
      </c>
      <c r="Y38" s="259">
        <v>-26414307</v>
      </c>
      <c r="Z38" s="260">
        <v>-71.78</v>
      </c>
      <c r="AA38" s="261">
        <v>-5543693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2395539</v>
      </c>
      <c r="D5" s="200">
        <f t="shared" si="0"/>
        <v>0</v>
      </c>
      <c r="E5" s="106">
        <f t="shared" si="0"/>
        <v>16351000</v>
      </c>
      <c r="F5" s="106">
        <f t="shared" si="0"/>
        <v>18351000</v>
      </c>
      <c r="G5" s="106">
        <f t="shared" si="0"/>
        <v>129819</v>
      </c>
      <c r="H5" s="106">
        <f t="shared" si="0"/>
        <v>151151</v>
      </c>
      <c r="I5" s="106">
        <f t="shared" si="0"/>
        <v>763774</v>
      </c>
      <c r="J5" s="106">
        <f t="shared" si="0"/>
        <v>1044744</v>
      </c>
      <c r="K5" s="106">
        <f t="shared" si="0"/>
        <v>2534442</v>
      </c>
      <c r="L5" s="106">
        <f t="shared" si="0"/>
        <v>1435</v>
      </c>
      <c r="M5" s="106">
        <f t="shared" si="0"/>
        <v>1062659</v>
      </c>
      <c r="N5" s="106">
        <f t="shared" si="0"/>
        <v>3598536</v>
      </c>
      <c r="O5" s="106">
        <f t="shared" si="0"/>
        <v>0</v>
      </c>
      <c r="P5" s="106">
        <f t="shared" si="0"/>
        <v>523698</v>
      </c>
      <c r="Q5" s="106">
        <f t="shared" si="0"/>
        <v>1018271</v>
      </c>
      <c r="R5" s="106">
        <f t="shared" si="0"/>
        <v>1541969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6185249</v>
      </c>
      <c r="X5" s="106">
        <f t="shared" si="0"/>
        <v>13763250</v>
      </c>
      <c r="Y5" s="106">
        <f t="shared" si="0"/>
        <v>-7578001</v>
      </c>
      <c r="Z5" s="201">
        <f>+IF(X5&lt;&gt;0,+(Y5/X5)*100,0)</f>
        <v>-55.059677038490186</v>
      </c>
      <c r="AA5" s="199">
        <f>SUM(AA11:AA18)</f>
        <v>18351000</v>
      </c>
    </row>
    <row r="6" spans="1:27" ht="13.5">
      <c r="A6" s="291" t="s">
        <v>204</v>
      </c>
      <c r="B6" s="142"/>
      <c r="C6" s="62"/>
      <c r="D6" s="156"/>
      <c r="E6" s="60">
        <v>7451000</v>
      </c>
      <c r="F6" s="60">
        <v>7451000</v>
      </c>
      <c r="G6" s="60">
        <v>129819</v>
      </c>
      <c r="H6" s="60">
        <v>151151</v>
      </c>
      <c r="I6" s="60"/>
      <c r="J6" s="60">
        <v>280970</v>
      </c>
      <c r="K6" s="60"/>
      <c r="L6" s="60"/>
      <c r="M6" s="60">
        <v>98153</v>
      </c>
      <c r="N6" s="60">
        <v>98153</v>
      </c>
      <c r="O6" s="60"/>
      <c r="P6" s="60"/>
      <c r="Q6" s="60"/>
      <c r="R6" s="60"/>
      <c r="S6" s="60"/>
      <c r="T6" s="60"/>
      <c r="U6" s="60"/>
      <c r="V6" s="60"/>
      <c r="W6" s="60">
        <v>379123</v>
      </c>
      <c r="X6" s="60">
        <v>5588250</v>
      </c>
      <c r="Y6" s="60">
        <v>-5209127</v>
      </c>
      <c r="Z6" s="140">
        <v>-93.22</v>
      </c>
      <c r="AA6" s="155">
        <v>7451000</v>
      </c>
    </row>
    <row r="7" spans="1:27" ht="13.5">
      <c r="A7" s="291" t="s">
        <v>205</v>
      </c>
      <c r="B7" s="142"/>
      <c r="C7" s="62">
        <v>1067217</v>
      </c>
      <c r="D7" s="156"/>
      <c r="E7" s="60">
        <v>2400000</v>
      </c>
      <c r="F7" s="60">
        <v>1400000</v>
      </c>
      <c r="G7" s="60"/>
      <c r="H7" s="60"/>
      <c r="I7" s="60"/>
      <c r="J7" s="60"/>
      <c r="K7" s="60">
        <v>2200000</v>
      </c>
      <c r="L7" s="60"/>
      <c r="M7" s="60">
        <v>400000</v>
      </c>
      <c r="N7" s="60">
        <v>2600000</v>
      </c>
      <c r="O7" s="60"/>
      <c r="P7" s="60"/>
      <c r="Q7" s="60">
        <v>1007561</v>
      </c>
      <c r="R7" s="60">
        <v>1007561</v>
      </c>
      <c r="S7" s="60"/>
      <c r="T7" s="60"/>
      <c r="U7" s="60"/>
      <c r="V7" s="60"/>
      <c r="W7" s="60">
        <v>3607561</v>
      </c>
      <c r="X7" s="60">
        <v>1050000</v>
      </c>
      <c r="Y7" s="60">
        <v>2557561</v>
      </c>
      <c r="Z7" s="140">
        <v>243.58</v>
      </c>
      <c r="AA7" s="155">
        <v>1400000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1175009</v>
      </c>
      <c r="D10" s="156"/>
      <c r="E10" s="60"/>
      <c r="F10" s="60">
        <v>6600000</v>
      </c>
      <c r="G10" s="60"/>
      <c r="H10" s="60"/>
      <c r="I10" s="60">
        <v>59796</v>
      </c>
      <c r="J10" s="60">
        <v>59796</v>
      </c>
      <c r="K10" s="60"/>
      <c r="L10" s="60"/>
      <c r="M10" s="60">
        <v>96050</v>
      </c>
      <c r="N10" s="60">
        <v>96050</v>
      </c>
      <c r="O10" s="60"/>
      <c r="P10" s="60"/>
      <c r="Q10" s="60"/>
      <c r="R10" s="60"/>
      <c r="S10" s="60"/>
      <c r="T10" s="60"/>
      <c r="U10" s="60"/>
      <c r="V10" s="60"/>
      <c r="W10" s="60">
        <v>155846</v>
      </c>
      <c r="X10" s="60">
        <v>4950000</v>
      </c>
      <c r="Y10" s="60">
        <v>-4794154</v>
      </c>
      <c r="Z10" s="140">
        <v>-96.85</v>
      </c>
      <c r="AA10" s="155">
        <v>6600000</v>
      </c>
    </row>
    <row r="11" spans="1:27" ht="13.5">
      <c r="A11" s="292" t="s">
        <v>209</v>
      </c>
      <c r="B11" s="142"/>
      <c r="C11" s="293">
        <f aca="true" t="shared" si="1" ref="C11:Y11">SUM(C6:C10)</f>
        <v>2242226</v>
      </c>
      <c r="D11" s="294">
        <f t="shared" si="1"/>
        <v>0</v>
      </c>
      <c r="E11" s="295">
        <f t="shared" si="1"/>
        <v>9851000</v>
      </c>
      <c r="F11" s="295">
        <f t="shared" si="1"/>
        <v>15451000</v>
      </c>
      <c r="G11" s="295">
        <f t="shared" si="1"/>
        <v>129819</v>
      </c>
      <c r="H11" s="295">
        <f t="shared" si="1"/>
        <v>151151</v>
      </c>
      <c r="I11" s="295">
        <f t="shared" si="1"/>
        <v>59796</v>
      </c>
      <c r="J11" s="295">
        <f t="shared" si="1"/>
        <v>340766</v>
      </c>
      <c r="K11" s="295">
        <f t="shared" si="1"/>
        <v>2200000</v>
      </c>
      <c r="L11" s="295">
        <f t="shared" si="1"/>
        <v>0</v>
      </c>
      <c r="M11" s="295">
        <f t="shared" si="1"/>
        <v>594203</v>
      </c>
      <c r="N11" s="295">
        <f t="shared" si="1"/>
        <v>2794203</v>
      </c>
      <c r="O11" s="295">
        <f t="shared" si="1"/>
        <v>0</v>
      </c>
      <c r="P11" s="295">
        <f t="shared" si="1"/>
        <v>0</v>
      </c>
      <c r="Q11" s="295">
        <f t="shared" si="1"/>
        <v>1007561</v>
      </c>
      <c r="R11" s="295">
        <f t="shared" si="1"/>
        <v>1007561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4142530</v>
      </c>
      <c r="X11" s="295">
        <f t="shared" si="1"/>
        <v>11588250</v>
      </c>
      <c r="Y11" s="295">
        <f t="shared" si="1"/>
        <v>-7445720</v>
      </c>
      <c r="Z11" s="296">
        <f>+IF(X11&lt;&gt;0,+(Y11/X11)*100,0)</f>
        <v>-64.25232455288761</v>
      </c>
      <c r="AA11" s="297">
        <f>SUM(AA6:AA10)</f>
        <v>15451000</v>
      </c>
    </row>
    <row r="12" spans="1:27" ht="13.5">
      <c r="A12" s="298" t="s">
        <v>210</v>
      </c>
      <c r="B12" s="136"/>
      <c r="C12" s="62">
        <v>153313</v>
      </c>
      <c r="D12" s="156"/>
      <c r="E12" s="60">
        <v>6500000</v>
      </c>
      <c r="F12" s="60">
        <v>2900000</v>
      </c>
      <c r="G12" s="60"/>
      <c r="H12" s="60"/>
      <c r="I12" s="60">
        <v>703978</v>
      </c>
      <c r="J12" s="60">
        <v>703978</v>
      </c>
      <c r="K12" s="60">
        <v>334442</v>
      </c>
      <c r="L12" s="60"/>
      <c r="M12" s="60">
        <v>468456</v>
      </c>
      <c r="N12" s="60">
        <v>802898</v>
      </c>
      <c r="O12" s="60"/>
      <c r="P12" s="60">
        <v>523698</v>
      </c>
      <c r="Q12" s="60"/>
      <c r="R12" s="60">
        <v>523698</v>
      </c>
      <c r="S12" s="60"/>
      <c r="T12" s="60"/>
      <c r="U12" s="60"/>
      <c r="V12" s="60"/>
      <c r="W12" s="60">
        <v>2030574</v>
      </c>
      <c r="X12" s="60">
        <v>2175000</v>
      </c>
      <c r="Y12" s="60">
        <v>-144426</v>
      </c>
      <c r="Z12" s="140">
        <v>-6.64</v>
      </c>
      <c r="AA12" s="155">
        <v>2900000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>
        <v>1435</v>
      </c>
      <c r="M15" s="60"/>
      <c r="N15" s="60">
        <v>1435</v>
      </c>
      <c r="O15" s="60"/>
      <c r="P15" s="60"/>
      <c r="Q15" s="60">
        <v>10710</v>
      </c>
      <c r="R15" s="60">
        <v>10710</v>
      </c>
      <c r="S15" s="60"/>
      <c r="T15" s="60"/>
      <c r="U15" s="60"/>
      <c r="V15" s="60"/>
      <c r="W15" s="60">
        <v>12145</v>
      </c>
      <c r="X15" s="60"/>
      <c r="Y15" s="60">
        <v>12145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923475</v>
      </c>
      <c r="N20" s="100">
        <f t="shared" si="2"/>
        <v>923475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923475</v>
      </c>
      <c r="X20" s="100">
        <f t="shared" si="2"/>
        <v>0</v>
      </c>
      <c r="Y20" s="100">
        <f t="shared" si="2"/>
        <v>923475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1500000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>
        <v>923475</v>
      </c>
      <c r="N22" s="60">
        <v>923475</v>
      </c>
      <c r="O22" s="60"/>
      <c r="P22" s="60"/>
      <c r="Q22" s="60"/>
      <c r="R22" s="60"/>
      <c r="S22" s="60"/>
      <c r="T22" s="60"/>
      <c r="U22" s="60"/>
      <c r="V22" s="60"/>
      <c r="W22" s="60">
        <v>923475</v>
      </c>
      <c r="X22" s="60"/>
      <c r="Y22" s="60">
        <v>923475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1700000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3200000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923475</v>
      </c>
      <c r="N26" s="295">
        <f t="shared" si="3"/>
        <v>923475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923475</v>
      </c>
      <c r="X26" s="295">
        <f t="shared" si="3"/>
        <v>0</v>
      </c>
      <c r="Y26" s="295">
        <f t="shared" si="3"/>
        <v>923475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1500000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8951000</v>
      </c>
      <c r="F36" s="60">
        <f t="shared" si="4"/>
        <v>7451000</v>
      </c>
      <c r="G36" s="60">
        <f t="shared" si="4"/>
        <v>129819</v>
      </c>
      <c r="H36" s="60">
        <f t="shared" si="4"/>
        <v>151151</v>
      </c>
      <c r="I36" s="60">
        <f t="shared" si="4"/>
        <v>0</v>
      </c>
      <c r="J36" s="60">
        <f t="shared" si="4"/>
        <v>280970</v>
      </c>
      <c r="K36" s="60">
        <f t="shared" si="4"/>
        <v>0</v>
      </c>
      <c r="L36" s="60">
        <f t="shared" si="4"/>
        <v>0</v>
      </c>
      <c r="M36" s="60">
        <f t="shared" si="4"/>
        <v>98153</v>
      </c>
      <c r="N36" s="60">
        <f t="shared" si="4"/>
        <v>98153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379123</v>
      </c>
      <c r="X36" s="60">
        <f t="shared" si="4"/>
        <v>5588250</v>
      </c>
      <c r="Y36" s="60">
        <f t="shared" si="4"/>
        <v>-5209127</v>
      </c>
      <c r="Z36" s="140">
        <f aca="true" t="shared" si="5" ref="Z36:Z49">+IF(X36&lt;&gt;0,+(Y36/X36)*100,0)</f>
        <v>-93.21571153760122</v>
      </c>
      <c r="AA36" s="155">
        <f>AA6+AA21</f>
        <v>7451000</v>
      </c>
    </row>
    <row r="37" spans="1:27" ht="13.5">
      <c r="A37" s="291" t="s">
        <v>205</v>
      </c>
      <c r="B37" s="142"/>
      <c r="C37" s="62">
        <f t="shared" si="4"/>
        <v>1067217</v>
      </c>
      <c r="D37" s="156">
        <f t="shared" si="4"/>
        <v>0</v>
      </c>
      <c r="E37" s="60">
        <f t="shared" si="4"/>
        <v>2400000</v>
      </c>
      <c r="F37" s="60">
        <f t="shared" si="4"/>
        <v>1400000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2200000</v>
      </c>
      <c r="L37" s="60">
        <f t="shared" si="4"/>
        <v>0</v>
      </c>
      <c r="M37" s="60">
        <f t="shared" si="4"/>
        <v>1323475</v>
      </c>
      <c r="N37" s="60">
        <f t="shared" si="4"/>
        <v>3523475</v>
      </c>
      <c r="O37" s="60">
        <f t="shared" si="4"/>
        <v>0</v>
      </c>
      <c r="P37" s="60">
        <f t="shared" si="4"/>
        <v>0</v>
      </c>
      <c r="Q37" s="60">
        <f t="shared" si="4"/>
        <v>1007561</v>
      </c>
      <c r="R37" s="60">
        <f t="shared" si="4"/>
        <v>1007561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4531036</v>
      </c>
      <c r="X37" s="60">
        <f t="shared" si="4"/>
        <v>1050000</v>
      </c>
      <c r="Y37" s="60">
        <f t="shared" si="4"/>
        <v>3481036</v>
      </c>
      <c r="Z37" s="140">
        <f t="shared" si="5"/>
        <v>331.5272380952381</v>
      </c>
      <c r="AA37" s="155">
        <f>AA7+AA22</f>
        <v>1400000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1175009</v>
      </c>
      <c r="D40" s="156">
        <f t="shared" si="4"/>
        <v>0</v>
      </c>
      <c r="E40" s="60">
        <f t="shared" si="4"/>
        <v>1700000</v>
      </c>
      <c r="F40" s="60">
        <f t="shared" si="4"/>
        <v>6600000</v>
      </c>
      <c r="G40" s="60">
        <f t="shared" si="4"/>
        <v>0</v>
      </c>
      <c r="H40" s="60">
        <f t="shared" si="4"/>
        <v>0</v>
      </c>
      <c r="I40" s="60">
        <f t="shared" si="4"/>
        <v>59796</v>
      </c>
      <c r="J40" s="60">
        <f t="shared" si="4"/>
        <v>59796</v>
      </c>
      <c r="K40" s="60">
        <f t="shared" si="4"/>
        <v>0</v>
      </c>
      <c r="L40" s="60">
        <f t="shared" si="4"/>
        <v>0</v>
      </c>
      <c r="M40" s="60">
        <f t="shared" si="4"/>
        <v>96050</v>
      </c>
      <c r="N40" s="60">
        <f t="shared" si="4"/>
        <v>96050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155846</v>
      </c>
      <c r="X40" s="60">
        <f t="shared" si="4"/>
        <v>4950000</v>
      </c>
      <c r="Y40" s="60">
        <f t="shared" si="4"/>
        <v>-4794154</v>
      </c>
      <c r="Z40" s="140">
        <f t="shared" si="5"/>
        <v>-96.85159595959595</v>
      </c>
      <c r="AA40" s="155">
        <f>AA10+AA25</f>
        <v>6600000</v>
      </c>
    </row>
    <row r="41" spans="1:27" ht="13.5">
      <c r="A41" s="292" t="s">
        <v>209</v>
      </c>
      <c r="B41" s="142"/>
      <c r="C41" s="293">
        <f aca="true" t="shared" si="6" ref="C41:Y41">SUM(C36:C40)</f>
        <v>2242226</v>
      </c>
      <c r="D41" s="294">
        <f t="shared" si="6"/>
        <v>0</v>
      </c>
      <c r="E41" s="295">
        <f t="shared" si="6"/>
        <v>13051000</v>
      </c>
      <c r="F41" s="295">
        <f t="shared" si="6"/>
        <v>15451000</v>
      </c>
      <c r="G41" s="295">
        <f t="shared" si="6"/>
        <v>129819</v>
      </c>
      <c r="H41" s="295">
        <f t="shared" si="6"/>
        <v>151151</v>
      </c>
      <c r="I41" s="295">
        <f t="shared" si="6"/>
        <v>59796</v>
      </c>
      <c r="J41" s="295">
        <f t="shared" si="6"/>
        <v>340766</v>
      </c>
      <c r="K41" s="295">
        <f t="shared" si="6"/>
        <v>2200000</v>
      </c>
      <c r="L41" s="295">
        <f t="shared" si="6"/>
        <v>0</v>
      </c>
      <c r="M41" s="295">
        <f t="shared" si="6"/>
        <v>1517678</v>
      </c>
      <c r="N41" s="295">
        <f t="shared" si="6"/>
        <v>3717678</v>
      </c>
      <c r="O41" s="295">
        <f t="shared" si="6"/>
        <v>0</v>
      </c>
      <c r="P41" s="295">
        <f t="shared" si="6"/>
        <v>0</v>
      </c>
      <c r="Q41" s="295">
        <f t="shared" si="6"/>
        <v>1007561</v>
      </c>
      <c r="R41" s="295">
        <f t="shared" si="6"/>
        <v>1007561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5066005</v>
      </c>
      <c r="X41" s="295">
        <f t="shared" si="6"/>
        <v>11588250</v>
      </c>
      <c r="Y41" s="295">
        <f t="shared" si="6"/>
        <v>-6522245</v>
      </c>
      <c r="Z41" s="296">
        <f t="shared" si="5"/>
        <v>-56.28326106185144</v>
      </c>
      <c r="AA41" s="297">
        <f>SUM(AA36:AA40)</f>
        <v>15451000</v>
      </c>
    </row>
    <row r="42" spans="1:27" ht="13.5">
      <c r="A42" s="298" t="s">
        <v>210</v>
      </c>
      <c r="B42" s="136"/>
      <c r="C42" s="95">
        <f aca="true" t="shared" si="7" ref="C42:Y48">C12+C27</f>
        <v>153313</v>
      </c>
      <c r="D42" s="129">
        <f t="shared" si="7"/>
        <v>0</v>
      </c>
      <c r="E42" s="54">
        <f t="shared" si="7"/>
        <v>8000000</v>
      </c>
      <c r="F42" s="54">
        <f t="shared" si="7"/>
        <v>2900000</v>
      </c>
      <c r="G42" s="54">
        <f t="shared" si="7"/>
        <v>0</v>
      </c>
      <c r="H42" s="54">
        <f t="shared" si="7"/>
        <v>0</v>
      </c>
      <c r="I42" s="54">
        <f t="shared" si="7"/>
        <v>703978</v>
      </c>
      <c r="J42" s="54">
        <f t="shared" si="7"/>
        <v>703978</v>
      </c>
      <c r="K42" s="54">
        <f t="shared" si="7"/>
        <v>334442</v>
      </c>
      <c r="L42" s="54">
        <f t="shared" si="7"/>
        <v>0</v>
      </c>
      <c r="M42" s="54">
        <f t="shared" si="7"/>
        <v>468456</v>
      </c>
      <c r="N42" s="54">
        <f t="shared" si="7"/>
        <v>802898</v>
      </c>
      <c r="O42" s="54">
        <f t="shared" si="7"/>
        <v>0</v>
      </c>
      <c r="P42" s="54">
        <f t="shared" si="7"/>
        <v>523698</v>
      </c>
      <c r="Q42" s="54">
        <f t="shared" si="7"/>
        <v>0</v>
      </c>
      <c r="R42" s="54">
        <f t="shared" si="7"/>
        <v>523698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2030574</v>
      </c>
      <c r="X42" s="54">
        <f t="shared" si="7"/>
        <v>2175000</v>
      </c>
      <c r="Y42" s="54">
        <f t="shared" si="7"/>
        <v>-144426</v>
      </c>
      <c r="Z42" s="184">
        <f t="shared" si="5"/>
        <v>-6.6402758620689655</v>
      </c>
      <c r="AA42" s="130">
        <f aca="true" t="shared" si="8" ref="AA42:AA48">AA12+AA27</f>
        <v>2900000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1435</v>
      </c>
      <c r="M45" s="54">
        <f t="shared" si="7"/>
        <v>0</v>
      </c>
      <c r="N45" s="54">
        <f t="shared" si="7"/>
        <v>1435</v>
      </c>
      <c r="O45" s="54">
        <f t="shared" si="7"/>
        <v>0</v>
      </c>
      <c r="P45" s="54">
        <f t="shared" si="7"/>
        <v>0</v>
      </c>
      <c r="Q45" s="54">
        <f t="shared" si="7"/>
        <v>10710</v>
      </c>
      <c r="R45" s="54">
        <f t="shared" si="7"/>
        <v>10710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12145</v>
      </c>
      <c r="X45" s="54">
        <f t="shared" si="7"/>
        <v>0</v>
      </c>
      <c r="Y45" s="54">
        <f t="shared" si="7"/>
        <v>12145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2395539</v>
      </c>
      <c r="D49" s="218">
        <f t="shared" si="9"/>
        <v>0</v>
      </c>
      <c r="E49" s="220">
        <f t="shared" si="9"/>
        <v>21051000</v>
      </c>
      <c r="F49" s="220">
        <f t="shared" si="9"/>
        <v>18351000</v>
      </c>
      <c r="G49" s="220">
        <f t="shared" si="9"/>
        <v>129819</v>
      </c>
      <c r="H49" s="220">
        <f t="shared" si="9"/>
        <v>151151</v>
      </c>
      <c r="I49" s="220">
        <f t="shared" si="9"/>
        <v>763774</v>
      </c>
      <c r="J49" s="220">
        <f t="shared" si="9"/>
        <v>1044744</v>
      </c>
      <c r="K49" s="220">
        <f t="shared" si="9"/>
        <v>2534442</v>
      </c>
      <c r="L49" s="220">
        <f t="shared" si="9"/>
        <v>1435</v>
      </c>
      <c r="M49" s="220">
        <f t="shared" si="9"/>
        <v>1986134</v>
      </c>
      <c r="N49" s="220">
        <f t="shared" si="9"/>
        <v>4522011</v>
      </c>
      <c r="O49" s="220">
        <f t="shared" si="9"/>
        <v>0</v>
      </c>
      <c r="P49" s="220">
        <f t="shared" si="9"/>
        <v>523698</v>
      </c>
      <c r="Q49" s="220">
        <f t="shared" si="9"/>
        <v>1018271</v>
      </c>
      <c r="R49" s="220">
        <f t="shared" si="9"/>
        <v>1541969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7108724</v>
      </c>
      <c r="X49" s="220">
        <f t="shared" si="9"/>
        <v>13763250</v>
      </c>
      <c r="Y49" s="220">
        <f t="shared" si="9"/>
        <v>-6654526</v>
      </c>
      <c r="Z49" s="221">
        <f t="shared" si="5"/>
        <v>-48.34996094672406</v>
      </c>
      <c r="AA49" s="222">
        <f>SUM(AA41:AA48)</f>
        <v>18351000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6853161</v>
      </c>
      <c r="D51" s="129">
        <f t="shared" si="10"/>
        <v>0</v>
      </c>
      <c r="E51" s="54">
        <f t="shared" si="10"/>
        <v>0</v>
      </c>
      <c r="F51" s="54">
        <f t="shared" si="10"/>
        <v>4300000</v>
      </c>
      <c r="G51" s="54">
        <f t="shared" si="10"/>
        <v>277771</v>
      </c>
      <c r="H51" s="54">
        <f t="shared" si="10"/>
        <v>200070</v>
      </c>
      <c r="I51" s="54">
        <f t="shared" si="10"/>
        <v>2157481</v>
      </c>
      <c r="J51" s="54">
        <f t="shared" si="10"/>
        <v>2635322</v>
      </c>
      <c r="K51" s="54">
        <f t="shared" si="10"/>
        <v>1572764</v>
      </c>
      <c r="L51" s="54">
        <f t="shared" si="10"/>
        <v>987346</v>
      </c>
      <c r="M51" s="54">
        <f t="shared" si="10"/>
        <v>639308</v>
      </c>
      <c r="N51" s="54">
        <f t="shared" si="10"/>
        <v>3199418</v>
      </c>
      <c r="O51" s="54">
        <f t="shared" si="10"/>
        <v>0</v>
      </c>
      <c r="P51" s="54">
        <f t="shared" si="10"/>
        <v>2337595</v>
      </c>
      <c r="Q51" s="54">
        <f t="shared" si="10"/>
        <v>101865</v>
      </c>
      <c r="R51" s="54">
        <f t="shared" si="10"/>
        <v>2439460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8274200</v>
      </c>
      <c r="X51" s="54">
        <f t="shared" si="10"/>
        <v>3225000</v>
      </c>
      <c r="Y51" s="54">
        <f t="shared" si="10"/>
        <v>5049200</v>
      </c>
      <c r="Z51" s="184">
        <f>+IF(X51&lt;&gt;0,+(Y51/X51)*100,0)</f>
        <v>156.5643410852713</v>
      </c>
      <c r="AA51" s="130">
        <f>SUM(AA57:AA61)</f>
        <v>4300000</v>
      </c>
    </row>
    <row r="52" spans="1:27" ht="13.5">
      <c r="A52" s="310" t="s">
        <v>204</v>
      </c>
      <c r="B52" s="142"/>
      <c r="C52" s="62">
        <v>2695879</v>
      </c>
      <c r="D52" s="156"/>
      <c r="E52" s="60"/>
      <c r="F52" s="60">
        <v>1500000</v>
      </c>
      <c r="G52" s="60"/>
      <c r="H52" s="60"/>
      <c r="I52" s="60">
        <v>2127152</v>
      </c>
      <c r="J52" s="60">
        <v>2127152</v>
      </c>
      <c r="K52" s="60">
        <v>1334677</v>
      </c>
      <c r="L52" s="60">
        <v>857587</v>
      </c>
      <c r="M52" s="60">
        <v>548758</v>
      </c>
      <c r="N52" s="60">
        <v>2741022</v>
      </c>
      <c r="O52" s="60"/>
      <c r="P52" s="60">
        <v>2337595</v>
      </c>
      <c r="Q52" s="60"/>
      <c r="R52" s="60">
        <v>2337595</v>
      </c>
      <c r="S52" s="60"/>
      <c r="T52" s="60"/>
      <c r="U52" s="60"/>
      <c r="V52" s="60"/>
      <c r="W52" s="60">
        <v>7205769</v>
      </c>
      <c r="X52" s="60">
        <v>1125000</v>
      </c>
      <c r="Y52" s="60">
        <v>6080769</v>
      </c>
      <c r="Z52" s="140">
        <v>540.51</v>
      </c>
      <c r="AA52" s="155">
        <v>1500000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>
        <v>129759</v>
      </c>
      <c r="M53" s="60"/>
      <c r="N53" s="60">
        <v>129759</v>
      </c>
      <c r="O53" s="60"/>
      <c r="P53" s="60"/>
      <c r="Q53" s="60"/>
      <c r="R53" s="60"/>
      <c r="S53" s="60"/>
      <c r="T53" s="60"/>
      <c r="U53" s="60"/>
      <c r="V53" s="60"/>
      <c r="W53" s="60">
        <v>129759</v>
      </c>
      <c r="X53" s="60"/>
      <c r="Y53" s="60">
        <v>129759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2200075</v>
      </c>
      <c r="D56" s="156"/>
      <c r="E56" s="60"/>
      <c r="F56" s="60"/>
      <c r="G56" s="60"/>
      <c r="H56" s="60"/>
      <c r="I56" s="60">
        <v>1440</v>
      </c>
      <c r="J56" s="60">
        <v>1440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1440</v>
      </c>
      <c r="X56" s="60"/>
      <c r="Y56" s="60">
        <v>1440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4895954</v>
      </c>
      <c r="D57" s="294">
        <f t="shared" si="11"/>
        <v>0</v>
      </c>
      <c r="E57" s="295">
        <f t="shared" si="11"/>
        <v>0</v>
      </c>
      <c r="F57" s="295">
        <f t="shared" si="11"/>
        <v>1500000</v>
      </c>
      <c r="G57" s="295">
        <f t="shared" si="11"/>
        <v>0</v>
      </c>
      <c r="H57" s="295">
        <f t="shared" si="11"/>
        <v>0</v>
      </c>
      <c r="I57" s="295">
        <f t="shared" si="11"/>
        <v>2128592</v>
      </c>
      <c r="J57" s="295">
        <f t="shared" si="11"/>
        <v>2128592</v>
      </c>
      <c r="K57" s="295">
        <f t="shared" si="11"/>
        <v>1334677</v>
      </c>
      <c r="L57" s="295">
        <f t="shared" si="11"/>
        <v>987346</v>
      </c>
      <c r="M57" s="295">
        <f t="shared" si="11"/>
        <v>548758</v>
      </c>
      <c r="N57" s="295">
        <f t="shared" si="11"/>
        <v>2870781</v>
      </c>
      <c r="O57" s="295">
        <f t="shared" si="11"/>
        <v>0</v>
      </c>
      <c r="P57" s="295">
        <f t="shared" si="11"/>
        <v>2337595</v>
      </c>
      <c r="Q57" s="295">
        <f t="shared" si="11"/>
        <v>0</v>
      </c>
      <c r="R57" s="295">
        <f t="shared" si="11"/>
        <v>2337595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7336968</v>
      </c>
      <c r="X57" s="295">
        <f t="shared" si="11"/>
        <v>1125000</v>
      </c>
      <c r="Y57" s="295">
        <f t="shared" si="11"/>
        <v>6211968</v>
      </c>
      <c r="Z57" s="296">
        <f>+IF(X57&lt;&gt;0,+(Y57/X57)*100,0)</f>
        <v>552.1749333333333</v>
      </c>
      <c r="AA57" s="297">
        <f>SUM(AA52:AA56)</f>
        <v>1500000</v>
      </c>
    </row>
    <row r="58" spans="1:27" ht="13.5">
      <c r="A58" s="311" t="s">
        <v>210</v>
      </c>
      <c r="B58" s="136"/>
      <c r="C58" s="62">
        <v>1957207</v>
      </c>
      <c r="D58" s="156"/>
      <c r="E58" s="60"/>
      <c r="F58" s="60">
        <v>1700000</v>
      </c>
      <c r="G58" s="60">
        <v>277771</v>
      </c>
      <c r="H58" s="60">
        <v>200070</v>
      </c>
      <c r="I58" s="60">
        <v>28889</v>
      </c>
      <c r="J58" s="60">
        <v>506730</v>
      </c>
      <c r="K58" s="60">
        <v>238087</v>
      </c>
      <c r="L58" s="60"/>
      <c r="M58" s="60"/>
      <c r="N58" s="60">
        <v>238087</v>
      </c>
      <c r="O58" s="60"/>
      <c r="P58" s="60"/>
      <c r="Q58" s="60"/>
      <c r="R58" s="60"/>
      <c r="S58" s="60"/>
      <c r="T58" s="60"/>
      <c r="U58" s="60"/>
      <c r="V58" s="60"/>
      <c r="W58" s="60">
        <v>744817</v>
      </c>
      <c r="X58" s="60">
        <v>1275000</v>
      </c>
      <c r="Y58" s="60">
        <v>-530183</v>
      </c>
      <c r="Z58" s="140">
        <v>-41.58</v>
      </c>
      <c r="AA58" s="155">
        <v>1700000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1100000</v>
      </c>
      <c r="G61" s="60"/>
      <c r="H61" s="60"/>
      <c r="I61" s="60"/>
      <c r="J61" s="60"/>
      <c r="K61" s="60"/>
      <c r="L61" s="60"/>
      <c r="M61" s="60">
        <v>90550</v>
      </c>
      <c r="N61" s="60">
        <v>90550</v>
      </c>
      <c r="O61" s="60"/>
      <c r="P61" s="60"/>
      <c r="Q61" s="60">
        <v>101865</v>
      </c>
      <c r="R61" s="60">
        <v>101865</v>
      </c>
      <c r="S61" s="60"/>
      <c r="T61" s="60"/>
      <c r="U61" s="60"/>
      <c r="V61" s="60"/>
      <c r="W61" s="60">
        <v>192415</v>
      </c>
      <c r="X61" s="60">
        <v>825000</v>
      </c>
      <c r="Y61" s="60">
        <v>-632585</v>
      </c>
      <c r="Z61" s="140">
        <v>-76.68</v>
      </c>
      <c r="AA61" s="155">
        <v>1100000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67274</v>
      </c>
      <c r="H65" s="60">
        <v>67274</v>
      </c>
      <c r="I65" s="60">
        <v>67274</v>
      </c>
      <c r="J65" s="60">
        <v>201822</v>
      </c>
      <c r="K65" s="60">
        <v>54606</v>
      </c>
      <c r="L65" s="60">
        <v>54606</v>
      </c>
      <c r="M65" s="60">
        <v>54606</v>
      </c>
      <c r="N65" s="60">
        <v>163818</v>
      </c>
      <c r="O65" s="60">
        <v>54606</v>
      </c>
      <c r="P65" s="60">
        <v>54606</v>
      </c>
      <c r="Q65" s="60">
        <v>54606</v>
      </c>
      <c r="R65" s="60">
        <v>163818</v>
      </c>
      <c r="S65" s="60"/>
      <c r="T65" s="60"/>
      <c r="U65" s="60"/>
      <c r="V65" s="60"/>
      <c r="W65" s="60">
        <v>529458</v>
      </c>
      <c r="X65" s="60"/>
      <c r="Y65" s="60">
        <v>529458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78636</v>
      </c>
      <c r="H67" s="60">
        <v>26106</v>
      </c>
      <c r="I67" s="60">
        <v>1783</v>
      </c>
      <c r="J67" s="60">
        <v>106525</v>
      </c>
      <c r="K67" s="60">
        <v>20335</v>
      </c>
      <c r="L67" s="60">
        <v>9258</v>
      </c>
      <c r="M67" s="60">
        <v>8816</v>
      </c>
      <c r="N67" s="60">
        <v>38409</v>
      </c>
      <c r="O67" s="60"/>
      <c r="P67" s="60">
        <v>14779</v>
      </c>
      <c r="Q67" s="60">
        <v>57927</v>
      </c>
      <c r="R67" s="60">
        <v>72706</v>
      </c>
      <c r="S67" s="60"/>
      <c r="T67" s="60"/>
      <c r="U67" s="60"/>
      <c r="V67" s="60"/>
      <c r="W67" s="60">
        <v>217640</v>
      </c>
      <c r="X67" s="60"/>
      <c r="Y67" s="60">
        <v>217640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1596</v>
      </c>
      <c r="H68" s="60">
        <v>82071</v>
      </c>
      <c r="I68" s="60">
        <v>22337</v>
      </c>
      <c r="J68" s="60">
        <v>106004</v>
      </c>
      <c r="K68" s="60">
        <v>111949</v>
      </c>
      <c r="L68" s="60">
        <v>62304</v>
      </c>
      <c r="M68" s="60">
        <v>254295</v>
      </c>
      <c r="N68" s="60">
        <v>428548</v>
      </c>
      <c r="O68" s="60">
        <v>177787</v>
      </c>
      <c r="P68" s="60">
        <v>100758</v>
      </c>
      <c r="Q68" s="60">
        <v>14528</v>
      </c>
      <c r="R68" s="60">
        <v>293073</v>
      </c>
      <c r="S68" s="60"/>
      <c r="T68" s="60"/>
      <c r="U68" s="60"/>
      <c r="V68" s="60"/>
      <c r="W68" s="60">
        <v>827625</v>
      </c>
      <c r="X68" s="60"/>
      <c r="Y68" s="60">
        <v>827625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147506</v>
      </c>
      <c r="H69" s="220">
        <f t="shared" si="12"/>
        <v>175451</v>
      </c>
      <c r="I69" s="220">
        <f t="shared" si="12"/>
        <v>91394</v>
      </c>
      <c r="J69" s="220">
        <f t="shared" si="12"/>
        <v>414351</v>
      </c>
      <c r="K69" s="220">
        <f t="shared" si="12"/>
        <v>186890</v>
      </c>
      <c r="L69" s="220">
        <f t="shared" si="12"/>
        <v>126168</v>
      </c>
      <c r="M69" s="220">
        <f t="shared" si="12"/>
        <v>317717</v>
      </c>
      <c r="N69" s="220">
        <f t="shared" si="12"/>
        <v>630775</v>
      </c>
      <c r="O69" s="220">
        <f t="shared" si="12"/>
        <v>232393</v>
      </c>
      <c r="P69" s="220">
        <f t="shared" si="12"/>
        <v>170143</v>
      </c>
      <c r="Q69" s="220">
        <f t="shared" si="12"/>
        <v>127061</v>
      </c>
      <c r="R69" s="220">
        <f t="shared" si="12"/>
        <v>529597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1574723</v>
      </c>
      <c r="X69" s="220">
        <f t="shared" si="12"/>
        <v>0</v>
      </c>
      <c r="Y69" s="220">
        <f t="shared" si="12"/>
        <v>1574723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2242226</v>
      </c>
      <c r="D5" s="357">
        <f t="shared" si="0"/>
        <v>0</v>
      </c>
      <c r="E5" s="356">
        <f t="shared" si="0"/>
        <v>9851000</v>
      </c>
      <c r="F5" s="358">
        <f t="shared" si="0"/>
        <v>15451000</v>
      </c>
      <c r="G5" s="358">
        <f t="shared" si="0"/>
        <v>129819</v>
      </c>
      <c r="H5" s="356">
        <f t="shared" si="0"/>
        <v>151151</v>
      </c>
      <c r="I5" s="356">
        <f t="shared" si="0"/>
        <v>59796</v>
      </c>
      <c r="J5" s="358">
        <f t="shared" si="0"/>
        <v>340766</v>
      </c>
      <c r="K5" s="358">
        <f t="shared" si="0"/>
        <v>2200000</v>
      </c>
      <c r="L5" s="356">
        <f t="shared" si="0"/>
        <v>0</v>
      </c>
      <c r="M5" s="356">
        <f t="shared" si="0"/>
        <v>594203</v>
      </c>
      <c r="N5" s="358">
        <f t="shared" si="0"/>
        <v>2794203</v>
      </c>
      <c r="O5" s="358">
        <f t="shared" si="0"/>
        <v>0</v>
      </c>
      <c r="P5" s="356">
        <f t="shared" si="0"/>
        <v>0</v>
      </c>
      <c r="Q5" s="356">
        <f t="shared" si="0"/>
        <v>1007561</v>
      </c>
      <c r="R5" s="358">
        <f t="shared" si="0"/>
        <v>1007561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4142530</v>
      </c>
      <c r="X5" s="356">
        <f t="shared" si="0"/>
        <v>11588250</v>
      </c>
      <c r="Y5" s="358">
        <f t="shared" si="0"/>
        <v>-7445720</v>
      </c>
      <c r="Z5" s="359">
        <f>+IF(X5&lt;&gt;0,+(Y5/X5)*100,0)</f>
        <v>-64.25232455288761</v>
      </c>
      <c r="AA5" s="360">
        <f>+AA6+AA8+AA11+AA13+AA15</f>
        <v>15451000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7451000</v>
      </c>
      <c r="F6" s="59">
        <f t="shared" si="1"/>
        <v>7451000</v>
      </c>
      <c r="G6" s="59">
        <f t="shared" si="1"/>
        <v>129819</v>
      </c>
      <c r="H6" s="60">
        <f t="shared" si="1"/>
        <v>151151</v>
      </c>
      <c r="I6" s="60">
        <f t="shared" si="1"/>
        <v>0</v>
      </c>
      <c r="J6" s="59">
        <f t="shared" si="1"/>
        <v>280970</v>
      </c>
      <c r="K6" s="59">
        <f t="shared" si="1"/>
        <v>0</v>
      </c>
      <c r="L6" s="60">
        <f t="shared" si="1"/>
        <v>0</v>
      </c>
      <c r="M6" s="60">
        <f t="shared" si="1"/>
        <v>98153</v>
      </c>
      <c r="N6" s="59">
        <f t="shared" si="1"/>
        <v>98153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379123</v>
      </c>
      <c r="X6" s="60">
        <f t="shared" si="1"/>
        <v>5588250</v>
      </c>
      <c r="Y6" s="59">
        <f t="shared" si="1"/>
        <v>-5209127</v>
      </c>
      <c r="Z6" s="61">
        <f>+IF(X6&lt;&gt;0,+(Y6/X6)*100,0)</f>
        <v>-93.21571153760122</v>
      </c>
      <c r="AA6" s="62">
        <f t="shared" si="1"/>
        <v>7451000</v>
      </c>
    </row>
    <row r="7" spans="1:27" ht="13.5">
      <c r="A7" s="291" t="s">
        <v>228</v>
      </c>
      <c r="B7" s="142"/>
      <c r="C7" s="60"/>
      <c r="D7" s="340"/>
      <c r="E7" s="60">
        <v>7451000</v>
      </c>
      <c r="F7" s="59">
        <v>7451000</v>
      </c>
      <c r="G7" s="59">
        <v>129819</v>
      </c>
      <c r="H7" s="60">
        <v>151151</v>
      </c>
      <c r="I7" s="60"/>
      <c r="J7" s="59">
        <v>280970</v>
      </c>
      <c r="K7" s="59"/>
      <c r="L7" s="60"/>
      <c r="M7" s="60">
        <v>98153</v>
      </c>
      <c r="N7" s="59">
        <v>98153</v>
      </c>
      <c r="O7" s="59"/>
      <c r="P7" s="60"/>
      <c r="Q7" s="60"/>
      <c r="R7" s="59"/>
      <c r="S7" s="59"/>
      <c r="T7" s="60"/>
      <c r="U7" s="60"/>
      <c r="V7" s="59"/>
      <c r="W7" s="59">
        <v>379123</v>
      </c>
      <c r="X7" s="60">
        <v>5588250</v>
      </c>
      <c r="Y7" s="59">
        <v>-5209127</v>
      </c>
      <c r="Z7" s="61">
        <v>-93.22</v>
      </c>
      <c r="AA7" s="62">
        <v>7451000</v>
      </c>
    </row>
    <row r="8" spans="1:27" ht="13.5">
      <c r="A8" s="361" t="s">
        <v>205</v>
      </c>
      <c r="B8" s="142"/>
      <c r="C8" s="60">
        <f aca="true" t="shared" si="2" ref="C8:Y8">SUM(C9:C10)</f>
        <v>1067217</v>
      </c>
      <c r="D8" s="340">
        <f t="shared" si="2"/>
        <v>0</v>
      </c>
      <c r="E8" s="60">
        <f t="shared" si="2"/>
        <v>2400000</v>
      </c>
      <c r="F8" s="59">
        <f t="shared" si="2"/>
        <v>1400000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2200000</v>
      </c>
      <c r="L8" s="60">
        <f t="shared" si="2"/>
        <v>0</v>
      </c>
      <c r="M8" s="60">
        <f t="shared" si="2"/>
        <v>400000</v>
      </c>
      <c r="N8" s="59">
        <f t="shared" si="2"/>
        <v>2600000</v>
      </c>
      <c r="O8" s="59">
        <f t="shared" si="2"/>
        <v>0</v>
      </c>
      <c r="P8" s="60">
        <f t="shared" si="2"/>
        <v>0</v>
      </c>
      <c r="Q8" s="60">
        <f t="shared" si="2"/>
        <v>1007561</v>
      </c>
      <c r="R8" s="59">
        <f t="shared" si="2"/>
        <v>1007561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3607561</v>
      </c>
      <c r="X8" s="60">
        <f t="shared" si="2"/>
        <v>1050000</v>
      </c>
      <c r="Y8" s="59">
        <f t="shared" si="2"/>
        <v>2557561</v>
      </c>
      <c r="Z8" s="61">
        <f>+IF(X8&lt;&gt;0,+(Y8/X8)*100,0)</f>
        <v>243.57723809523807</v>
      </c>
      <c r="AA8" s="62">
        <f>SUM(AA9:AA10)</f>
        <v>1400000</v>
      </c>
    </row>
    <row r="9" spans="1:27" ht="13.5">
      <c r="A9" s="291" t="s">
        <v>229</v>
      </c>
      <c r="B9" s="142"/>
      <c r="C9" s="60"/>
      <c r="D9" s="340"/>
      <c r="E9" s="60">
        <v>2400000</v>
      </c>
      <c r="F9" s="59">
        <v>1400000</v>
      </c>
      <c r="G9" s="59"/>
      <c r="H9" s="60"/>
      <c r="I9" s="60"/>
      <c r="J9" s="59"/>
      <c r="K9" s="59">
        <v>2200000</v>
      </c>
      <c r="L9" s="60"/>
      <c r="M9" s="60">
        <v>400000</v>
      </c>
      <c r="N9" s="59">
        <v>2600000</v>
      </c>
      <c r="O9" s="59"/>
      <c r="P9" s="60"/>
      <c r="Q9" s="60">
        <v>1007561</v>
      </c>
      <c r="R9" s="59">
        <v>1007561</v>
      </c>
      <c r="S9" s="59"/>
      <c r="T9" s="60"/>
      <c r="U9" s="60"/>
      <c r="V9" s="59"/>
      <c r="W9" s="59">
        <v>3607561</v>
      </c>
      <c r="X9" s="60">
        <v>1050000</v>
      </c>
      <c r="Y9" s="59">
        <v>2557561</v>
      </c>
      <c r="Z9" s="61">
        <v>243.58</v>
      </c>
      <c r="AA9" s="62">
        <v>1400000</v>
      </c>
    </row>
    <row r="10" spans="1:27" ht="13.5">
      <c r="A10" s="291" t="s">
        <v>230</v>
      </c>
      <c r="B10" s="142"/>
      <c r="C10" s="60">
        <v>1067217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1175009</v>
      </c>
      <c r="D15" s="340">
        <f t="shared" si="5"/>
        <v>0</v>
      </c>
      <c r="E15" s="60">
        <f t="shared" si="5"/>
        <v>0</v>
      </c>
      <c r="F15" s="59">
        <f t="shared" si="5"/>
        <v>6600000</v>
      </c>
      <c r="G15" s="59">
        <f t="shared" si="5"/>
        <v>0</v>
      </c>
      <c r="H15" s="60">
        <f t="shared" si="5"/>
        <v>0</v>
      </c>
      <c r="I15" s="60">
        <f t="shared" si="5"/>
        <v>59796</v>
      </c>
      <c r="J15" s="59">
        <f t="shared" si="5"/>
        <v>59796</v>
      </c>
      <c r="K15" s="59">
        <f t="shared" si="5"/>
        <v>0</v>
      </c>
      <c r="L15" s="60">
        <f t="shared" si="5"/>
        <v>0</v>
      </c>
      <c r="M15" s="60">
        <f t="shared" si="5"/>
        <v>96050</v>
      </c>
      <c r="N15" s="59">
        <f t="shared" si="5"/>
        <v>96050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155846</v>
      </c>
      <c r="X15" s="60">
        <f t="shared" si="5"/>
        <v>4950000</v>
      </c>
      <c r="Y15" s="59">
        <f t="shared" si="5"/>
        <v>-4794154</v>
      </c>
      <c r="Z15" s="61">
        <f>+IF(X15&lt;&gt;0,+(Y15/X15)*100,0)</f>
        <v>-96.85159595959595</v>
      </c>
      <c r="AA15" s="62">
        <f>SUM(AA16:AA20)</f>
        <v>6600000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96050</v>
      </c>
      <c r="N16" s="59">
        <v>96050</v>
      </c>
      <c r="O16" s="59"/>
      <c r="P16" s="60"/>
      <c r="Q16" s="60"/>
      <c r="R16" s="59"/>
      <c r="S16" s="59"/>
      <c r="T16" s="60"/>
      <c r="U16" s="60"/>
      <c r="V16" s="59"/>
      <c r="W16" s="59">
        <v>96050</v>
      </c>
      <c r="X16" s="60"/>
      <c r="Y16" s="59">
        <v>96050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1175009</v>
      </c>
      <c r="D20" s="340"/>
      <c r="E20" s="60"/>
      <c r="F20" s="59">
        <v>6600000</v>
      </c>
      <c r="G20" s="59"/>
      <c r="H20" s="60"/>
      <c r="I20" s="60">
        <v>59796</v>
      </c>
      <c r="J20" s="59">
        <v>59796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59796</v>
      </c>
      <c r="X20" s="60">
        <v>4950000</v>
      </c>
      <c r="Y20" s="59">
        <v>-4890204</v>
      </c>
      <c r="Z20" s="61">
        <v>-98.79</v>
      </c>
      <c r="AA20" s="62">
        <v>6600000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153313</v>
      </c>
      <c r="D22" s="344">
        <f t="shared" si="6"/>
        <v>0</v>
      </c>
      <c r="E22" s="343">
        <f t="shared" si="6"/>
        <v>6500000</v>
      </c>
      <c r="F22" s="345">
        <f t="shared" si="6"/>
        <v>2900000</v>
      </c>
      <c r="G22" s="345">
        <f t="shared" si="6"/>
        <v>0</v>
      </c>
      <c r="H22" s="343">
        <f t="shared" si="6"/>
        <v>0</v>
      </c>
      <c r="I22" s="343">
        <f t="shared" si="6"/>
        <v>703978</v>
      </c>
      <c r="J22" s="345">
        <f t="shared" si="6"/>
        <v>703978</v>
      </c>
      <c r="K22" s="345">
        <f t="shared" si="6"/>
        <v>334442</v>
      </c>
      <c r="L22" s="343">
        <f t="shared" si="6"/>
        <v>0</v>
      </c>
      <c r="M22" s="343">
        <f t="shared" si="6"/>
        <v>468456</v>
      </c>
      <c r="N22" s="345">
        <f t="shared" si="6"/>
        <v>802898</v>
      </c>
      <c r="O22" s="345">
        <f t="shared" si="6"/>
        <v>0</v>
      </c>
      <c r="P22" s="343">
        <f t="shared" si="6"/>
        <v>523698</v>
      </c>
      <c r="Q22" s="343">
        <f t="shared" si="6"/>
        <v>0</v>
      </c>
      <c r="R22" s="345">
        <f t="shared" si="6"/>
        <v>523698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2030574</v>
      </c>
      <c r="X22" s="343">
        <f t="shared" si="6"/>
        <v>2175000</v>
      </c>
      <c r="Y22" s="345">
        <f t="shared" si="6"/>
        <v>-144426</v>
      </c>
      <c r="Z22" s="336">
        <f>+IF(X22&lt;&gt;0,+(Y22/X22)*100,0)</f>
        <v>-6.6402758620689655</v>
      </c>
      <c r="AA22" s="350">
        <f>SUM(AA23:AA32)</f>
        <v>2900000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153313</v>
      </c>
      <c r="D24" s="340"/>
      <c r="E24" s="60">
        <v>2900000</v>
      </c>
      <c r="F24" s="59"/>
      <c r="G24" s="59"/>
      <c r="H24" s="60"/>
      <c r="I24" s="60">
        <v>227902</v>
      </c>
      <c r="J24" s="59">
        <v>227902</v>
      </c>
      <c r="K24" s="59">
        <v>222191</v>
      </c>
      <c r="L24" s="60"/>
      <c r="M24" s="60">
        <v>468456</v>
      </c>
      <c r="N24" s="59">
        <v>690647</v>
      </c>
      <c r="O24" s="59"/>
      <c r="P24" s="60"/>
      <c r="Q24" s="60"/>
      <c r="R24" s="59"/>
      <c r="S24" s="59"/>
      <c r="T24" s="60"/>
      <c r="U24" s="60"/>
      <c r="V24" s="59"/>
      <c r="W24" s="59">
        <v>918549</v>
      </c>
      <c r="X24" s="60"/>
      <c r="Y24" s="59">
        <v>918549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>
        <v>1400000</v>
      </c>
      <c r="G25" s="59"/>
      <c r="H25" s="60"/>
      <c r="I25" s="60">
        <v>66074</v>
      </c>
      <c r="J25" s="59">
        <v>66074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66074</v>
      </c>
      <c r="X25" s="60">
        <v>1050000</v>
      </c>
      <c r="Y25" s="59">
        <v>-983926</v>
      </c>
      <c r="Z25" s="61">
        <v>-93.71</v>
      </c>
      <c r="AA25" s="62">
        <v>1400000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3600000</v>
      </c>
      <c r="F32" s="59">
        <v>1500000</v>
      </c>
      <c r="G32" s="59"/>
      <c r="H32" s="60"/>
      <c r="I32" s="60">
        <v>410002</v>
      </c>
      <c r="J32" s="59">
        <v>410002</v>
      </c>
      <c r="K32" s="59">
        <v>112251</v>
      </c>
      <c r="L32" s="60"/>
      <c r="M32" s="60"/>
      <c r="N32" s="59">
        <v>112251</v>
      </c>
      <c r="O32" s="59"/>
      <c r="P32" s="60">
        <v>523698</v>
      </c>
      <c r="Q32" s="60"/>
      <c r="R32" s="59">
        <v>523698</v>
      </c>
      <c r="S32" s="59"/>
      <c r="T32" s="60"/>
      <c r="U32" s="60"/>
      <c r="V32" s="59"/>
      <c r="W32" s="59">
        <v>1045951</v>
      </c>
      <c r="X32" s="60">
        <v>1125000</v>
      </c>
      <c r="Y32" s="59">
        <v>-79049</v>
      </c>
      <c r="Z32" s="61">
        <v>-7.03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1435</v>
      </c>
      <c r="M40" s="343">
        <f t="shared" si="9"/>
        <v>0</v>
      </c>
      <c r="N40" s="345">
        <f t="shared" si="9"/>
        <v>1435</v>
      </c>
      <c r="O40" s="345">
        <f t="shared" si="9"/>
        <v>0</v>
      </c>
      <c r="P40" s="343">
        <f t="shared" si="9"/>
        <v>0</v>
      </c>
      <c r="Q40" s="343">
        <f t="shared" si="9"/>
        <v>10710</v>
      </c>
      <c r="R40" s="345">
        <f t="shared" si="9"/>
        <v>10710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12145</v>
      </c>
      <c r="X40" s="343">
        <f t="shared" si="9"/>
        <v>0</v>
      </c>
      <c r="Y40" s="345">
        <f t="shared" si="9"/>
        <v>12145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1435</v>
      </c>
      <c r="M49" s="54"/>
      <c r="N49" s="53">
        <v>1435</v>
      </c>
      <c r="O49" s="53"/>
      <c r="P49" s="54"/>
      <c r="Q49" s="54">
        <v>10710</v>
      </c>
      <c r="R49" s="53">
        <v>10710</v>
      </c>
      <c r="S49" s="53"/>
      <c r="T49" s="54"/>
      <c r="U49" s="54"/>
      <c r="V49" s="53"/>
      <c r="W49" s="53">
        <v>12145</v>
      </c>
      <c r="X49" s="54"/>
      <c r="Y49" s="53">
        <v>12145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2395539</v>
      </c>
      <c r="D60" s="346">
        <f t="shared" si="14"/>
        <v>0</v>
      </c>
      <c r="E60" s="219">
        <f t="shared" si="14"/>
        <v>16351000</v>
      </c>
      <c r="F60" s="264">
        <f t="shared" si="14"/>
        <v>18351000</v>
      </c>
      <c r="G60" s="264">
        <f t="shared" si="14"/>
        <v>129819</v>
      </c>
      <c r="H60" s="219">
        <f t="shared" si="14"/>
        <v>151151</v>
      </c>
      <c r="I60" s="219">
        <f t="shared" si="14"/>
        <v>763774</v>
      </c>
      <c r="J60" s="264">
        <f t="shared" si="14"/>
        <v>1044744</v>
      </c>
      <c r="K60" s="264">
        <f t="shared" si="14"/>
        <v>2534442</v>
      </c>
      <c r="L60" s="219">
        <f t="shared" si="14"/>
        <v>1435</v>
      </c>
      <c r="M60" s="219">
        <f t="shared" si="14"/>
        <v>1062659</v>
      </c>
      <c r="N60" s="264">
        <f t="shared" si="14"/>
        <v>3598536</v>
      </c>
      <c r="O60" s="264">
        <f t="shared" si="14"/>
        <v>0</v>
      </c>
      <c r="P60" s="219">
        <f t="shared" si="14"/>
        <v>523698</v>
      </c>
      <c r="Q60" s="219">
        <f t="shared" si="14"/>
        <v>1018271</v>
      </c>
      <c r="R60" s="264">
        <f t="shared" si="14"/>
        <v>1541969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6185249</v>
      </c>
      <c r="X60" s="219">
        <f t="shared" si="14"/>
        <v>13763250</v>
      </c>
      <c r="Y60" s="264">
        <f t="shared" si="14"/>
        <v>-7578001</v>
      </c>
      <c r="Z60" s="337">
        <f>+IF(X60&lt;&gt;0,+(Y60/X60)*100,0)</f>
        <v>-55.059677038490186</v>
      </c>
      <c r="AA60" s="232">
        <f>+AA57+AA54+AA51+AA40+AA37+AA34+AA22+AA5</f>
        <v>18351000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923475</v>
      </c>
      <c r="N5" s="358">
        <f t="shared" si="0"/>
        <v>923475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923475</v>
      </c>
      <c r="X5" s="356">
        <f t="shared" si="0"/>
        <v>0</v>
      </c>
      <c r="Y5" s="358">
        <f t="shared" si="0"/>
        <v>923475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923475</v>
      </c>
      <c r="N8" s="59">
        <f t="shared" si="2"/>
        <v>923475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923475</v>
      </c>
      <c r="X8" s="60">
        <f t="shared" si="2"/>
        <v>0</v>
      </c>
      <c r="Y8" s="59">
        <f t="shared" si="2"/>
        <v>923475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923475</v>
      </c>
      <c r="N10" s="59">
        <v>923475</v>
      </c>
      <c r="O10" s="59"/>
      <c r="P10" s="60"/>
      <c r="Q10" s="60"/>
      <c r="R10" s="59"/>
      <c r="S10" s="59"/>
      <c r="T10" s="60"/>
      <c r="U10" s="60"/>
      <c r="V10" s="59"/>
      <c r="W10" s="59">
        <v>923475</v>
      </c>
      <c r="X10" s="60"/>
      <c r="Y10" s="59">
        <v>923475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1700000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923475</v>
      </c>
      <c r="N60" s="264">
        <f t="shared" si="14"/>
        <v>923475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923475</v>
      </c>
      <c r="X60" s="219">
        <f t="shared" si="14"/>
        <v>0</v>
      </c>
      <c r="Y60" s="264">
        <f t="shared" si="14"/>
        <v>923475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2014-05-13T07:55:58Z</dcterms:created>
  <dcterms:modified xsi:type="dcterms:W3CDTF">2014-05-13T07:56:03Z</dcterms:modified>
  <cp:category/>
  <cp:version/>
  <cp:contentType/>
  <cp:contentStatus/>
</cp:coreProperties>
</file>