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<sst xmlns="http://schemas.openxmlformats.org/spreadsheetml/2006/main" count="855" uniqueCount="302">
  <si>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uPhongolo(KZN262) - Table C1 Schedule Quarterly Budget Statement Summary for 3rd Quarter ended 31 March 2014 (Figures Finalised as at 2014/05/09)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</si>
  <si>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</si>
  <si>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</si>
  <si>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</si>
  <si>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</si>
  <si>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</si>
  <si>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</si>
  <si>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</si>
  <si>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</si>
  <si>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</si>
  <si>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</si>
  <si>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</si>
  <si>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</si>
  <si>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</si>
  <si>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</si>
  <si>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</si>
  <si>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</si>
  <si>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</si>
  <si>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</si>
  <si>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</si>
  <si>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</si>
  <si>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</si>
  <si>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</si>
  <si>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</si>
  <si>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</si>
  <si>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</si>
  <si>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</si>
  <si>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</si>
  <si>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</si>
  <si>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</si>
  <si>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</si>
  <si>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</si>
  <si>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</si>
  <si>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</si>
  <si>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</si>
  <si>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</si>
  <si>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</si>
  <si>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</si>
  <si>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</si>
  <si>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</si>
  <si>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</si>
  <si>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</si>
  <si>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</si>
  <si>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</si>
  <si>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</si>
  <si>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</si>
  <si>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</si>
  <si>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</si>
  <si>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</si>
  <si>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</si>
  <si>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</si>
  <si>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</si>
  <si>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</si>
  <si>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</si>
  <si>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</si>
  <si>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</si>
  <si>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</si>
  <si>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</si>
  <si>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</si>
  <si>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</si>
  <si>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</si>
  <si>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</si>
  <si>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</si>
  <si>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</si>
  <si>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</si>
  <si>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</si>
  <si>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</si>
  <si>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</si>
  <si>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</si>
  <si>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</si>
  <si>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uPhongolo(KZN262) - Table C2 Quarterly Budget Statement - Financial Performance (standard classification) for 3rd Quarter ended 31 March 2014 (Figures Finalised as at 2014/05/09)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</si>
  <si>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</si>
  <si>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</si>
  <si>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</si>
  <si>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</si>
  <si>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</si>
  <si>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</si>
  <si>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</si>
  <si>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</si>
  <si>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</si>
  <si>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</si>
  <si>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</si>
  <si>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</si>
  <si>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</si>
  <si>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</si>
  <si>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</si>
  <si>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</si>
  <si>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</si>
  <si>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</si>
  <si>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</si>
  <si>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</si>
  <si>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</si>
  <si>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</si>
  <si>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</si>
  <si>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</si>
  <si>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</si>
  <si>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</si>
  <si>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</si>
  <si>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</si>
  <si>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</si>
  <si>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uPhongolo(KZN262) - Table C4 Quarterly Budget Statement - Financial Performance (revenue and expenditure) for 3rd Quarter ended 31 March 2014 (Figures Finalised as at 2014/05/09)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</si>
  <si>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</si>
  <si>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</si>
  <si>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</si>
  <si>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</si>
  <si>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</si>
  <si>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</si>
  <si>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</si>
  <si>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</si>
  <si>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</si>
  <si>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</si>
  <si>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</si>
  <si>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</si>
  <si>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</si>
  <si>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</si>
  <si>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</si>
  <si>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</si>
  <si>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</si>
  <si>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</si>
  <si>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</si>
  <si>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</si>
  <si>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</si>
  <si>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</si>
  <si>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</si>
  <si>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</si>
  <si>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</si>
  <si>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</si>
  <si>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</si>
  <si>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</si>
  <si>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uPhongolo(KZN262) - Table C5 Quarterly Budget Statement - Capital Expenditure by Standard Classification and Funding for 3rd Quarter ended 31 March 2014 (Figures Finalised as at 2014/05/09)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</si>
  <si>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</si>
  <si>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</si>
  <si>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</si>
  <si>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</si>
  <si>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</si>
  <si>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</si>
  <si>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</si>
  <si>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</si>
  <si>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</si>
  <si>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</si>
  <si>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uPhongolo(KZN262) - Table C6 Quarterly Budget Statement - Financial Position for 3rd Quarter ended 31 March 2014 (Figures Finalised as at 2014/05/09)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</si>
  <si>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</si>
  <si>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</si>
  <si>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</si>
  <si>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</si>
  <si>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</si>
  <si>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</si>
  <si>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</si>
  <si>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</si>
  <si>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</si>
  <si>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</si>
  <si>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</si>
  <si>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</si>
  <si>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</si>
  <si>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</si>
  <si>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</si>
  <si>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</si>
  <si>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</si>
  <si>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</si>
  <si>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</si>
  <si>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</si>
  <si>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</si>
  <si>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</si>
  <si>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</si>
  <si>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</si>
  <si>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</si>
  <si>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</si>
  <si>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</si>
  <si>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</si>
  <si>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</si>
  <si>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</si>
  <si>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</si>
  <si>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</si>
  <si>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</si>
  <si>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uPhongolo(KZN262) - Table C7 Quarterly Budget Statement - Cash Flows for 3rd Quarter ended 31 March 2014 (Figures Finalised as at 2014/05/09)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</si>
  <si>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</si>
  <si>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</si>
  <si>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</si>
  <si>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</si>
  <si>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</si>
  <si>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</si>
  <si>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</si>
  <si>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</si>
  <si>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</si>
  <si>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</si>
  <si>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</si>
  <si>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</si>
  <si>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</si>
  <si>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</si>
  <si>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</si>
  <si>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</si>
  <si>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</si>
  <si>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</si>
  <si>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</si>
  <si>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</si>
  <si>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</si>
  <si>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</si>
  <si>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</si>
  <si>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</si>
  <si>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</si>
  <si>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</si>
  <si>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uPhongolo(KZN262) - Table C9 Quarterly Budget Statement - Capital Expenditure by Asset Clas for 3rd Quarter ended 31 March 2014 (Figures Finalised as at 2014/05/09)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</si>
  <si>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</si>
  <si>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</si>
  <si>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</si>
  <si>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</si>
  <si>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</si>
  <si>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</si>
  <si>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</si>
  <si>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</si>
  <si>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</si>
  <si>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</si>
  <si>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</si>
  <si>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</si>
  <si>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</si>
  <si>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</si>
  <si>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</si>
  <si>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</si>
  <si>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</si>
  <si>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</si>
  <si>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</si>
  <si>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</si>
  <si>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</si>
  <si>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</si>
  <si>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</si>
  <si>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</si>
  <si>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uPhongolo(KZN262) - Table SC13a Quarterly Budget Statement - Capital Expenditure on New Assets by Asset Class for 3rd Quarter ended 31 March 2014 (Figures Finalised as at 2014/05/09)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</si>
  <si>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</si>
  <si>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</si>
  <si>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</si>
  <si>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</si>
  <si>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</si>
  <si>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</si>
  <si>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</si>
  <si>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</si>
  <si>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</si>
  <si>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</si>
  <si>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</si>
  <si>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</si>
  <si>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</si>
  <si>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</si>
  <si>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</si>
  <si>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</si>
  <si>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</si>
  <si>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</si>
  <si>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</si>
  <si>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</si>
  <si>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</si>
  <si>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</si>
  <si>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</si>
  <si>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</si>
  <si>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</si>
  <si>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</si>
  <si>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</si>
  <si>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</si>
  <si>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</si>
  <si>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</si>
  <si>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</si>
  <si>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</si>
  <si>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</si>
  <si>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</si>
  <si>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</si>
  <si>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uPhongolo(KZN262) - Table SC13B Quarterly Budget Statement - Capital Expenditure on Renewal of existing assets by Asset Class for 3rd Quarter ended 31 March 2014 (Figures Finalised as at 2014/05/09)</t>
  </si>
  <si>
    <t>Capital Expenditure on Renewal of Existing Assets by Asset Class/Sub-class</t>
  </si>
  <si>
    <t>Total Capital Expenditure on Renewal of Existing Assets</t>
  </si>
  <si>
    <t>Kwazulu-Natal: uPhongolo(KZN262) - Table SC13C Quarterly Budget Statement - Repairs and Maintenance Expenditure by Asset Class for 3rd Quarter ended 31 March 2014 (Figures Finalised as at 2014/05/09)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</si>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</sst>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14051255</v>
      </c>
      <c r="C5" s="19">
        <v>0</v>
      </c>
      <c r="D5" s="59">
        <v>13837153</v>
      </c>
      <c r="E5" s="60">
        <v>17796650</v>
      </c>
      <c r="F5" s="60">
        <v>17821</v>
      </c>
      <c r="G5" s="60">
        <v>3051</v>
      </c>
      <c r="H5" s="60">
        <v>-1805313</v>
      </c>
      <c r="I5" s="60">
        <v>-1784441</v>
      </c>
      <c r="J5" s="60">
        <v>1782254</v>
      </c>
      <c r="K5" s="60">
        <v>1781653</v>
      </c>
      <c r="L5" s="60">
        <v>1781630</v>
      </c>
      <c r="M5" s="60">
        <v>5345537</v>
      </c>
      <c r="N5" s="60">
        <v>1756726</v>
      </c>
      <c r="O5" s="60">
        <v>1776218</v>
      </c>
      <c r="P5" s="60">
        <v>1782969</v>
      </c>
      <c r="Q5" s="60">
        <v>5315913</v>
      </c>
      <c r="R5" s="60">
        <v>0</v>
      </c>
      <c r="S5" s="60">
        <v>0</v>
      </c>
      <c r="T5" s="60">
        <v>0</v>
      </c>
      <c r="U5" s="60">
        <v>0</v>
      </c>
      <c r="V5" s="60">
        <v>8877009</v>
      </c>
      <c r="W5" s="60">
        <v>13347488</v>
      </c>
      <c r="X5" s="60">
        <v>-4470479</v>
      </c>
      <c r="Y5" s="61">
        <v>-33.49</v>
      </c>
      <c r="Z5" s="62">
        <v>17796650</v>
      </c>
    </row>
    <row r="6" spans="1:26" ht="13.5">
      <c r="A6" s="58" t="s">
        <v>32</v>
      </c>
      <c r="B6" s="19">
        <v>28785441</v>
      </c>
      <c r="C6" s="19">
        <v>0</v>
      </c>
      <c r="D6" s="59">
        <v>29484772</v>
      </c>
      <c r="E6" s="60">
        <v>30661442</v>
      </c>
      <c r="F6" s="60">
        <v>2290339</v>
      </c>
      <c r="G6" s="60">
        <v>2366533</v>
      </c>
      <c r="H6" s="60">
        <v>-2332848</v>
      </c>
      <c r="I6" s="60">
        <v>2324024</v>
      </c>
      <c r="J6" s="60">
        <v>2627854</v>
      </c>
      <c r="K6" s="60">
        <v>2660408</v>
      </c>
      <c r="L6" s="60">
        <v>2647651</v>
      </c>
      <c r="M6" s="60">
        <v>7935913</v>
      </c>
      <c r="N6" s="60">
        <v>3981159</v>
      </c>
      <c r="O6" s="60">
        <v>2893134</v>
      </c>
      <c r="P6" s="60">
        <v>2785570</v>
      </c>
      <c r="Q6" s="60">
        <v>9659863</v>
      </c>
      <c r="R6" s="60">
        <v>0</v>
      </c>
      <c r="S6" s="60">
        <v>0</v>
      </c>
      <c r="T6" s="60">
        <v>0</v>
      </c>
      <c r="U6" s="60">
        <v>0</v>
      </c>
      <c r="V6" s="60">
        <v>19919800</v>
      </c>
      <c r="W6" s="60">
        <v>22996082</v>
      </c>
      <c r="X6" s="60">
        <v>-3076282</v>
      </c>
      <c r="Y6" s="61">
        <v>-13.38</v>
      </c>
      <c r="Z6" s="62">
        <v>30661442</v>
      </c>
    </row>
    <row r="7" spans="1:26" ht="13.5">
      <c r="A7" s="58" t="s">
        <v>33</v>
      </c>
      <c r="B7" s="19">
        <v>1043223</v>
      </c>
      <c r="C7" s="19">
        <v>0</v>
      </c>
      <c r="D7" s="59">
        <v>1314190</v>
      </c>
      <c r="E7" s="60">
        <v>1376569</v>
      </c>
      <c r="F7" s="60">
        <v>97127</v>
      </c>
      <c r="G7" s="60">
        <v>202709</v>
      </c>
      <c r="H7" s="60">
        <v>-163623</v>
      </c>
      <c r="I7" s="60">
        <v>136213</v>
      </c>
      <c r="J7" s="60">
        <v>202498</v>
      </c>
      <c r="K7" s="60">
        <v>127218</v>
      </c>
      <c r="L7" s="60">
        <v>139946</v>
      </c>
      <c r="M7" s="60">
        <v>469662</v>
      </c>
      <c r="N7" s="60">
        <v>125736</v>
      </c>
      <c r="O7" s="60">
        <v>135331</v>
      </c>
      <c r="P7" s="60">
        <v>103084</v>
      </c>
      <c r="Q7" s="60">
        <v>364151</v>
      </c>
      <c r="R7" s="60">
        <v>0</v>
      </c>
      <c r="S7" s="60">
        <v>0</v>
      </c>
      <c r="T7" s="60">
        <v>0</v>
      </c>
      <c r="U7" s="60">
        <v>0</v>
      </c>
      <c r="V7" s="60">
        <v>970026</v>
      </c>
      <c r="W7" s="60">
        <v>1032427</v>
      </c>
      <c r="X7" s="60">
        <v>-62401</v>
      </c>
      <c r="Y7" s="61">
        <v>-6.04</v>
      </c>
      <c r="Z7" s="62">
        <v>1376569</v>
      </c>
    </row>
    <row r="8" spans="1:26" ht="13.5">
      <c r="A8" s="58" t="s">
        <v>34</v>
      </c>
      <c r="B8" s="19">
        <v>63318165</v>
      </c>
      <c r="C8" s="19">
        <v>0</v>
      </c>
      <c r="D8" s="59">
        <v>72388250</v>
      </c>
      <c r="E8" s="60">
        <v>73197250</v>
      </c>
      <c r="F8" s="60">
        <v>33666000</v>
      </c>
      <c r="G8" s="60">
        <v>0</v>
      </c>
      <c r="H8" s="60">
        <v>6739485</v>
      </c>
      <c r="I8" s="60">
        <v>40405485</v>
      </c>
      <c r="J8" s="60">
        <v>631938</v>
      </c>
      <c r="K8" s="60">
        <v>22588165</v>
      </c>
      <c r="L8" s="60">
        <v>1818289</v>
      </c>
      <c r="M8" s="60">
        <v>25038392</v>
      </c>
      <c r="N8" s="60">
        <v>670433</v>
      </c>
      <c r="O8" s="60">
        <v>0</v>
      </c>
      <c r="P8" s="60">
        <v>987092</v>
      </c>
      <c r="Q8" s="60">
        <v>1657525</v>
      </c>
      <c r="R8" s="60">
        <v>0</v>
      </c>
      <c r="S8" s="60">
        <v>0</v>
      </c>
      <c r="T8" s="60">
        <v>0</v>
      </c>
      <c r="U8" s="60">
        <v>0</v>
      </c>
      <c r="V8" s="60">
        <v>67101402</v>
      </c>
      <c r="W8" s="60">
        <v>54897938</v>
      </c>
      <c r="X8" s="60">
        <v>12203464</v>
      </c>
      <c r="Y8" s="61">
        <v>22.23</v>
      </c>
      <c r="Z8" s="62">
        <v>73197250</v>
      </c>
    </row>
    <row r="9" spans="1:26" ht="13.5">
      <c r="A9" s="58" t="s">
        <v>35</v>
      </c>
      <c r="B9" s="19">
        <v>8651050</v>
      </c>
      <c r="C9" s="19">
        <v>0</v>
      </c>
      <c r="D9" s="59">
        <v>8945897</v>
      </c>
      <c r="E9" s="60">
        <v>9029379</v>
      </c>
      <c r="F9" s="60">
        <v>641516</v>
      </c>
      <c r="G9" s="60">
        <v>710347</v>
      </c>
      <c r="H9" s="60">
        <v>-841898</v>
      </c>
      <c r="I9" s="60">
        <v>509965</v>
      </c>
      <c r="J9" s="60">
        <v>712614</v>
      </c>
      <c r="K9" s="60">
        <v>693777</v>
      </c>
      <c r="L9" s="60">
        <v>616179</v>
      </c>
      <c r="M9" s="60">
        <v>2022570</v>
      </c>
      <c r="N9" s="60">
        <v>647955</v>
      </c>
      <c r="O9" s="60">
        <v>925291</v>
      </c>
      <c r="P9" s="60">
        <v>714538</v>
      </c>
      <c r="Q9" s="60">
        <v>2287784</v>
      </c>
      <c r="R9" s="60">
        <v>0</v>
      </c>
      <c r="S9" s="60">
        <v>0</v>
      </c>
      <c r="T9" s="60">
        <v>0</v>
      </c>
      <c r="U9" s="60">
        <v>0</v>
      </c>
      <c r="V9" s="60">
        <v>4820319</v>
      </c>
      <c r="W9" s="60">
        <v>6772034</v>
      </c>
      <c r="X9" s="60">
        <v>-1951715</v>
      </c>
      <c r="Y9" s="61">
        <v>-28.82</v>
      </c>
      <c r="Z9" s="62">
        <v>9029379</v>
      </c>
    </row>
    <row r="10" spans="1:26" ht="25.5">
      <c r="A10" s="63" t="s">
        <v>277</v>
      </c>
      <c r="B10" s="64">
        <f>SUM(B5:B9)</f>
        <v>115849134</v>
      </c>
      <c r="C10" s="64">
        <f>SUM(C5:C9)</f>
        <v>0</v>
      </c>
      <c r="D10" s="65">
        <f aca="true" t="shared" si="0" ref="D10:Z10">SUM(D5:D9)</f>
        <v>125970262</v>
      </c>
      <c r="E10" s="66">
        <f t="shared" si="0"/>
        <v>132061290</v>
      </c>
      <c r="F10" s="66">
        <f t="shared" si="0"/>
        <v>36712803</v>
      </c>
      <c r="G10" s="66">
        <f t="shared" si="0"/>
        <v>3282640</v>
      </c>
      <c r="H10" s="66">
        <f t="shared" si="0"/>
        <v>1595803</v>
      </c>
      <c r="I10" s="66">
        <f t="shared" si="0"/>
        <v>41591246</v>
      </c>
      <c r="J10" s="66">
        <f t="shared" si="0"/>
        <v>5957158</v>
      </c>
      <c r="K10" s="66">
        <f t="shared" si="0"/>
        <v>27851221</v>
      </c>
      <c r="L10" s="66">
        <f t="shared" si="0"/>
        <v>7003695</v>
      </c>
      <c r="M10" s="66">
        <f t="shared" si="0"/>
        <v>40812074</v>
      </c>
      <c r="N10" s="66">
        <f t="shared" si="0"/>
        <v>7182009</v>
      </c>
      <c r="O10" s="66">
        <f t="shared" si="0"/>
        <v>5729974</v>
      </c>
      <c r="P10" s="66">
        <f t="shared" si="0"/>
        <v>6373253</v>
      </c>
      <c r="Q10" s="66">
        <f t="shared" si="0"/>
        <v>19285236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101688556</v>
      </c>
      <c r="W10" s="66">
        <f t="shared" si="0"/>
        <v>99045969</v>
      </c>
      <c r="X10" s="66">
        <f t="shared" si="0"/>
        <v>2642587</v>
      </c>
      <c r="Y10" s="67">
        <f>+IF(W10&lt;&gt;0,(X10/W10)*100,0)</f>
        <v>2.668040937637755</v>
      </c>
      <c r="Z10" s="68">
        <f t="shared" si="0"/>
        <v>132061290</v>
      </c>
    </row>
    <row r="11" spans="1:26" ht="13.5">
      <c r="A11" s="58" t="s">
        <v>37</v>
      </c>
      <c r="B11" s="19">
        <v>33774320</v>
      </c>
      <c r="C11" s="19">
        <v>0</v>
      </c>
      <c r="D11" s="59">
        <v>35555279</v>
      </c>
      <c r="E11" s="60">
        <v>37526421</v>
      </c>
      <c r="F11" s="60">
        <v>2878475</v>
      </c>
      <c r="G11" s="60">
        <v>2842542</v>
      </c>
      <c r="H11" s="60">
        <v>3102461</v>
      </c>
      <c r="I11" s="60">
        <v>8823478</v>
      </c>
      <c r="J11" s="60">
        <v>2807549</v>
      </c>
      <c r="K11" s="60">
        <v>2780267</v>
      </c>
      <c r="L11" s="60">
        <v>2974555</v>
      </c>
      <c r="M11" s="60">
        <v>8562371</v>
      </c>
      <c r="N11" s="60">
        <v>2991673</v>
      </c>
      <c r="O11" s="60">
        <v>3055038</v>
      </c>
      <c r="P11" s="60">
        <v>3153619</v>
      </c>
      <c r="Q11" s="60">
        <v>9200330</v>
      </c>
      <c r="R11" s="60">
        <v>0</v>
      </c>
      <c r="S11" s="60">
        <v>0</v>
      </c>
      <c r="T11" s="60">
        <v>0</v>
      </c>
      <c r="U11" s="60">
        <v>0</v>
      </c>
      <c r="V11" s="60">
        <v>26586179</v>
      </c>
      <c r="W11" s="60">
        <v>28144816</v>
      </c>
      <c r="X11" s="60">
        <v>-1558637</v>
      </c>
      <c r="Y11" s="61">
        <v>-5.54</v>
      </c>
      <c r="Z11" s="62">
        <v>37526421</v>
      </c>
    </row>
    <row r="12" spans="1:26" ht="13.5">
      <c r="A12" s="58" t="s">
        <v>38</v>
      </c>
      <c r="B12" s="19">
        <v>5996633</v>
      </c>
      <c r="C12" s="19">
        <v>0</v>
      </c>
      <c r="D12" s="59">
        <v>6880478</v>
      </c>
      <c r="E12" s="60">
        <v>7040678</v>
      </c>
      <c r="F12" s="60">
        <v>505880</v>
      </c>
      <c r="G12" s="60">
        <v>505864</v>
      </c>
      <c r="H12" s="60">
        <v>518996</v>
      </c>
      <c r="I12" s="60">
        <v>1530740</v>
      </c>
      <c r="J12" s="60">
        <v>510318</v>
      </c>
      <c r="K12" s="60">
        <v>510236</v>
      </c>
      <c r="L12" s="60">
        <v>510244</v>
      </c>
      <c r="M12" s="60">
        <v>1530798</v>
      </c>
      <c r="N12" s="60">
        <v>510229</v>
      </c>
      <c r="O12" s="60">
        <v>510230</v>
      </c>
      <c r="P12" s="60">
        <v>1143877</v>
      </c>
      <c r="Q12" s="60">
        <v>2164336</v>
      </c>
      <c r="R12" s="60">
        <v>0</v>
      </c>
      <c r="S12" s="60">
        <v>0</v>
      </c>
      <c r="T12" s="60">
        <v>0</v>
      </c>
      <c r="U12" s="60">
        <v>0</v>
      </c>
      <c r="V12" s="60">
        <v>5225874</v>
      </c>
      <c r="W12" s="60">
        <v>5280509</v>
      </c>
      <c r="X12" s="60">
        <v>-54635</v>
      </c>
      <c r="Y12" s="61">
        <v>-1.03</v>
      </c>
      <c r="Z12" s="62">
        <v>7040678</v>
      </c>
    </row>
    <row r="13" spans="1:26" ht="13.5">
      <c r="A13" s="58" t="s">
        <v>278</v>
      </c>
      <c r="B13" s="19">
        <v>0</v>
      </c>
      <c r="C13" s="19">
        <v>0</v>
      </c>
      <c r="D13" s="59">
        <v>3822653</v>
      </c>
      <c r="E13" s="60">
        <v>3822653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1911327</v>
      </c>
      <c r="M13" s="60">
        <v>1911327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1911327</v>
      </c>
      <c r="W13" s="60">
        <v>2866990</v>
      </c>
      <c r="X13" s="60">
        <v>-955663</v>
      </c>
      <c r="Y13" s="61">
        <v>-33.33</v>
      </c>
      <c r="Z13" s="62">
        <v>3822653</v>
      </c>
    </row>
    <row r="14" spans="1:26" ht="13.5">
      <c r="A14" s="58" t="s">
        <v>40</v>
      </c>
      <c r="B14" s="19">
        <v>764688</v>
      </c>
      <c r="C14" s="19">
        <v>0</v>
      </c>
      <c r="D14" s="59">
        <v>1338897</v>
      </c>
      <c r="E14" s="60">
        <v>405065</v>
      </c>
      <c r="F14" s="60">
        <v>1869</v>
      </c>
      <c r="G14" s="60">
        <v>0</v>
      </c>
      <c r="H14" s="60">
        <v>697</v>
      </c>
      <c r="I14" s="60">
        <v>2566</v>
      </c>
      <c r="J14" s="60">
        <v>53121</v>
      </c>
      <c r="K14" s="60">
        <v>38264</v>
      </c>
      <c r="L14" s="60">
        <v>123838</v>
      </c>
      <c r="M14" s="60">
        <v>215223</v>
      </c>
      <c r="N14" s="60">
        <v>6786</v>
      </c>
      <c r="O14" s="60">
        <v>7996</v>
      </c>
      <c r="P14" s="60">
        <v>10843</v>
      </c>
      <c r="Q14" s="60">
        <v>25625</v>
      </c>
      <c r="R14" s="60">
        <v>0</v>
      </c>
      <c r="S14" s="60">
        <v>0</v>
      </c>
      <c r="T14" s="60">
        <v>0</v>
      </c>
      <c r="U14" s="60">
        <v>0</v>
      </c>
      <c r="V14" s="60">
        <v>243414</v>
      </c>
      <c r="W14" s="60">
        <v>303799</v>
      </c>
      <c r="X14" s="60">
        <v>-60385</v>
      </c>
      <c r="Y14" s="61">
        <v>-19.88</v>
      </c>
      <c r="Z14" s="62">
        <v>405065</v>
      </c>
    </row>
    <row r="15" spans="1:26" ht="13.5">
      <c r="A15" s="58" t="s">
        <v>41</v>
      </c>
      <c r="B15" s="19">
        <v>19038885</v>
      </c>
      <c r="C15" s="19">
        <v>0</v>
      </c>
      <c r="D15" s="59">
        <v>20924732</v>
      </c>
      <c r="E15" s="60">
        <v>21560840</v>
      </c>
      <c r="F15" s="60">
        <v>2062878</v>
      </c>
      <c r="G15" s="60">
        <v>2075052</v>
      </c>
      <c r="H15" s="60">
        <v>1961829</v>
      </c>
      <c r="I15" s="60">
        <v>6099759</v>
      </c>
      <c r="J15" s="60">
        <v>1461451</v>
      </c>
      <c r="K15" s="60">
        <v>1499325</v>
      </c>
      <c r="L15" s="60">
        <v>1602885</v>
      </c>
      <c r="M15" s="60">
        <v>4563661</v>
      </c>
      <c r="N15" s="60">
        <v>1660852</v>
      </c>
      <c r="O15" s="60">
        <v>0</v>
      </c>
      <c r="P15" s="60">
        <v>3485856</v>
      </c>
      <c r="Q15" s="60">
        <v>5146708</v>
      </c>
      <c r="R15" s="60">
        <v>0</v>
      </c>
      <c r="S15" s="60">
        <v>0</v>
      </c>
      <c r="T15" s="60">
        <v>0</v>
      </c>
      <c r="U15" s="60">
        <v>0</v>
      </c>
      <c r="V15" s="60">
        <v>15810128</v>
      </c>
      <c r="W15" s="60">
        <v>16170630</v>
      </c>
      <c r="X15" s="60">
        <v>-360502</v>
      </c>
      <c r="Y15" s="61">
        <v>-2.23</v>
      </c>
      <c r="Z15" s="62">
        <v>21560840</v>
      </c>
    </row>
    <row r="16" spans="1:26" ht="13.5">
      <c r="A16" s="69" t="s">
        <v>42</v>
      </c>
      <c r="B16" s="19">
        <v>0</v>
      </c>
      <c r="C16" s="19">
        <v>0</v>
      </c>
      <c r="D16" s="59">
        <v>2399971</v>
      </c>
      <c r="E16" s="60">
        <v>3633771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2725328</v>
      </c>
      <c r="X16" s="60">
        <v>-2725328</v>
      </c>
      <c r="Y16" s="61">
        <v>-100</v>
      </c>
      <c r="Z16" s="62">
        <v>3633771</v>
      </c>
    </row>
    <row r="17" spans="1:26" ht="13.5">
      <c r="A17" s="58" t="s">
        <v>43</v>
      </c>
      <c r="B17" s="19">
        <v>43353107766</v>
      </c>
      <c r="C17" s="19">
        <v>0</v>
      </c>
      <c r="D17" s="59">
        <v>56319207</v>
      </c>
      <c r="E17" s="60">
        <v>55696862</v>
      </c>
      <c r="F17" s="60">
        <v>3042965</v>
      </c>
      <c r="G17" s="60">
        <v>4058922</v>
      </c>
      <c r="H17" s="60">
        <v>4528887</v>
      </c>
      <c r="I17" s="60">
        <v>11630774</v>
      </c>
      <c r="J17" s="60">
        <v>5735658</v>
      </c>
      <c r="K17" s="60">
        <v>4943392</v>
      </c>
      <c r="L17" s="60">
        <v>5719149</v>
      </c>
      <c r="M17" s="60">
        <v>16398199</v>
      </c>
      <c r="N17" s="60">
        <v>2626154</v>
      </c>
      <c r="O17" s="60">
        <v>3061909</v>
      </c>
      <c r="P17" s="60">
        <v>4234384</v>
      </c>
      <c r="Q17" s="60">
        <v>9922447</v>
      </c>
      <c r="R17" s="60">
        <v>0</v>
      </c>
      <c r="S17" s="60">
        <v>0</v>
      </c>
      <c r="T17" s="60">
        <v>0</v>
      </c>
      <c r="U17" s="60">
        <v>0</v>
      </c>
      <c r="V17" s="60">
        <v>37951420</v>
      </c>
      <c r="W17" s="60">
        <v>41772647</v>
      </c>
      <c r="X17" s="60">
        <v>-3821227</v>
      </c>
      <c r="Y17" s="61">
        <v>-9.15</v>
      </c>
      <c r="Z17" s="62">
        <v>55696862</v>
      </c>
    </row>
    <row r="18" spans="1:26" ht="13.5">
      <c r="A18" s="70" t="s">
        <v>44</v>
      </c>
      <c r="B18" s="71">
        <f>SUM(B11:B17)</f>
        <v>43412682292</v>
      </c>
      <c r="C18" s="71">
        <f>SUM(C11:C17)</f>
        <v>0</v>
      </c>
      <c r="D18" s="72">
        <f aca="true" t="shared" si="1" ref="D18:Z18">SUM(D11:D17)</f>
        <v>127241217</v>
      </c>
      <c r="E18" s="73">
        <f t="shared" si="1"/>
        <v>129686290</v>
      </c>
      <c r="F18" s="73">
        <f t="shared" si="1"/>
        <v>8492067</v>
      </c>
      <c r="G18" s="73">
        <f t="shared" si="1"/>
        <v>9482380</v>
      </c>
      <c r="H18" s="73">
        <f t="shared" si="1"/>
        <v>10112870</v>
      </c>
      <c r="I18" s="73">
        <f t="shared" si="1"/>
        <v>28087317</v>
      </c>
      <c r="J18" s="73">
        <f t="shared" si="1"/>
        <v>10568097</v>
      </c>
      <c r="K18" s="73">
        <f t="shared" si="1"/>
        <v>9771484</v>
      </c>
      <c r="L18" s="73">
        <f t="shared" si="1"/>
        <v>12841998</v>
      </c>
      <c r="M18" s="73">
        <f t="shared" si="1"/>
        <v>33181579</v>
      </c>
      <c r="N18" s="73">
        <f t="shared" si="1"/>
        <v>7795694</v>
      </c>
      <c r="O18" s="73">
        <f t="shared" si="1"/>
        <v>6635173</v>
      </c>
      <c r="P18" s="73">
        <f t="shared" si="1"/>
        <v>12028579</v>
      </c>
      <c r="Q18" s="73">
        <f t="shared" si="1"/>
        <v>26459446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87728342</v>
      </c>
      <c r="W18" s="73">
        <f t="shared" si="1"/>
        <v>97264719</v>
      </c>
      <c r="X18" s="73">
        <f t="shared" si="1"/>
        <v>-9536377</v>
      </c>
      <c r="Y18" s="67">
        <f>+IF(W18&lt;&gt;0,(X18/W18)*100,0)</f>
        <v>-9.804559246194913</v>
      </c>
      <c r="Z18" s="74">
        <f t="shared" si="1"/>
        <v>129686290</v>
      </c>
    </row>
    <row r="19" spans="1:26" ht="13.5">
      <c r="A19" s="70" t="s">
        <v>45</v>
      </c>
      <c r="B19" s="75">
        <f>+B10-B18</f>
        <v>-43296833158</v>
      </c>
      <c r="C19" s="75">
        <f>+C10-C18</f>
        <v>0</v>
      </c>
      <c r="D19" s="76">
        <f aca="true" t="shared" si="2" ref="D19:Z19">+D10-D18</f>
        <v>-1270955</v>
      </c>
      <c r="E19" s="77">
        <f t="shared" si="2"/>
        <v>2375000</v>
      </c>
      <c r="F19" s="77">
        <f t="shared" si="2"/>
        <v>28220736</v>
      </c>
      <c r="G19" s="77">
        <f t="shared" si="2"/>
        <v>-6199740</v>
      </c>
      <c r="H19" s="77">
        <f t="shared" si="2"/>
        <v>-8517067</v>
      </c>
      <c r="I19" s="77">
        <f t="shared" si="2"/>
        <v>13503929</v>
      </c>
      <c r="J19" s="77">
        <f t="shared" si="2"/>
        <v>-4610939</v>
      </c>
      <c r="K19" s="77">
        <f t="shared" si="2"/>
        <v>18079737</v>
      </c>
      <c r="L19" s="77">
        <f t="shared" si="2"/>
        <v>-5838303</v>
      </c>
      <c r="M19" s="77">
        <f t="shared" si="2"/>
        <v>7630495</v>
      </c>
      <c r="N19" s="77">
        <f t="shared" si="2"/>
        <v>-613685</v>
      </c>
      <c r="O19" s="77">
        <f t="shared" si="2"/>
        <v>-905199</v>
      </c>
      <c r="P19" s="77">
        <f t="shared" si="2"/>
        <v>-5655326</v>
      </c>
      <c r="Q19" s="77">
        <f t="shared" si="2"/>
        <v>-7174210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13960214</v>
      </c>
      <c r="W19" s="77">
        <f>IF(E10=E18,0,W10-W18)</f>
        <v>1781250</v>
      </c>
      <c r="X19" s="77">
        <f t="shared" si="2"/>
        <v>12178964</v>
      </c>
      <c r="Y19" s="78">
        <f>+IF(W19&lt;&gt;0,(X19/W19)*100,0)</f>
        <v>683.7313122807018</v>
      </c>
      <c r="Z19" s="79">
        <f t="shared" si="2"/>
        <v>2375000</v>
      </c>
    </row>
    <row r="20" spans="1:26" ht="13.5">
      <c r="A20" s="58" t="s">
        <v>46</v>
      </c>
      <c r="B20" s="19">
        <v>21783746</v>
      </c>
      <c r="C20" s="19">
        <v>0</v>
      </c>
      <c r="D20" s="59">
        <v>36500750</v>
      </c>
      <c r="E20" s="60">
        <v>56081750</v>
      </c>
      <c r="F20" s="60">
        <v>0</v>
      </c>
      <c r="G20" s="60">
        <v>0</v>
      </c>
      <c r="H20" s="60">
        <v>-266210</v>
      </c>
      <c r="I20" s="60">
        <v>-266210</v>
      </c>
      <c r="J20" s="60">
        <v>1654887</v>
      </c>
      <c r="K20" s="60">
        <v>2235369</v>
      </c>
      <c r="L20" s="60">
        <v>11710259</v>
      </c>
      <c r="M20" s="60">
        <v>15600515</v>
      </c>
      <c r="N20" s="60">
        <v>3015234</v>
      </c>
      <c r="O20" s="60">
        <v>0</v>
      </c>
      <c r="P20" s="60">
        <v>9873868</v>
      </c>
      <c r="Q20" s="60">
        <v>12889102</v>
      </c>
      <c r="R20" s="60">
        <v>0</v>
      </c>
      <c r="S20" s="60">
        <v>0</v>
      </c>
      <c r="T20" s="60">
        <v>0</v>
      </c>
      <c r="U20" s="60">
        <v>0</v>
      </c>
      <c r="V20" s="60">
        <v>28223407</v>
      </c>
      <c r="W20" s="60">
        <v>42061313</v>
      </c>
      <c r="X20" s="60">
        <v>-13837906</v>
      </c>
      <c r="Y20" s="61">
        <v>-32.9</v>
      </c>
      <c r="Z20" s="62">
        <v>56081750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-43275049412</v>
      </c>
      <c r="C22" s="86">
        <f>SUM(C19:C21)</f>
        <v>0</v>
      </c>
      <c r="D22" s="87">
        <f aca="true" t="shared" si="3" ref="D22:Z22">SUM(D19:D21)</f>
        <v>35229795</v>
      </c>
      <c r="E22" s="88">
        <f t="shared" si="3"/>
        <v>58456750</v>
      </c>
      <c r="F22" s="88">
        <f t="shared" si="3"/>
        <v>28220736</v>
      </c>
      <c r="G22" s="88">
        <f t="shared" si="3"/>
        <v>-6199740</v>
      </c>
      <c r="H22" s="88">
        <f t="shared" si="3"/>
        <v>-8783277</v>
      </c>
      <c r="I22" s="88">
        <f t="shared" si="3"/>
        <v>13237719</v>
      </c>
      <c r="J22" s="88">
        <f t="shared" si="3"/>
        <v>-2956052</v>
      </c>
      <c r="K22" s="88">
        <f t="shared" si="3"/>
        <v>20315106</v>
      </c>
      <c r="L22" s="88">
        <f t="shared" si="3"/>
        <v>5871956</v>
      </c>
      <c r="M22" s="88">
        <f t="shared" si="3"/>
        <v>23231010</v>
      </c>
      <c r="N22" s="88">
        <f t="shared" si="3"/>
        <v>2401549</v>
      </c>
      <c r="O22" s="88">
        <f t="shared" si="3"/>
        <v>-905199</v>
      </c>
      <c r="P22" s="88">
        <f t="shared" si="3"/>
        <v>4218542</v>
      </c>
      <c r="Q22" s="88">
        <f t="shared" si="3"/>
        <v>5714892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42183621</v>
      </c>
      <c r="W22" s="88">
        <f t="shared" si="3"/>
        <v>43842563</v>
      </c>
      <c r="X22" s="88">
        <f t="shared" si="3"/>
        <v>-1658942</v>
      </c>
      <c r="Y22" s="89">
        <f>+IF(W22&lt;&gt;0,(X22/W22)*100,0)</f>
        <v>-3.783861814830488</v>
      </c>
      <c r="Z22" s="90">
        <f t="shared" si="3"/>
        <v>58456750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-43275049412</v>
      </c>
      <c r="C24" s="75">
        <f>SUM(C22:C23)</f>
        <v>0</v>
      </c>
      <c r="D24" s="76">
        <f aca="true" t="shared" si="4" ref="D24:Z24">SUM(D22:D23)</f>
        <v>35229795</v>
      </c>
      <c r="E24" s="77">
        <f t="shared" si="4"/>
        <v>58456750</v>
      </c>
      <c r="F24" s="77">
        <f t="shared" si="4"/>
        <v>28220736</v>
      </c>
      <c r="G24" s="77">
        <f t="shared" si="4"/>
        <v>-6199740</v>
      </c>
      <c r="H24" s="77">
        <f t="shared" si="4"/>
        <v>-8783277</v>
      </c>
      <c r="I24" s="77">
        <f t="shared" si="4"/>
        <v>13237719</v>
      </c>
      <c r="J24" s="77">
        <f t="shared" si="4"/>
        <v>-2956052</v>
      </c>
      <c r="K24" s="77">
        <f t="shared" si="4"/>
        <v>20315106</v>
      </c>
      <c r="L24" s="77">
        <f t="shared" si="4"/>
        <v>5871956</v>
      </c>
      <c r="M24" s="77">
        <f t="shared" si="4"/>
        <v>23231010</v>
      </c>
      <c r="N24" s="77">
        <f t="shared" si="4"/>
        <v>2401549</v>
      </c>
      <c r="O24" s="77">
        <f t="shared" si="4"/>
        <v>-905199</v>
      </c>
      <c r="P24" s="77">
        <f t="shared" si="4"/>
        <v>4218542</v>
      </c>
      <c r="Q24" s="77">
        <f t="shared" si="4"/>
        <v>5714892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42183621</v>
      </c>
      <c r="W24" s="77">
        <f t="shared" si="4"/>
        <v>43842563</v>
      </c>
      <c r="X24" s="77">
        <f t="shared" si="4"/>
        <v>-1658942</v>
      </c>
      <c r="Y24" s="78">
        <f>+IF(W24&lt;&gt;0,(X24/W24)*100,0)</f>
        <v>-3.783861814830488</v>
      </c>
      <c r="Z24" s="79">
        <f t="shared" si="4"/>
        <v>58456750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19127369</v>
      </c>
      <c r="C27" s="22">
        <v>0</v>
      </c>
      <c r="D27" s="99">
        <v>57627250</v>
      </c>
      <c r="E27" s="100">
        <v>65735750</v>
      </c>
      <c r="F27" s="100">
        <v>0</v>
      </c>
      <c r="G27" s="100">
        <v>242175</v>
      </c>
      <c r="H27" s="100">
        <v>1534754</v>
      </c>
      <c r="I27" s="100">
        <v>1776929</v>
      </c>
      <c r="J27" s="100">
        <v>2825489</v>
      </c>
      <c r="K27" s="100">
        <v>7362073</v>
      </c>
      <c r="L27" s="100">
        <v>2203574</v>
      </c>
      <c r="M27" s="100">
        <v>12391136</v>
      </c>
      <c r="N27" s="100">
        <v>2617154</v>
      </c>
      <c r="O27" s="100">
        <v>1986004</v>
      </c>
      <c r="P27" s="100">
        <v>7282904</v>
      </c>
      <c r="Q27" s="100">
        <v>11886062</v>
      </c>
      <c r="R27" s="100">
        <v>0</v>
      </c>
      <c r="S27" s="100">
        <v>0</v>
      </c>
      <c r="T27" s="100">
        <v>0</v>
      </c>
      <c r="U27" s="100">
        <v>0</v>
      </c>
      <c r="V27" s="100">
        <v>26054127</v>
      </c>
      <c r="W27" s="100">
        <v>49301813</v>
      </c>
      <c r="X27" s="100">
        <v>-23247686</v>
      </c>
      <c r="Y27" s="101">
        <v>-47.15</v>
      </c>
      <c r="Z27" s="102">
        <v>65735750</v>
      </c>
    </row>
    <row r="28" spans="1:26" ht="13.5">
      <c r="A28" s="103" t="s">
        <v>46</v>
      </c>
      <c r="B28" s="19">
        <v>18520696</v>
      </c>
      <c r="C28" s="19">
        <v>0</v>
      </c>
      <c r="D28" s="59">
        <v>36500750</v>
      </c>
      <c r="E28" s="60">
        <v>56081750</v>
      </c>
      <c r="F28" s="60">
        <v>0</v>
      </c>
      <c r="G28" s="60">
        <v>242175</v>
      </c>
      <c r="H28" s="60">
        <v>1534754</v>
      </c>
      <c r="I28" s="60">
        <v>1776929</v>
      </c>
      <c r="J28" s="60">
        <v>2825489</v>
      </c>
      <c r="K28" s="60">
        <v>7362073</v>
      </c>
      <c r="L28" s="60">
        <v>2203574</v>
      </c>
      <c r="M28" s="60">
        <v>12391136</v>
      </c>
      <c r="N28" s="60">
        <v>2617154</v>
      </c>
      <c r="O28" s="60">
        <v>1986004</v>
      </c>
      <c r="P28" s="60">
        <v>7282904</v>
      </c>
      <c r="Q28" s="60">
        <v>11886062</v>
      </c>
      <c r="R28" s="60">
        <v>0</v>
      </c>
      <c r="S28" s="60">
        <v>0</v>
      </c>
      <c r="T28" s="60">
        <v>0</v>
      </c>
      <c r="U28" s="60">
        <v>0</v>
      </c>
      <c r="V28" s="60">
        <v>26054127</v>
      </c>
      <c r="W28" s="60">
        <v>42061313</v>
      </c>
      <c r="X28" s="60">
        <v>-16007186</v>
      </c>
      <c r="Y28" s="61">
        <v>-38.06</v>
      </c>
      <c r="Z28" s="62">
        <v>56081750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17543000</v>
      </c>
      <c r="E30" s="60">
        <v>7379000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5534250</v>
      </c>
      <c r="X30" s="60">
        <v>-5534250</v>
      </c>
      <c r="Y30" s="61">
        <v>-100</v>
      </c>
      <c r="Z30" s="62">
        <v>7379000</v>
      </c>
    </row>
    <row r="31" spans="1:26" ht="13.5">
      <c r="A31" s="58" t="s">
        <v>53</v>
      </c>
      <c r="B31" s="19">
        <v>606673</v>
      </c>
      <c r="C31" s="19">
        <v>0</v>
      </c>
      <c r="D31" s="59">
        <v>3583500</v>
      </c>
      <c r="E31" s="60">
        <v>2275000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1706250</v>
      </c>
      <c r="X31" s="60">
        <v>-1706250</v>
      </c>
      <c r="Y31" s="61">
        <v>-100</v>
      </c>
      <c r="Z31" s="62">
        <v>2275000</v>
      </c>
    </row>
    <row r="32" spans="1:26" ht="13.5">
      <c r="A32" s="70" t="s">
        <v>54</v>
      </c>
      <c r="B32" s="22">
        <f>SUM(B28:B31)</f>
        <v>19127369</v>
      </c>
      <c r="C32" s="22">
        <f>SUM(C28:C31)</f>
        <v>0</v>
      </c>
      <c r="D32" s="99">
        <f aca="true" t="shared" si="5" ref="D32:Z32">SUM(D28:D31)</f>
        <v>57627250</v>
      </c>
      <c r="E32" s="100">
        <f t="shared" si="5"/>
        <v>65735750</v>
      </c>
      <c r="F32" s="100">
        <f t="shared" si="5"/>
        <v>0</v>
      </c>
      <c r="G32" s="100">
        <f t="shared" si="5"/>
        <v>242175</v>
      </c>
      <c r="H32" s="100">
        <f t="shared" si="5"/>
        <v>1534754</v>
      </c>
      <c r="I32" s="100">
        <f t="shared" si="5"/>
        <v>1776929</v>
      </c>
      <c r="J32" s="100">
        <f t="shared" si="5"/>
        <v>2825489</v>
      </c>
      <c r="K32" s="100">
        <f t="shared" si="5"/>
        <v>7362073</v>
      </c>
      <c r="L32" s="100">
        <f t="shared" si="5"/>
        <v>2203574</v>
      </c>
      <c r="M32" s="100">
        <f t="shared" si="5"/>
        <v>12391136</v>
      </c>
      <c r="N32" s="100">
        <f t="shared" si="5"/>
        <v>2617154</v>
      </c>
      <c r="O32" s="100">
        <f t="shared" si="5"/>
        <v>1986004</v>
      </c>
      <c r="P32" s="100">
        <f t="shared" si="5"/>
        <v>7282904</v>
      </c>
      <c r="Q32" s="100">
        <f t="shared" si="5"/>
        <v>11886062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26054127</v>
      </c>
      <c r="W32" s="100">
        <f t="shared" si="5"/>
        <v>49301813</v>
      </c>
      <c r="X32" s="100">
        <f t="shared" si="5"/>
        <v>-23247686</v>
      </c>
      <c r="Y32" s="101">
        <f>+IF(W32&lt;&gt;0,(X32/W32)*100,0)</f>
        <v>-47.15381562134439</v>
      </c>
      <c r="Z32" s="102">
        <f t="shared" si="5"/>
        <v>65735750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59435721</v>
      </c>
      <c r="C35" s="19">
        <v>0</v>
      </c>
      <c r="D35" s="59">
        <v>47162254</v>
      </c>
      <c r="E35" s="60">
        <v>57607575</v>
      </c>
      <c r="F35" s="60">
        <v>153385153</v>
      </c>
      <c r="G35" s="60">
        <v>140502692</v>
      </c>
      <c r="H35" s="60">
        <v>135813194</v>
      </c>
      <c r="I35" s="60">
        <v>135813194</v>
      </c>
      <c r="J35" s="60">
        <v>90086798</v>
      </c>
      <c r="K35" s="60">
        <v>93998374</v>
      </c>
      <c r="L35" s="60">
        <v>84735215</v>
      </c>
      <c r="M35" s="60">
        <v>84735215</v>
      </c>
      <c r="N35" s="60">
        <v>81809739</v>
      </c>
      <c r="O35" s="60">
        <v>87225063</v>
      </c>
      <c r="P35" s="60">
        <v>82229319</v>
      </c>
      <c r="Q35" s="60">
        <v>82229319</v>
      </c>
      <c r="R35" s="60">
        <v>0</v>
      </c>
      <c r="S35" s="60">
        <v>0</v>
      </c>
      <c r="T35" s="60">
        <v>0</v>
      </c>
      <c r="U35" s="60">
        <v>0</v>
      </c>
      <c r="V35" s="60">
        <v>82229319</v>
      </c>
      <c r="W35" s="60">
        <v>43205681</v>
      </c>
      <c r="X35" s="60">
        <v>39023638</v>
      </c>
      <c r="Y35" s="61">
        <v>90.32</v>
      </c>
      <c r="Z35" s="62">
        <v>57607575</v>
      </c>
    </row>
    <row r="36" spans="1:26" ht="13.5">
      <c r="A36" s="58" t="s">
        <v>57</v>
      </c>
      <c r="B36" s="19">
        <v>212644439</v>
      </c>
      <c r="C36" s="19">
        <v>0</v>
      </c>
      <c r="D36" s="59">
        <v>281567957</v>
      </c>
      <c r="E36" s="60">
        <v>273357536</v>
      </c>
      <c r="F36" s="60">
        <v>212880287</v>
      </c>
      <c r="G36" s="60">
        <v>219742788</v>
      </c>
      <c r="H36" s="60">
        <v>220948355</v>
      </c>
      <c r="I36" s="60">
        <v>220948355</v>
      </c>
      <c r="J36" s="60">
        <v>215581103</v>
      </c>
      <c r="K36" s="60">
        <v>225524250</v>
      </c>
      <c r="L36" s="60">
        <v>225545178</v>
      </c>
      <c r="M36" s="60">
        <v>225545178</v>
      </c>
      <c r="N36" s="60">
        <v>227879624</v>
      </c>
      <c r="O36" s="60">
        <v>223129867</v>
      </c>
      <c r="P36" s="60">
        <v>222170589</v>
      </c>
      <c r="Q36" s="60">
        <v>222170589</v>
      </c>
      <c r="R36" s="60">
        <v>0</v>
      </c>
      <c r="S36" s="60">
        <v>0</v>
      </c>
      <c r="T36" s="60">
        <v>0</v>
      </c>
      <c r="U36" s="60">
        <v>0</v>
      </c>
      <c r="V36" s="60">
        <v>222170589</v>
      </c>
      <c r="W36" s="60">
        <v>205018152</v>
      </c>
      <c r="X36" s="60">
        <v>17152437</v>
      </c>
      <c r="Y36" s="61">
        <v>8.37</v>
      </c>
      <c r="Z36" s="62">
        <v>273357536</v>
      </c>
    </row>
    <row r="37" spans="1:26" ht="13.5">
      <c r="A37" s="58" t="s">
        <v>58</v>
      </c>
      <c r="B37" s="19">
        <v>31215956</v>
      </c>
      <c r="C37" s="19">
        <v>0</v>
      </c>
      <c r="D37" s="59">
        <v>24827500</v>
      </c>
      <c r="E37" s="60">
        <v>27974811</v>
      </c>
      <c r="F37" s="60">
        <v>102572538</v>
      </c>
      <c r="G37" s="60">
        <v>79980965</v>
      </c>
      <c r="H37" s="60">
        <v>88211892</v>
      </c>
      <c r="I37" s="60">
        <v>88211892</v>
      </c>
      <c r="J37" s="60">
        <v>43920959</v>
      </c>
      <c r="K37" s="60">
        <v>38406942</v>
      </c>
      <c r="L37" s="60">
        <v>23050840</v>
      </c>
      <c r="M37" s="60">
        <v>23050840</v>
      </c>
      <c r="N37" s="60">
        <v>20129836</v>
      </c>
      <c r="O37" s="60">
        <v>33831267</v>
      </c>
      <c r="P37" s="60">
        <v>33404903</v>
      </c>
      <c r="Q37" s="60">
        <v>33404903</v>
      </c>
      <c r="R37" s="60">
        <v>0</v>
      </c>
      <c r="S37" s="60">
        <v>0</v>
      </c>
      <c r="T37" s="60">
        <v>0</v>
      </c>
      <c r="U37" s="60">
        <v>0</v>
      </c>
      <c r="V37" s="60">
        <v>33404903</v>
      </c>
      <c r="W37" s="60">
        <v>20981108</v>
      </c>
      <c r="X37" s="60">
        <v>12423795</v>
      </c>
      <c r="Y37" s="61">
        <v>59.21</v>
      </c>
      <c r="Z37" s="62">
        <v>27974811</v>
      </c>
    </row>
    <row r="38" spans="1:26" ht="13.5">
      <c r="A38" s="58" t="s">
        <v>59</v>
      </c>
      <c r="B38" s="19">
        <v>8579469</v>
      </c>
      <c r="C38" s="19">
        <v>0</v>
      </c>
      <c r="D38" s="59">
        <v>25545035</v>
      </c>
      <c r="E38" s="60">
        <v>10876044</v>
      </c>
      <c r="F38" s="60">
        <v>11353496</v>
      </c>
      <c r="G38" s="60">
        <v>15908194</v>
      </c>
      <c r="H38" s="60">
        <v>15631847</v>
      </c>
      <c r="I38" s="60">
        <v>15631847</v>
      </c>
      <c r="J38" s="60">
        <v>11779065</v>
      </c>
      <c r="K38" s="60">
        <v>12787184</v>
      </c>
      <c r="L38" s="60">
        <v>13119416</v>
      </c>
      <c r="M38" s="60">
        <v>13119416</v>
      </c>
      <c r="N38" s="60">
        <v>12946816</v>
      </c>
      <c r="O38" s="60">
        <v>12727695</v>
      </c>
      <c r="P38" s="60">
        <v>2978348</v>
      </c>
      <c r="Q38" s="60">
        <v>2978348</v>
      </c>
      <c r="R38" s="60">
        <v>0</v>
      </c>
      <c r="S38" s="60">
        <v>0</v>
      </c>
      <c r="T38" s="60">
        <v>0</v>
      </c>
      <c r="U38" s="60">
        <v>0</v>
      </c>
      <c r="V38" s="60">
        <v>2978348</v>
      </c>
      <c r="W38" s="60">
        <v>8157033</v>
      </c>
      <c r="X38" s="60">
        <v>-5178685</v>
      </c>
      <c r="Y38" s="61">
        <v>-63.49</v>
      </c>
      <c r="Z38" s="62">
        <v>10876044</v>
      </c>
    </row>
    <row r="39" spans="1:26" ht="13.5">
      <c r="A39" s="58" t="s">
        <v>60</v>
      </c>
      <c r="B39" s="19">
        <v>232284735</v>
      </c>
      <c r="C39" s="19">
        <v>0</v>
      </c>
      <c r="D39" s="59">
        <v>278357676</v>
      </c>
      <c r="E39" s="60">
        <v>292114256</v>
      </c>
      <c r="F39" s="60">
        <v>252339406</v>
      </c>
      <c r="G39" s="60">
        <v>264356321</v>
      </c>
      <c r="H39" s="60">
        <v>252917810</v>
      </c>
      <c r="I39" s="60">
        <v>252917810</v>
      </c>
      <c r="J39" s="60">
        <v>249967877</v>
      </c>
      <c r="K39" s="60">
        <v>268328498</v>
      </c>
      <c r="L39" s="60">
        <v>274110137</v>
      </c>
      <c r="M39" s="60">
        <v>274110137</v>
      </c>
      <c r="N39" s="60">
        <v>276612711</v>
      </c>
      <c r="O39" s="60">
        <v>263795968</v>
      </c>
      <c r="P39" s="60">
        <v>268016657</v>
      </c>
      <c r="Q39" s="60">
        <v>268016657</v>
      </c>
      <c r="R39" s="60">
        <v>0</v>
      </c>
      <c r="S39" s="60">
        <v>0</v>
      </c>
      <c r="T39" s="60">
        <v>0</v>
      </c>
      <c r="U39" s="60">
        <v>0</v>
      </c>
      <c r="V39" s="60">
        <v>268016657</v>
      </c>
      <c r="W39" s="60">
        <v>219085692</v>
      </c>
      <c r="X39" s="60">
        <v>48930965</v>
      </c>
      <c r="Y39" s="61">
        <v>22.33</v>
      </c>
      <c r="Z39" s="62">
        <v>292114256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29326240</v>
      </c>
      <c r="C42" s="19">
        <v>0</v>
      </c>
      <c r="D42" s="59">
        <v>45031583</v>
      </c>
      <c r="E42" s="60">
        <v>54715030</v>
      </c>
      <c r="F42" s="60">
        <v>21417890</v>
      </c>
      <c r="G42" s="60">
        <v>-19677834</v>
      </c>
      <c r="H42" s="60">
        <v>-9604648</v>
      </c>
      <c r="I42" s="60">
        <v>-7864592</v>
      </c>
      <c r="J42" s="60">
        <v>-5948768</v>
      </c>
      <c r="K42" s="60">
        <v>14612367</v>
      </c>
      <c r="L42" s="60">
        <v>-28168717</v>
      </c>
      <c r="M42" s="60">
        <v>-19505118</v>
      </c>
      <c r="N42" s="60">
        <v>9243159</v>
      </c>
      <c r="O42" s="60">
        <v>-9285153</v>
      </c>
      <c r="P42" s="60">
        <v>10190455</v>
      </c>
      <c r="Q42" s="60">
        <v>10148461</v>
      </c>
      <c r="R42" s="60">
        <v>0</v>
      </c>
      <c r="S42" s="60">
        <v>0</v>
      </c>
      <c r="T42" s="60">
        <v>0</v>
      </c>
      <c r="U42" s="60">
        <v>0</v>
      </c>
      <c r="V42" s="60">
        <v>-17221249</v>
      </c>
      <c r="W42" s="60">
        <v>-6726999</v>
      </c>
      <c r="X42" s="60">
        <v>-10494250</v>
      </c>
      <c r="Y42" s="61">
        <v>156</v>
      </c>
      <c r="Z42" s="62">
        <v>54715030</v>
      </c>
    </row>
    <row r="43" spans="1:26" ht="13.5">
      <c r="A43" s="58" t="s">
        <v>63</v>
      </c>
      <c r="B43" s="19">
        <v>-19964174</v>
      </c>
      <c r="C43" s="19">
        <v>0</v>
      </c>
      <c r="D43" s="59">
        <v>-57627252</v>
      </c>
      <c r="E43" s="60">
        <v>-65735750</v>
      </c>
      <c r="F43" s="60">
        <v>-1814521</v>
      </c>
      <c r="G43" s="60">
        <v>10097443</v>
      </c>
      <c r="H43" s="60">
        <v>-2585534</v>
      </c>
      <c r="I43" s="60">
        <v>5697388</v>
      </c>
      <c r="J43" s="60">
        <v>4573321</v>
      </c>
      <c r="K43" s="60">
        <v>7504590</v>
      </c>
      <c r="L43" s="60">
        <v>7026625</v>
      </c>
      <c r="M43" s="60">
        <v>19104536</v>
      </c>
      <c r="N43" s="60">
        <v>-2617150</v>
      </c>
      <c r="O43" s="60">
        <v>2915840</v>
      </c>
      <c r="P43" s="60">
        <v>-2703846</v>
      </c>
      <c r="Q43" s="60">
        <v>-2405156</v>
      </c>
      <c r="R43" s="60">
        <v>0</v>
      </c>
      <c r="S43" s="60">
        <v>0</v>
      </c>
      <c r="T43" s="60">
        <v>0</v>
      </c>
      <c r="U43" s="60">
        <v>0</v>
      </c>
      <c r="V43" s="60">
        <v>22396768</v>
      </c>
      <c r="W43" s="60">
        <v>-35833026</v>
      </c>
      <c r="X43" s="60">
        <v>58229794</v>
      </c>
      <c r="Y43" s="61">
        <v>-162.5</v>
      </c>
      <c r="Z43" s="62">
        <v>-65735750</v>
      </c>
    </row>
    <row r="44" spans="1:26" ht="13.5">
      <c r="A44" s="58" t="s">
        <v>64</v>
      </c>
      <c r="B44" s="19">
        <v>-2135636</v>
      </c>
      <c r="C44" s="19">
        <v>0</v>
      </c>
      <c r="D44" s="59">
        <v>14418044</v>
      </c>
      <c r="E44" s="60">
        <v>5692179</v>
      </c>
      <c r="F44" s="60">
        <v>-248939</v>
      </c>
      <c r="G44" s="60">
        <v>-172600</v>
      </c>
      <c r="H44" s="60">
        <v>-172600</v>
      </c>
      <c r="I44" s="60">
        <v>-594139</v>
      </c>
      <c r="J44" s="60">
        <v>-273610</v>
      </c>
      <c r="K44" s="60">
        <v>-164045</v>
      </c>
      <c r="L44" s="60">
        <v>-172600</v>
      </c>
      <c r="M44" s="60">
        <v>-610255</v>
      </c>
      <c r="N44" s="60">
        <v>-172600</v>
      </c>
      <c r="O44" s="60">
        <v>-173025</v>
      </c>
      <c r="P44" s="60">
        <v>-173025</v>
      </c>
      <c r="Q44" s="60">
        <v>-518650</v>
      </c>
      <c r="R44" s="60">
        <v>0</v>
      </c>
      <c r="S44" s="60">
        <v>0</v>
      </c>
      <c r="T44" s="60">
        <v>0</v>
      </c>
      <c r="U44" s="60">
        <v>0</v>
      </c>
      <c r="V44" s="60">
        <v>-1723044</v>
      </c>
      <c r="W44" s="60">
        <v>-1207853</v>
      </c>
      <c r="X44" s="60">
        <v>-515191</v>
      </c>
      <c r="Y44" s="61">
        <v>42.65</v>
      </c>
      <c r="Z44" s="62">
        <v>5692179</v>
      </c>
    </row>
    <row r="45" spans="1:26" ht="13.5">
      <c r="A45" s="70" t="s">
        <v>65</v>
      </c>
      <c r="B45" s="22">
        <v>23401728</v>
      </c>
      <c r="C45" s="22">
        <v>0</v>
      </c>
      <c r="D45" s="99">
        <v>21322670</v>
      </c>
      <c r="E45" s="100">
        <v>18073187</v>
      </c>
      <c r="F45" s="100">
        <v>19542964</v>
      </c>
      <c r="G45" s="100">
        <v>9789973</v>
      </c>
      <c r="H45" s="100">
        <v>-2572809</v>
      </c>
      <c r="I45" s="100">
        <v>-2572809</v>
      </c>
      <c r="J45" s="100">
        <v>-4221866</v>
      </c>
      <c r="K45" s="100">
        <v>17731046</v>
      </c>
      <c r="L45" s="100">
        <v>-3583646</v>
      </c>
      <c r="M45" s="100">
        <v>-3583646</v>
      </c>
      <c r="N45" s="100">
        <v>2869763</v>
      </c>
      <c r="O45" s="100">
        <v>-3672575</v>
      </c>
      <c r="P45" s="100">
        <v>3641009</v>
      </c>
      <c r="Q45" s="100">
        <v>3641009</v>
      </c>
      <c r="R45" s="100">
        <v>0</v>
      </c>
      <c r="S45" s="100">
        <v>0</v>
      </c>
      <c r="T45" s="100">
        <v>0</v>
      </c>
      <c r="U45" s="100">
        <v>0</v>
      </c>
      <c r="V45" s="100">
        <v>3641009</v>
      </c>
      <c r="W45" s="100">
        <v>-20366150</v>
      </c>
      <c r="X45" s="100">
        <v>24007159</v>
      </c>
      <c r="Y45" s="101">
        <v>-117.88</v>
      </c>
      <c r="Z45" s="102">
        <v>18073187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4440923</v>
      </c>
      <c r="C49" s="52">
        <v>0</v>
      </c>
      <c r="D49" s="129">
        <v>3788618</v>
      </c>
      <c r="E49" s="54">
        <v>2971113</v>
      </c>
      <c r="F49" s="54">
        <v>0</v>
      </c>
      <c r="G49" s="54">
        <v>0</v>
      </c>
      <c r="H49" s="54">
        <v>0</v>
      </c>
      <c r="I49" s="54">
        <v>2194982</v>
      </c>
      <c r="J49" s="54">
        <v>0</v>
      </c>
      <c r="K49" s="54">
        <v>0</v>
      </c>
      <c r="L49" s="54">
        <v>0</v>
      </c>
      <c r="M49" s="54">
        <v>1379407</v>
      </c>
      <c r="N49" s="54">
        <v>0</v>
      </c>
      <c r="O49" s="54">
        <v>0</v>
      </c>
      <c r="P49" s="54">
        <v>0</v>
      </c>
      <c r="Q49" s="54">
        <v>67986188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82761231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3892590</v>
      </c>
      <c r="C51" s="52">
        <v>0</v>
      </c>
      <c r="D51" s="129">
        <v>0</v>
      </c>
      <c r="E51" s="54">
        <v>31939</v>
      </c>
      <c r="F51" s="54">
        <v>0</v>
      </c>
      <c r="G51" s="54">
        <v>0</v>
      </c>
      <c r="H51" s="54">
        <v>0</v>
      </c>
      <c r="I51" s="54">
        <v>8379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3932908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100.248181366462</v>
      </c>
      <c r="C58" s="5">
        <f>IF(C67=0,0,+(C76/C67)*100)</f>
        <v>0</v>
      </c>
      <c r="D58" s="6">
        <f aca="true" t="shared" si="6" ref="D58:Z58">IF(D67=0,0,+(D76/D67)*100)</f>
        <v>84.62334225130465</v>
      </c>
      <c r="E58" s="7">
        <f t="shared" si="6"/>
        <v>95.90666419338795</v>
      </c>
      <c r="F58" s="7">
        <f t="shared" si="6"/>
        <v>104.14335918856924</v>
      </c>
      <c r="G58" s="7">
        <f t="shared" si="6"/>
        <v>138.34548784157636</v>
      </c>
      <c r="H58" s="7">
        <f t="shared" si="6"/>
        <v>-54.30771379211705</v>
      </c>
      <c r="I58" s="7">
        <f t="shared" si="6"/>
        <v>1029.8485014283751</v>
      </c>
      <c r="J58" s="7">
        <f t="shared" si="6"/>
        <v>77.56387658575925</v>
      </c>
      <c r="K58" s="7">
        <f t="shared" si="6"/>
        <v>74.63851677097024</v>
      </c>
      <c r="L58" s="7">
        <f t="shared" si="6"/>
        <v>59.79186672549175</v>
      </c>
      <c r="M58" s="7">
        <f t="shared" si="6"/>
        <v>70.64620593622166</v>
      </c>
      <c r="N58" s="7">
        <f t="shared" si="6"/>
        <v>62.53967752737215</v>
      </c>
      <c r="O58" s="7">
        <f t="shared" si="6"/>
        <v>91.59262231463033</v>
      </c>
      <c r="P58" s="7">
        <f t="shared" si="6"/>
        <v>78.31560293048088</v>
      </c>
      <c r="Q58" s="7">
        <f t="shared" si="6"/>
        <v>76.48020070987971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100.12245987490418</v>
      </c>
      <c r="W58" s="7">
        <f t="shared" si="6"/>
        <v>44.26551000787853</v>
      </c>
      <c r="X58" s="7">
        <f t="shared" si="6"/>
        <v>0</v>
      </c>
      <c r="Y58" s="7">
        <f t="shared" si="6"/>
        <v>0</v>
      </c>
      <c r="Z58" s="8">
        <f t="shared" si="6"/>
        <v>95.90666419338795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83.00002175302969</v>
      </c>
      <c r="E59" s="10">
        <f t="shared" si="7"/>
        <v>88.02578575181285</v>
      </c>
      <c r="F59" s="10">
        <f t="shared" si="7"/>
        <v>3935.5450769058043</v>
      </c>
      <c r="G59" s="10">
        <f t="shared" si="7"/>
        <v>34185.15240904621</v>
      </c>
      <c r="H59" s="10">
        <f t="shared" si="7"/>
        <v>-15.347089396686336</v>
      </c>
      <c r="I59" s="10">
        <f t="shared" si="7"/>
        <v>-113.26359748224661</v>
      </c>
      <c r="J59" s="10">
        <f t="shared" si="7"/>
        <v>71.52706628797017</v>
      </c>
      <c r="K59" s="10">
        <f t="shared" si="7"/>
        <v>78.95169030606803</v>
      </c>
      <c r="L59" s="10">
        <f t="shared" si="7"/>
        <v>44.52725874620432</v>
      </c>
      <c r="M59" s="10">
        <f t="shared" si="7"/>
        <v>65.00276680596103</v>
      </c>
      <c r="N59" s="10">
        <f t="shared" si="7"/>
        <v>59.30645393579251</v>
      </c>
      <c r="O59" s="10">
        <f t="shared" si="7"/>
        <v>56.298888987725604</v>
      </c>
      <c r="P59" s="10">
        <f t="shared" si="7"/>
        <v>58.27850858743411</v>
      </c>
      <c r="Q59" s="10">
        <f t="shared" si="7"/>
        <v>57.95674961243503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96.61850034285429</v>
      </c>
      <c r="W59" s="10">
        <f t="shared" si="7"/>
        <v>79.27230951621759</v>
      </c>
      <c r="X59" s="10">
        <f t="shared" si="7"/>
        <v>0</v>
      </c>
      <c r="Y59" s="10">
        <f t="shared" si="7"/>
        <v>0</v>
      </c>
      <c r="Z59" s="11">
        <f t="shared" si="7"/>
        <v>88.02578575181285</v>
      </c>
    </row>
    <row r="60" spans="1:26" ht="13.5">
      <c r="A60" s="38" t="s">
        <v>32</v>
      </c>
      <c r="B60" s="12">
        <f t="shared" si="7"/>
        <v>100.39762461863968</v>
      </c>
      <c r="C60" s="12">
        <f t="shared" si="7"/>
        <v>0</v>
      </c>
      <c r="D60" s="3">
        <f t="shared" si="7"/>
        <v>83.62792834212861</v>
      </c>
      <c r="E60" s="13">
        <f t="shared" si="7"/>
        <v>100</v>
      </c>
      <c r="F60" s="13">
        <f t="shared" si="7"/>
        <v>88.3869593103903</v>
      </c>
      <c r="G60" s="13">
        <f t="shared" si="7"/>
        <v>112.69866086802931</v>
      </c>
      <c r="H60" s="13">
        <f t="shared" si="7"/>
        <v>-91.47797027496006</v>
      </c>
      <c r="I60" s="13">
        <f t="shared" si="7"/>
        <v>293.6912011235684</v>
      </c>
      <c r="J60" s="13">
        <f t="shared" si="7"/>
        <v>90.89504211421182</v>
      </c>
      <c r="K60" s="13">
        <f t="shared" si="7"/>
        <v>80.7687392309751</v>
      </c>
      <c r="L60" s="13">
        <f t="shared" si="7"/>
        <v>77.58054214849314</v>
      </c>
      <c r="M60" s="13">
        <f t="shared" si="7"/>
        <v>83.05823161115804</v>
      </c>
      <c r="N60" s="13">
        <f t="shared" si="7"/>
        <v>60.74462235745922</v>
      </c>
      <c r="O60" s="13">
        <f t="shared" si="7"/>
        <v>112.2692554164446</v>
      </c>
      <c r="P60" s="13">
        <f t="shared" si="7"/>
        <v>101.16468083731516</v>
      </c>
      <c r="Q60" s="13">
        <f t="shared" si="7"/>
        <v>87.83202204834582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109.94756975471643</v>
      </c>
      <c r="W60" s="13">
        <f t="shared" si="7"/>
        <v>29.14738258456375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83.77570650264614</v>
      </c>
      <c r="E61" s="13">
        <f t="shared" si="7"/>
        <v>100</v>
      </c>
      <c r="F61" s="13">
        <f t="shared" si="7"/>
        <v>105.78802156002362</v>
      </c>
      <c r="G61" s="13">
        <f t="shared" si="7"/>
        <v>130.18800757920218</v>
      </c>
      <c r="H61" s="13">
        <f t="shared" si="7"/>
        <v>-108.68485928586577</v>
      </c>
      <c r="I61" s="13">
        <f t="shared" si="7"/>
        <v>344.66376567492034</v>
      </c>
      <c r="J61" s="13">
        <f t="shared" si="7"/>
        <v>103.12125447094773</v>
      </c>
      <c r="K61" s="13">
        <f t="shared" si="7"/>
        <v>92.79063646536927</v>
      </c>
      <c r="L61" s="13">
        <f t="shared" si="7"/>
        <v>91.02003982516742</v>
      </c>
      <c r="M61" s="13">
        <f t="shared" si="7"/>
        <v>95.61593320305005</v>
      </c>
      <c r="N61" s="13">
        <f t="shared" si="7"/>
        <v>66.20319001085839</v>
      </c>
      <c r="O61" s="13">
        <f t="shared" si="7"/>
        <v>126.25602359209154</v>
      </c>
      <c r="P61" s="13">
        <f t="shared" si="7"/>
        <v>110.90857332424775</v>
      </c>
      <c r="Q61" s="13">
        <f t="shared" si="7"/>
        <v>96.41140298807514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123.80453690727742</v>
      </c>
      <c r="W61" s="13">
        <f t="shared" si="7"/>
        <v>33.961258600020386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126.92142583556499</v>
      </c>
      <c r="C64" s="12">
        <f t="shared" si="7"/>
        <v>0</v>
      </c>
      <c r="D64" s="3">
        <f t="shared" si="7"/>
        <v>82.999992700765</v>
      </c>
      <c r="E64" s="13">
        <f t="shared" si="7"/>
        <v>100</v>
      </c>
      <c r="F64" s="13">
        <f t="shared" si="7"/>
        <v>33.46618558169345</v>
      </c>
      <c r="G64" s="13">
        <f t="shared" si="7"/>
        <v>59.78125184354906</v>
      </c>
      <c r="H64" s="13">
        <f t="shared" si="7"/>
        <v>-37.57669712793734</v>
      </c>
      <c r="I64" s="13">
        <f t="shared" si="7"/>
        <v>133.5087782544432</v>
      </c>
      <c r="J64" s="13">
        <f t="shared" si="7"/>
        <v>0</v>
      </c>
      <c r="K64" s="13">
        <f t="shared" si="7"/>
        <v>36.6061496484416</v>
      </c>
      <c r="L64" s="13">
        <f t="shared" si="7"/>
        <v>26.883629880798406</v>
      </c>
      <c r="M64" s="13">
        <f t="shared" si="7"/>
        <v>56.38493548274295</v>
      </c>
      <c r="N64" s="13">
        <f t="shared" si="7"/>
        <v>29.865898239757417</v>
      </c>
      <c r="O64" s="13">
        <f t="shared" si="7"/>
        <v>51.490731632535734</v>
      </c>
      <c r="P64" s="13">
        <f t="shared" si="7"/>
        <v>73.67999948519176</v>
      </c>
      <c r="Q64" s="13">
        <f t="shared" si="7"/>
        <v>52.16525450221493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66.74613663853694</v>
      </c>
      <c r="W64" s="13">
        <f t="shared" si="7"/>
        <v>10.857660920209522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0.5071165353798303</v>
      </c>
      <c r="K65" s="13">
        <f t="shared" si="7"/>
        <v>3.865354925228484</v>
      </c>
      <c r="L65" s="13">
        <f t="shared" si="7"/>
        <v>0.1690388451266101</v>
      </c>
      <c r="M65" s="13">
        <f t="shared" si="7"/>
        <v>1.513836768578308</v>
      </c>
      <c r="N65" s="13">
        <f t="shared" si="7"/>
        <v>0.6446014627494732</v>
      </c>
      <c r="O65" s="13">
        <f t="shared" si="7"/>
        <v>0</v>
      </c>
      <c r="P65" s="13">
        <f t="shared" si="7"/>
        <v>0.6209360244317478</v>
      </c>
      <c r="Q65" s="13">
        <f t="shared" si="7"/>
        <v>0.421845829060407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0.8295061436254555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99.99973290289151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99.99970794221929</v>
      </c>
      <c r="O66" s="16">
        <f t="shared" si="7"/>
        <v>99.9997069777391</v>
      </c>
      <c r="P66" s="16">
        <f t="shared" si="7"/>
        <v>0</v>
      </c>
      <c r="Q66" s="16">
        <f t="shared" si="7"/>
        <v>65.72412990875854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29.380832561567573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285</v>
      </c>
      <c r="B67" s="24">
        <v>46118692</v>
      </c>
      <c r="C67" s="24"/>
      <c r="D67" s="25">
        <v>46691486</v>
      </c>
      <c r="E67" s="26">
        <v>52060449</v>
      </c>
      <c r="F67" s="26">
        <v>2617007</v>
      </c>
      <c r="G67" s="26">
        <v>2681721</v>
      </c>
      <c r="H67" s="26">
        <v>-4439710</v>
      </c>
      <c r="I67" s="26">
        <v>859018</v>
      </c>
      <c r="J67" s="26">
        <v>4723053</v>
      </c>
      <c r="K67" s="26">
        <v>4763499</v>
      </c>
      <c r="L67" s="26">
        <v>4762141</v>
      </c>
      <c r="M67" s="26">
        <v>14248693</v>
      </c>
      <c r="N67" s="26">
        <v>6080268</v>
      </c>
      <c r="O67" s="26">
        <v>5010623</v>
      </c>
      <c r="P67" s="26">
        <v>4925062</v>
      </c>
      <c r="Q67" s="26">
        <v>16015953</v>
      </c>
      <c r="R67" s="26"/>
      <c r="S67" s="26"/>
      <c r="T67" s="26"/>
      <c r="U67" s="26"/>
      <c r="V67" s="26">
        <v>31123664</v>
      </c>
      <c r="W67" s="26">
        <v>39045338</v>
      </c>
      <c r="X67" s="26"/>
      <c r="Y67" s="25"/>
      <c r="Z67" s="27">
        <v>52060449</v>
      </c>
    </row>
    <row r="68" spans="1:26" ht="13.5" hidden="1">
      <c r="A68" s="37" t="s">
        <v>31</v>
      </c>
      <c r="B68" s="19">
        <v>14051255</v>
      </c>
      <c r="C68" s="19"/>
      <c r="D68" s="20">
        <v>13837153</v>
      </c>
      <c r="E68" s="21">
        <v>17796650</v>
      </c>
      <c r="F68" s="21">
        <v>17814</v>
      </c>
      <c r="G68" s="21">
        <v>3051</v>
      </c>
      <c r="H68" s="21">
        <v>-1805313</v>
      </c>
      <c r="I68" s="21">
        <v>-1784448</v>
      </c>
      <c r="J68" s="21">
        <v>1782254</v>
      </c>
      <c r="K68" s="21">
        <v>1781630</v>
      </c>
      <c r="L68" s="21">
        <v>1781630</v>
      </c>
      <c r="M68" s="21">
        <v>5345514</v>
      </c>
      <c r="N68" s="21">
        <v>1756711</v>
      </c>
      <c r="O68" s="21">
        <v>1776218</v>
      </c>
      <c r="P68" s="21">
        <v>1782954</v>
      </c>
      <c r="Q68" s="21">
        <v>5315883</v>
      </c>
      <c r="R68" s="21"/>
      <c r="S68" s="21"/>
      <c r="T68" s="21"/>
      <c r="U68" s="21"/>
      <c r="V68" s="21">
        <v>8876949</v>
      </c>
      <c r="W68" s="21">
        <v>13347488</v>
      </c>
      <c r="X68" s="21"/>
      <c r="Y68" s="20"/>
      <c r="Z68" s="23">
        <v>17796650</v>
      </c>
    </row>
    <row r="69" spans="1:26" ht="13.5" hidden="1">
      <c r="A69" s="38" t="s">
        <v>32</v>
      </c>
      <c r="B69" s="19">
        <v>28785441</v>
      </c>
      <c r="C69" s="19"/>
      <c r="D69" s="20">
        <v>29484772</v>
      </c>
      <c r="E69" s="21">
        <v>30661442</v>
      </c>
      <c r="F69" s="21">
        <v>2290339</v>
      </c>
      <c r="G69" s="21">
        <v>2366533</v>
      </c>
      <c r="H69" s="21">
        <v>-2332848</v>
      </c>
      <c r="I69" s="21">
        <v>2324024</v>
      </c>
      <c r="J69" s="21">
        <v>2627854</v>
      </c>
      <c r="K69" s="21">
        <v>2660408</v>
      </c>
      <c r="L69" s="21">
        <v>2647651</v>
      </c>
      <c r="M69" s="21">
        <v>7935913</v>
      </c>
      <c r="N69" s="21">
        <v>3981159</v>
      </c>
      <c r="O69" s="21">
        <v>2893134</v>
      </c>
      <c r="P69" s="21">
        <v>2785570</v>
      </c>
      <c r="Q69" s="21">
        <v>9659863</v>
      </c>
      <c r="R69" s="21"/>
      <c r="S69" s="21"/>
      <c r="T69" s="21"/>
      <c r="U69" s="21"/>
      <c r="V69" s="21">
        <v>19919800</v>
      </c>
      <c r="W69" s="21">
        <v>22996082</v>
      </c>
      <c r="X69" s="21"/>
      <c r="Y69" s="20"/>
      <c r="Z69" s="23">
        <v>30661442</v>
      </c>
    </row>
    <row r="70" spans="1:26" ht="13.5" hidden="1">
      <c r="A70" s="39" t="s">
        <v>103</v>
      </c>
      <c r="B70" s="19">
        <v>23303069</v>
      </c>
      <c r="C70" s="19"/>
      <c r="D70" s="20">
        <v>23867745</v>
      </c>
      <c r="E70" s="21">
        <v>24272810</v>
      </c>
      <c r="F70" s="21">
        <v>1780332</v>
      </c>
      <c r="G70" s="21">
        <v>1854021</v>
      </c>
      <c r="H70" s="21">
        <v>-1815205</v>
      </c>
      <c r="I70" s="21">
        <v>1819148</v>
      </c>
      <c r="J70" s="21">
        <v>2110850</v>
      </c>
      <c r="K70" s="21">
        <v>2142866</v>
      </c>
      <c r="L70" s="21">
        <v>2129809</v>
      </c>
      <c r="M70" s="21">
        <v>6383525</v>
      </c>
      <c r="N70" s="21">
        <v>3454471</v>
      </c>
      <c r="O70" s="21">
        <v>2413012</v>
      </c>
      <c r="P70" s="21">
        <v>2230640</v>
      </c>
      <c r="Q70" s="21">
        <v>8098123</v>
      </c>
      <c r="R70" s="21"/>
      <c r="S70" s="21"/>
      <c r="T70" s="21"/>
      <c r="U70" s="21"/>
      <c r="V70" s="21">
        <v>16300796</v>
      </c>
      <c r="W70" s="21">
        <v>18204608</v>
      </c>
      <c r="X70" s="21"/>
      <c r="Y70" s="20"/>
      <c r="Z70" s="23">
        <v>24272810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>
        <v>428267</v>
      </c>
      <c r="K72" s="21"/>
      <c r="L72" s="21"/>
      <c r="M72" s="21">
        <v>428267</v>
      </c>
      <c r="N72" s="21"/>
      <c r="O72" s="21"/>
      <c r="P72" s="21"/>
      <c r="Q72" s="21"/>
      <c r="R72" s="21"/>
      <c r="S72" s="21"/>
      <c r="T72" s="21"/>
      <c r="U72" s="21"/>
      <c r="V72" s="21">
        <v>428267</v>
      </c>
      <c r="W72" s="21"/>
      <c r="X72" s="21"/>
      <c r="Y72" s="20"/>
      <c r="Z72" s="23"/>
    </row>
    <row r="73" spans="1:26" ht="13.5" hidden="1">
      <c r="A73" s="39" t="s">
        <v>106</v>
      </c>
      <c r="B73" s="19">
        <v>4409681</v>
      </c>
      <c r="C73" s="19"/>
      <c r="D73" s="20">
        <v>5617027</v>
      </c>
      <c r="E73" s="21">
        <v>6388632</v>
      </c>
      <c r="F73" s="21">
        <v>421270</v>
      </c>
      <c r="G73" s="21">
        <v>423775</v>
      </c>
      <c r="H73" s="21">
        <v>-428960</v>
      </c>
      <c r="I73" s="21">
        <v>416085</v>
      </c>
      <c r="J73" s="21"/>
      <c r="K73" s="21">
        <v>428805</v>
      </c>
      <c r="L73" s="21">
        <v>429105</v>
      </c>
      <c r="M73" s="21">
        <v>857910</v>
      </c>
      <c r="N73" s="21">
        <v>437951</v>
      </c>
      <c r="O73" s="21">
        <v>391385</v>
      </c>
      <c r="P73" s="21">
        <v>466193</v>
      </c>
      <c r="Q73" s="21">
        <v>1295529</v>
      </c>
      <c r="R73" s="21"/>
      <c r="S73" s="21"/>
      <c r="T73" s="21"/>
      <c r="U73" s="21"/>
      <c r="V73" s="21">
        <v>2569524</v>
      </c>
      <c r="W73" s="21">
        <v>4791474</v>
      </c>
      <c r="X73" s="21"/>
      <c r="Y73" s="20"/>
      <c r="Z73" s="23">
        <v>6388632</v>
      </c>
    </row>
    <row r="74" spans="1:26" ht="13.5" hidden="1">
      <c r="A74" s="39" t="s">
        <v>107</v>
      </c>
      <c r="B74" s="19">
        <v>1072691</v>
      </c>
      <c r="C74" s="19"/>
      <c r="D74" s="20"/>
      <c r="E74" s="21"/>
      <c r="F74" s="21">
        <v>88737</v>
      </c>
      <c r="G74" s="21">
        <v>88737</v>
      </c>
      <c r="H74" s="21">
        <v>-88683</v>
      </c>
      <c r="I74" s="21">
        <v>88791</v>
      </c>
      <c r="J74" s="21">
        <v>88737</v>
      </c>
      <c r="K74" s="21">
        <v>88737</v>
      </c>
      <c r="L74" s="21">
        <v>88737</v>
      </c>
      <c r="M74" s="21">
        <v>266211</v>
      </c>
      <c r="N74" s="21">
        <v>88737</v>
      </c>
      <c r="O74" s="21">
        <v>88737</v>
      </c>
      <c r="P74" s="21">
        <v>88737</v>
      </c>
      <c r="Q74" s="21">
        <v>266211</v>
      </c>
      <c r="R74" s="21"/>
      <c r="S74" s="21"/>
      <c r="T74" s="21"/>
      <c r="U74" s="21"/>
      <c r="V74" s="21">
        <v>621213</v>
      </c>
      <c r="W74" s="21"/>
      <c r="X74" s="21"/>
      <c r="Y74" s="20"/>
      <c r="Z74" s="23"/>
    </row>
    <row r="75" spans="1:26" ht="13.5" hidden="1">
      <c r="A75" s="40" t="s">
        <v>110</v>
      </c>
      <c r="B75" s="28">
        <v>3281996</v>
      </c>
      <c r="C75" s="28"/>
      <c r="D75" s="29">
        <v>3369561</v>
      </c>
      <c r="E75" s="30">
        <v>3602357</v>
      </c>
      <c r="F75" s="30">
        <v>308854</v>
      </c>
      <c r="G75" s="30">
        <v>312137</v>
      </c>
      <c r="H75" s="30">
        <v>-301549</v>
      </c>
      <c r="I75" s="30">
        <v>319442</v>
      </c>
      <c r="J75" s="30">
        <v>312945</v>
      </c>
      <c r="K75" s="30">
        <v>321461</v>
      </c>
      <c r="L75" s="30">
        <v>332860</v>
      </c>
      <c r="M75" s="30">
        <v>967266</v>
      </c>
      <c r="N75" s="30">
        <v>342398</v>
      </c>
      <c r="O75" s="30">
        <v>341271</v>
      </c>
      <c r="P75" s="30">
        <v>356538</v>
      </c>
      <c r="Q75" s="30">
        <v>1040207</v>
      </c>
      <c r="R75" s="30"/>
      <c r="S75" s="30"/>
      <c r="T75" s="30"/>
      <c r="U75" s="30"/>
      <c r="V75" s="30">
        <v>2326915</v>
      </c>
      <c r="W75" s="30">
        <v>2701768</v>
      </c>
      <c r="X75" s="30"/>
      <c r="Y75" s="29"/>
      <c r="Z75" s="31">
        <v>3602357</v>
      </c>
    </row>
    <row r="76" spans="1:26" ht="13.5" hidden="1">
      <c r="A76" s="42" t="s">
        <v>286</v>
      </c>
      <c r="B76" s="32">
        <v>46233150</v>
      </c>
      <c r="C76" s="32"/>
      <c r="D76" s="33">
        <v>39511896</v>
      </c>
      <c r="E76" s="34">
        <v>49929440</v>
      </c>
      <c r="F76" s="34">
        <v>2725439</v>
      </c>
      <c r="G76" s="34">
        <v>3710040</v>
      </c>
      <c r="H76" s="34">
        <v>2411105</v>
      </c>
      <c r="I76" s="34">
        <v>8846584</v>
      </c>
      <c r="J76" s="34">
        <v>3663383</v>
      </c>
      <c r="K76" s="34">
        <v>3555405</v>
      </c>
      <c r="L76" s="34">
        <v>2847373</v>
      </c>
      <c r="M76" s="34">
        <v>10066161</v>
      </c>
      <c r="N76" s="34">
        <v>3802580</v>
      </c>
      <c r="O76" s="34">
        <v>4589361</v>
      </c>
      <c r="P76" s="34">
        <v>3857092</v>
      </c>
      <c r="Q76" s="34">
        <v>12249033</v>
      </c>
      <c r="R76" s="34"/>
      <c r="S76" s="34"/>
      <c r="T76" s="34"/>
      <c r="U76" s="34"/>
      <c r="V76" s="34">
        <v>31161778</v>
      </c>
      <c r="W76" s="34">
        <v>17283618</v>
      </c>
      <c r="X76" s="34"/>
      <c r="Y76" s="33"/>
      <c r="Z76" s="35">
        <v>49929440</v>
      </c>
    </row>
    <row r="77" spans="1:26" ht="13.5" hidden="1">
      <c r="A77" s="37" t="s">
        <v>31</v>
      </c>
      <c r="B77" s="19">
        <v>14051255</v>
      </c>
      <c r="C77" s="19"/>
      <c r="D77" s="20">
        <v>11484840</v>
      </c>
      <c r="E77" s="21">
        <v>15665641</v>
      </c>
      <c r="F77" s="21">
        <v>701078</v>
      </c>
      <c r="G77" s="21">
        <v>1042989</v>
      </c>
      <c r="H77" s="21">
        <v>277063</v>
      </c>
      <c r="I77" s="21">
        <v>2021130</v>
      </c>
      <c r="J77" s="21">
        <v>1274794</v>
      </c>
      <c r="K77" s="21">
        <v>1406627</v>
      </c>
      <c r="L77" s="21">
        <v>793311</v>
      </c>
      <c r="M77" s="21">
        <v>3474732</v>
      </c>
      <c r="N77" s="21">
        <v>1041843</v>
      </c>
      <c r="O77" s="21">
        <v>999991</v>
      </c>
      <c r="P77" s="21">
        <v>1039079</v>
      </c>
      <c r="Q77" s="21">
        <v>3080913</v>
      </c>
      <c r="R77" s="21"/>
      <c r="S77" s="21"/>
      <c r="T77" s="21"/>
      <c r="U77" s="21"/>
      <c r="V77" s="21">
        <v>8576775</v>
      </c>
      <c r="W77" s="21">
        <v>10580862</v>
      </c>
      <c r="X77" s="21"/>
      <c r="Y77" s="20"/>
      <c r="Z77" s="23">
        <v>15665641</v>
      </c>
    </row>
    <row r="78" spans="1:26" ht="13.5" hidden="1">
      <c r="A78" s="38" t="s">
        <v>32</v>
      </c>
      <c r="B78" s="19">
        <v>28899899</v>
      </c>
      <c r="C78" s="19"/>
      <c r="D78" s="20">
        <v>24657504</v>
      </c>
      <c r="E78" s="21">
        <v>30661442</v>
      </c>
      <c r="F78" s="21">
        <v>2024361</v>
      </c>
      <c r="G78" s="21">
        <v>2667051</v>
      </c>
      <c r="H78" s="21">
        <v>2134042</v>
      </c>
      <c r="I78" s="21">
        <v>6825454</v>
      </c>
      <c r="J78" s="21">
        <v>2388589</v>
      </c>
      <c r="K78" s="21">
        <v>2148778</v>
      </c>
      <c r="L78" s="21">
        <v>2054062</v>
      </c>
      <c r="M78" s="21">
        <v>6591429</v>
      </c>
      <c r="N78" s="21">
        <v>2418340</v>
      </c>
      <c r="O78" s="21">
        <v>3248100</v>
      </c>
      <c r="P78" s="21">
        <v>2818013</v>
      </c>
      <c r="Q78" s="21">
        <v>8484453</v>
      </c>
      <c r="R78" s="21"/>
      <c r="S78" s="21"/>
      <c r="T78" s="21"/>
      <c r="U78" s="21"/>
      <c r="V78" s="21">
        <v>21901336</v>
      </c>
      <c r="W78" s="21">
        <v>6702756</v>
      </c>
      <c r="X78" s="21"/>
      <c r="Y78" s="20"/>
      <c r="Z78" s="23">
        <v>30661442</v>
      </c>
    </row>
    <row r="79" spans="1:26" ht="13.5" hidden="1">
      <c r="A79" s="39" t="s">
        <v>103</v>
      </c>
      <c r="B79" s="19">
        <v>23303069</v>
      </c>
      <c r="C79" s="19"/>
      <c r="D79" s="20">
        <v>19995372</v>
      </c>
      <c r="E79" s="21">
        <v>24272810</v>
      </c>
      <c r="F79" s="21">
        <v>1883378</v>
      </c>
      <c r="G79" s="21">
        <v>2413713</v>
      </c>
      <c r="H79" s="21">
        <v>1972853</v>
      </c>
      <c r="I79" s="21">
        <v>6269944</v>
      </c>
      <c r="J79" s="21">
        <v>2176735</v>
      </c>
      <c r="K79" s="21">
        <v>1988379</v>
      </c>
      <c r="L79" s="21">
        <v>1938553</v>
      </c>
      <c r="M79" s="21">
        <v>6103667</v>
      </c>
      <c r="N79" s="21">
        <v>2286970</v>
      </c>
      <c r="O79" s="21">
        <v>3046573</v>
      </c>
      <c r="P79" s="21">
        <v>2473971</v>
      </c>
      <c r="Q79" s="21">
        <v>7807514</v>
      </c>
      <c r="R79" s="21"/>
      <c r="S79" s="21"/>
      <c r="T79" s="21"/>
      <c r="U79" s="21"/>
      <c r="V79" s="21">
        <v>20181125</v>
      </c>
      <c r="W79" s="21">
        <v>6182514</v>
      </c>
      <c r="X79" s="21"/>
      <c r="Y79" s="20"/>
      <c r="Z79" s="23">
        <v>24272810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5596830</v>
      </c>
      <c r="C82" s="19"/>
      <c r="D82" s="20">
        <v>4662132</v>
      </c>
      <c r="E82" s="21">
        <v>6388632</v>
      </c>
      <c r="F82" s="21">
        <v>140983</v>
      </c>
      <c r="G82" s="21">
        <v>253338</v>
      </c>
      <c r="H82" s="21">
        <v>161189</v>
      </c>
      <c r="I82" s="21">
        <v>555510</v>
      </c>
      <c r="J82" s="21">
        <v>211404</v>
      </c>
      <c r="K82" s="21">
        <v>156969</v>
      </c>
      <c r="L82" s="21">
        <v>115359</v>
      </c>
      <c r="M82" s="21">
        <v>483732</v>
      </c>
      <c r="N82" s="21">
        <v>130798</v>
      </c>
      <c r="O82" s="21">
        <v>201527</v>
      </c>
      <c r="P82" s="21">
        <v>343491</v>
      </c>
      <c r="Q82" s="21">
        <v>675816</v>
      </c>
      <c r="R82" s="21"/>
      <c r="S82" s="21"/>
      <c r="T82" s="21"/>
      <c r="U82" s="21"/>
      <c r="V82" s="21">
        <v>1715058</v>
      </c>
      <c r="W82" s="21">
        <v>520242</v>
      </c>
      <c r="X82" s="21"/>
      <c r="Y82" s="20"/>
      <c r="Z82" s="23">
        <v>6388632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>
        <v>450</v>
      </c>
      <c r="K83" s="21">
        <v>3430</v>
      </c>
      <c r="L83" s="21">
        <v>150</v>
      </c>
      <c r="M83" s="21">
        <v>4030</v>
      </c>
      <c r="N83" s="21">
        <v>572</v>
      </c>
      <c r="O83" s="21"/>
      <c r="P83" s="21">
        <v>551</v>
      </c>
      <c r="Q83" s="21">
        <v>1123</v>
      </c>
      <c r="R83" s="21"/>
      <c r="S83" s="21"/>
      <c r="T83" s="21"/>
      <c r="U83" s="21"/>
      <c r="V83" s="21">
        <v>5153</v>
      </c>
      <c r="W83" s="21"/>
      <c r="X83" s="21"/>
      <c r="Y83" s="20"/>
      <c r="Z83" s="23"/>
    </row>
    <row r="84" spans="1:26" ht="13.5" hidden="1">
      <c r="A84" s="40" t="s">
        <v>110</v>
      </c>
      <c r="B84" s="28">
        <v>3281996</v>
      </c>
      <c r="C84" s="28"/>
      <c r="D84" s="29">
        <v>3369552</v>
      </c>
      <c r="E84" s="30">
        <v>3602357</v>
      </c>
      <c r="F84" s="30"/>
      <c r="G84" s="30"/>
      <c r="H84" s="30"/>
      <c r="I84" s="30"/>
      <c r="J84" s="30"/>
      <c r="K84" s="30"/>
      <c r="L84" s="30"/>
      <c r="M84" s="30"/>
      <c r="N84" s="30">
        <v>342397</v>
      </c>
      <c r="O84" s="30">
        <v>341270</v>
      </c>
      <c r="P84" s="30"/>
      <c r="Q84" s="30">
        <v>683667</v>
      </c>
      <c r="R84" s="30"/>
      <c r="S84" s="30"/>
      <c r="T84" s="30"/>
      <c r="U84" s="30"/>
      <c r="V84" s="30">
        <v>683667</v>
      </c>
      <c r="W84" s="30"/>
      <c r="X84" s="30"/>
      <c r="Y84" s="29"/>
      <c r="Z84" s="31">
        <v>3602357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9206000</v>
      </c>
      <c r="F5" s="358">
        <f t="shared" si="0"/>
        <v>6126994</v>
      </c>
      <c r="G5" s="358">
        <f t="shared" si="0"/>
        <v>89378</v>
      </c>
      <c r="H5" s="356">
        <f t="shared" si="0"/>
        <v>88440</v>
      </c>
      <c r="I5" s="356">
        <f t="shared" si="0"/>
        <v>732887</v>
      </c>
      <c r="J5" s="358">
        <f t="shared" si="0"/>
        <v>910705</v>
      </c>
      <c r="K5" s="358">
        <f t="shared" si="0"/>
        <v>1596866</v>
      </c>
      <c r="L5" s="356">
        <f t="shared" si="0"/>
        <v>1204429</v>
      </c>
      <c r="M5" s="356">
        <f t="shared" si="0"/>
        <v>200510</v>
      </c>
      <c r="N5" s="358">
        <f t="shared" si="0"/>
        <v>3001805</v>
      </c>
      <c r="O5" s="358">
        <f t="shared" si="0"/>
        <v>157212</v>
      </c>
      <c r="P5" s="356">
        <f t="shared" si="0"/>
        <v>0</v>
      </c>
      <c r="Q5" s="356">
        <f t="shared" si="0"/>
        <v>0</v>
      </c>
      <c r="R5" s="358">
        <f t="shared" si="0"/>
        <v>157212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4069722</v>
      </c>
      <c r="X5" s="356">
        <f t="shared" si="0"/>
        <v>4595246</v>
      </c>
      <c r="Y5" s="358">
        <f t="shared" si="0"/>
        <v>-525524</v>
      </c>
      <c r="Z5" s="359">
        <f>+IF(X5&lt;&gt;0,+(Y5/X5)*100,0)</f>
        <v>-11.436253902402614</v>
      </c>
      <c r="AA5" s="360">
        <f>+AA6+AA8+AA11+AA13+AA15</f>
        <v>6126994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6735000</v>
      </c>
      <c r="F6" s="59">
        <f t="shared" si="1"/>
        <v>4715156</v>
      </c>
      <c r="G6" s="59">
        <f t="shared" si="1"/>
        <v>85540</v>
      </c>
      <c r="H6" s="60">
        <f t="shared" si="1"/>
        <v>19466</v>
      </c>
      <c r="I6" s="60">
        <f t="shared" si="1"/>
        <v>717691</v>
      </c>
      <c r="J6" s="59">
        <f t="shared" si="1"/>
        <v>822697</v>
      </c>
      <c r="K6" s="59">
        <f t="shared" si="1"/>
        <v>1581201</v>
      </c>
      <c r="L6" s="60">
        <f t="shared" si="1"/>
        <v>1158589</v>
      </c>
      <c r="M6" s="60">
        <f t="shared" si="1"/>
        <v>200510</v>
      </c>
      <c r="N6" s="59">
        <f t="shared" si="1"/>
        <v>2940300</v>
      </c>
      <c r="O6" s="59">
        <f t="shared" si="1"/>
        <v>155396</v>
      </c>
      <c r="P6" s="60">
        <f t="shared" si="1"/>
        <v>0</v>
      </c>
      <c r="Q6" s="60">
        <f t="shared" si="1"/>
        <v>0</v>
      </c>
      <c r="R6" s="59">
        <f t="shared" si="1"/>
        <v>155396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3918393</v>
      </c>
      <c r="X6" s="60">
        <f t="shared" si="1"/>
        <v>3536367</v>
      </c>
      <c r="Y6" s="59">
        <f t="shared" si="1"/>
        <v>382026</v>
      </c>
      <c r="Z6" s="61">
        <f>+IF(X6&lt;&gt;0,+(Y6/X6)*100,0)</f>
        <v>10.802781498639707</v>
      </c>
      <c r="AA6" s="62">
        <f t="shared" si="1"/>
        <v>4715156</v>
      </c>
    </row>
    <row r="7" spans="1:27" ht="13.5">
      <c r="A7" s="291" t="s">
        <v>228</v>
      </c>
      <c r="B7" s="142"/>
      <c r="C7" s="60"/>
      <c r="D7" s="340"/>
      <c r="E7" s="60">
        <v>6735000</v>
      </c>
      <c r="F7" s="59">
        <v>4715156</v>
      </c>
      <c r="G7" s="59">
        <v>85540</v>
      </c>
      <c r="H7" s="60">
        <v>19466</v>
      </c>
      <c r="I7" s="60">
        <v>717691</v>
      </c>
      <c r="J7" s="59">
        <v>822697</v>
      </c>
      <c r="K7" s="59">
        <v>1581201</v>
      </c>
      <c r="L7" s="60">
        <v>1158589</v>
      </c>
      <c r="M7" s="60">
        <v>200510</v>
      </c>
      <c r="N7" s="59">
        <v>2940300</v>
      </c>
      <c r="O7" s="59">
        <v>155396</v>
      </c>
      <c r="P7" s="60"/>
      <c r="Q7" s="60"/>
      <c r="R7" s="59">
        <v>155396</v>
      </c>
      <c r="S7" s="59"/>
      <c r="T7" s="60"/>
      <c r="U7" s="60"/>
      <c r="V7" s="59"/>
      <c r="W7" s="59">
        <v>3918393</v>
      </c>
      <c r="X7" s="60">
        <v>3536367</v>
      </c>
      <c r="Y7" s="59">
        <v>382026</v>
      </c>
      <c r="Z7" s="61">
        <v>10.8</v>
      </c>
      <c r="AA7" s="62">
        <v>4715156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2471000</v>
      </c>
      <c r="F8" s="59">
        <f t="shared" si="2"/>
        <v>91532</v>
      </c>
      <c r="G8" s="59">
        <f t="shared" si="2"/>
        <v>3838</v>
      </c>
      <c r="H8" s="60">
        <f t="shared" si="2"/>
        <v>68684</v>
      </c>
      <c r="I8" s="60">
        <f t="shared" si="2"/>
        <v>15196</v>
      </c>
      <c r="J8" s="59">
        <f t="shared" si="2"/>
        <v>87718</v>
      </c>
      <c r="K8" s="59">
        <f t="shared" si="2"/>
        <v>15665</v>
      </c>
      <c r="L8" s="60">
        <f t="shared" si="2"/>
        <v>45840</v>
      </c>
      <c r="M8" s="60">
        <f t="shared" si="2"/>
        <v>0</v>
      </c>
      <c r="N8" s="59">
        <f t="shared" si="2"/>
        <v>61505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149223</v>
      </c>
      <c r="X8" s="60">
        <f t="shared" si="2"/>
        <v>68649</v>
      </c>
      <c r="Y8" s="59">
        <f t="shared" si="2"/>
        <v>80574</v>
      </c>
      <c r="Z8" s="61">
        <f>+IF(X8&lt;&gt;0,+(Y8/X8)*100,0)</f>
        <v>117.37097408556569</v>
      </c>
      <c r="AA8" s="62">
        <f>SUM(AA9:AA10)</f>
        <v>91532</v>
      </c>
    </row>
    <row r="9" spans="1:27" ht="13.5">
      <c r="A9" s="291" t="s">
        <v>229</v>
      </c>
      <c r="B9" s="142"/>
      <c r="C9" s="60"/>
      <c r="D9" s="340"/>
      <c r="E9" s="60">
        <v>2471000</v>
      </c>
      <c r="F9" s="59">
        <v>27796</v>
      </c>
      <c r="G9" s="59">
        <v>3838</v>
      </c>
      <c r="H9" s="60">
        <v>60438</v>
      </c>
      <c r="I9" s="60">
        <v>13533</v>
      </c>
      <c r="J9" s="59">
        <v>77809</v>
      </c>
      <c r="K9" s="59">
        <v>13975</v>
      </c>
      <c r="L9" s="60">
        <v>45840</v>
      </c>
      <c r="M9" s="60"/>
      <c r="N9" s="59">
        <v>59815</v>
      </c>
      <c r="O9" s="59"/>
      <c r="P9" s="60"/>
      <c r="Q9" s="60"/>
      <c r="R9" s="59"/>
      <c r="S9" s="59"/>
      <c r="T9" s="60"/>
      <c r="U9" s="60"/>
      <c r="V9" s="59"/>
      <c r="W9" s="59">
        <v>137624</v>
      </c>
      <c r="X9" s="60">
        <v>20847</v>
      </c>
      <c r="Y9" s="59">
        <v>116777</v>
      </c>
      <c r="Z9" s="61">
        <v>560.16</v>
      </c>
      <c r="AA9" s="62">
        <v>27796</v>
      </c>
    </row>
    <row r="10" spans="1:27" ht="13.5">
      <c r="A10" s="291" t="s">
        <v>230</v>
      </c>
      <c r="B10" s="142"/>
      <c r="C10" s="60"/>
      <c r="D10" s="340"/>
      <c r="E10" s="60"/>
      <c r="F10" s="59">
        <v>63736</v>
      </c>
      <c r="G10" s="59"/>
      <c r="H10" s="60">
        <v>8246</v>
      </c>
      <c r="I10" s="60">
        <v>1663</v>
      </c>
      <c r="J10" s="59">
        <v>9909</v>
      </c>
      <c r="K10" s="59">
        <v>1690</v>
      </c>
      <c r="L10" s="60"/>
      <c r="M10" s="60"/>
      <c r="N10" s="59">
        <v>1690</v>
      </c>
      <c r="O10" s="59"/>
      <c r="P10" s="60"/>
      <c r="Q10" s="60"/>
      <c r="R10" s="59"/>
      <c r="S10" s="59"/>
      <c r="T10" s="60"/>
      <c r="U10" s="60"/>
      <c r="V10" s="59"/>
      <c r="W10" s="59">
        <v>11599</v>
      </c>
      <c r="X10" s="60">
        <v>47802</v>
      </c>
      <c r="Y10" s="59">
        <v>-36203</v>
      </c>
      <c r="Z10" s="61">
        <v>-75.74</v>
      </c>
      <c r="AA10" s="62">
        <v>63736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1320306</v>
      </c>
      <c r="G15" s="59">
        <f t="shared" si="5"/>
        <v>0</v>
      </c>
      <c r="H15" s="60">
        <f t="shared" si="5"/>
        <v>290</v>
      </c>
      <c r="I15" s="60">
        <f t="shared" si="5"/>
        <v>0</v>
      </c>
      <c r="J15" s="59">
        <f t="shared" si="5"/>
        <v>290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1816</v>
      </c>
      <c r="P15" s="60">
        <f t="shared" si="5"/>
        <v>0</v>
      </c>
      <c r="Q15" s="60">
        <f t="shared" si="5"/>
        <v>0</v>
      </c>
      <c r="R15" s="59">
        <f t="shared" si="5"/>
        <v>1816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2106</v>
      </c>
      <c r="X15" s="60">
        <f t="shared" si="5"/>
        <v>990230</v>
      </c>
      <c r="Y15" s="59">
        <f t="shared" si="5"/>
        <v>-988124</v>
      </c>
      <c r="Z15" s="61">
        <f>+IF(X15&lt;&gt;0,+(Y15/X15)*100,0)</f>
        <v>-99.78732213728124</v>
      </c>
      <c r="AA15" s="62">
        <f>SUM(AA16:AA20)</f>
        <v>1320306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>
        <v>728760</v>
      </c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>
        <v>546570</v>
      </c>
      <c r="Y18" s="59">
        <v>-546570</v>
      </c>
      <c r="Z18" s="61">
        <v>-100</v>
      </c>
      <c r="AA18" s="62">
        <v>728760</v>
      </c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>
        <v>591546</v>
      </c>
      <c r="G20" s="59"/>
      <c r="H20" s="60">
        <v>290</v>
      </c>
      <c r="I20" s="60"/>
      <c r="J20" s="59">
        <v>290</v>
      </c>
      <c r="K20" s="59"/>
      <c r="L20" s="60"/>
      <c r="M20" s="60"/>
      <c r="N20" s="59"/>
      <c r="O20" s="59">
        <v>1816</v>
      </c>
      <c r="P20" s="60"/>
      <c r="Q20" s="60"/>
      <c r="R20" s="59">
        <v>1816</v>
      </c>
      <c r="S20" s="59"/>
      <c r="T20" s="60"/>
      <c r="U20" s="60"/>
      <c r="V20" s="59"/>
      <c r="W20" s="59">
        <v>2106</v>
      </c>
      <c r="X20" s="60">
        <v>443660</v>
      </c>
      <c r="Y20" s="59">
        <v>-441554</v>
      </c>
      <c r="Z20" s="61">
        <v>-99.53</v>
      </c>
      <c r="AA20" s="62">
        <v>591546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2034570</v>
      </c>
      <c r="G40" s="345">
        <f t="shared" si="9"/>
        <v>259503</v>
      </c>
      <c r="H40" s="343">
        <f t="shared" si="9"/>
        <v>33737</v>
      </c>
      <c r="I40" s="343">
        <f t="shared" si="9"/>
        <v>197759</v>
      </c>
      <c r="J40" s="345">
        <f t="shared" si="9"/>
        <v>490999</v>
      </c>
      <c r="K40" s="345">
        <f t="shared" si="9"/>
        <v>244213</v>
      </c>
      <c r="L40" s="343">
        <f t="shared" si="9"/>
        <v>160373</v>
      </c>
      <c r="M40" s="343">
        <f t="shared" si="9"/>
        <v>53201</v>
      </c>
      <c r="N40" s="345">
        <f t="shared" si="9"/>
        <v>457787</v>
      </c>
      <c r="O40" s="345">
        <f t="shared" si="9"/>
        <v>60959</v>
      </c>
      <c r="P40" s="343">
        <f t="shared" si="9"/>
        <v>0</v>
      </c>
      <c r="Q40" s="343">
        <f t="shared" si="9"/>
        <v>0</v>
      </c>
      <c r="R40" s="345">
        <f t="shared" si="9"/>
        <v>60959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1009745</v>
      </c>
      <c r="X40" s="343">
        <f t="shared" si="9"/>
        <v>1525928</v>
      </c>
      <c r="Y40" s="345">
        <f t="shared" si="9"/>
        <v>-516183</v>
      </c>
      <c r="Z40" s="336">
        <f>+IF(X40&lt;&gt;0,+(Y40/X40)*100,0)</f>
        <v>-33.82748071992912</v>
      </c>
      <c r="AA40" s="350">
        <f>SUM(AA41:AA49)</f>
        <v>2034570</v>
      </c>
    </row>
    <row r="41" spans="1:27" ht="13.5">
      <c r="A41" s="361" t="s">
        <v>247</v>
      </c>
      <c r="B41" s="142"/>
      <c r="C41" s="362"/>
      <c r="D41" s="363"/>
      <c r="E41" s="362"/>
      <c r="F41" s="364">
        <v>1127370</v>
      </c>
      <c r="G41" s="364">
        <v>238923</v>
      </c>
      <c r="H41" s="362">
        <v>17716</v>
      </c>
      <c r="I41" s="362">
        <v>30131</v>
      </c>
      <c r="J41" s="364">
        <v>286770</v>
      </c>
      <c r="K41" s="364">
        <v>112751</v>
      </c>
      <c r="L41" s="362">
        <v>98933</v>
      </c>
      <c r="M41" s="362">
        <v>16314</v>
      </c>
      <c r="N41" s="364">
        <v>227998</v>
      </c>
      <c r="O41" s="364">
        <v>17721</v>
      </c>
      <c r="P41" s="362"/>
      <c r="Q41" s="362"/>
      <c r="R41" s="364">
        <v>17721</v>
      </c>
      <c r="S41" s="364"/>
      <c r="T41" s="362"/>
      <c r="U41" s="362"/>
      <c r="V41" s="364"/>
      <c r="W41" s="364">
        <v>532489</v>
      </c>
      <c r="X41" s="362">
        <v>845528</v>
      </c>
      <c r="Y41" s="364">
        <v>-313039</v>
      </c>
      <c r="Z41" s="365">
        <v>-37.02</v>
      </c>
      <c r="AA41" s="366">
        <v>1127370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>
        <v>1283</v>
      </c>
      <c r="H43" s="305">
        <v>10131</v>
      </c>
      <c r="I43" s="305"/>
      <c r="J43" s="370">
        <v>11414</v>
      </c>
      <c r="K43" s="370">
        <v>345</v>
      </c>
      <c r="L43" s="305"/>
      <c r="M43" s="305">
        <v>1208</v>
      </c>
      <c r="N43" s="370">
        <v>1553</v>
      </c>
      <c r="O43" s="370">
        <v>6238</v>
      </c>
      <c r="P43" s="305"/>
      <c r="Q43" s="305"/>
      <c r="R43" s="370">
        <v>6238</v>
      </c>
      <c r="S43" s="370"/>
      <c r="T43" s="305"/>
      <c r="U43" s="305"/>
      <c r="V43" s="370"/>
      <c r="W43" s="370">
        <v>19205</v>
      </c>
      <c r="X43" s="305"/>
      <c r="Y43" s="370">
        <v>19205</v>
      </c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>
        <v>29</v>
      </c>
      <c r="H44" s="54">
        <v>5890</v>
      </c>
      <c r="I44" s="54"/>
      <c r="J44" s="53">
        <v>5919</v>
      </c>
      <c r="K44" s="53">
        <v>1883</v>
      </c>
      <c r="L44" s="54">
        <v>2753</v>
      </c>
      <c r="M44" s="54">
        <v>314</v>
      </c>
      <c r="N44" s="53">
        <v>4950</v>
      </c>
      <c r="O44" s="53">
        <v>104</v>
      </c>
      <c r="P44" s="54"/>
      <c r="Q44" s="54"/>
      <c r="R44" s="53">
        <v>104</v>
      </c>
      <c r="S44" s="53"/>
      <c r="T44" s="54"/>
      <c r="U44" s="54"/>
      <c r="V44" s="53"/>
      <c r="W44" s="53">
        <v>10973</v>
      </c>
      <c r="X44" s="54"/>
      <c r="Y44" s="53">
        <v>10973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>
        <v>19268</v>
      </c>
      <c r="H48" s="54"/>
      <c r="I48" s="54">
        <v>167628</v>
      </c>
      <c r="J48" s="53">
        <v>186896</v>
      </c>
      <c r="K48" s="53">
        <v>53443</v>
      </c>
      <c r="L48" s="54">
        <v>58687</v>
      </c>
      <c r="M48" s="54">
        <v>6454</v>
      </c>
      <c r="N48" s="53">
        <v>118584</v>
      </c>
      <c r="O48" s="53">
        <v>36896</v>
      </c>
      <c r="P48" s="54"/>
      <c r="Q48" s="54"/>
      <c r="R48" s="53">
        <v>36896</v>
      </c>
      <c r="S48" s="53"/>
      <c r="T48" s="54"/>
      <c r="U48" s="54"/>
      <c r="V48" s="53"/>
      <c r="W48" s="53">
        <v>342376</v>
      </c>
      <c r="X48" s="54"/>
      <c r="Y48" s="53">
        <v>342376</v>
      </c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>
        <v>907200</v>
      </c>
      <c r="G49" s="53"/>
      <c r="H49" s="54"/>
      <c r="I49" s="54"/>
      <c r="J49" s="53"/>
      <c r="K49" s="53">
        <v>75791</v>
      </c>
      <c r="L49" s="54"/>
      <c r="M49" s="54">
        <v>28911</v>
      </c>
      <c r="N49" s="53">
        <v>104702</v>
      </c>
      <c r="O49" s="53"/>
      <c r="P49" s="54"/>
      <c r="Q49" s="54"/>
      <c r="R49" s="53"/>
      <c r="S49" s="53"/>
      <c r="T49" s="54"/>
      <c r="U49" s="54"/>
      <c r="V49" s="53"/>
      <c r="W49" s="53">
        <v>104702</v>
      </c>
      <c r="X49" s="54">
        <v>680400</v>
      </c>
      <c r="Y49" s="53">
        <v>-575698</v>
      </c>
      <c r="Z49" s="94">
        <v>-84.61</v>
      </c>
      <c r="AA49" s="95">
        <v>907200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9206000</v>
      </c>
      <c r="F60" s="264">
        <f t="shared" si="14"/>
        <v>8161564</v>
      </c>
      <c r="G60" s="264">
        <f t="shared" si="14"/>
        <v>348881</v>
      </c>
      <c r="H60" s="219">
        <f t="shared" si="14"/>
        <v>122177</v>
      </c>
      <c r="I60" s="219">
        <f t="shared" si="14"/>
        <v>930646</v>
      </c>
      <c r="J60" s="264">
        <f t="shared" si="14"/>
        <v>1401704</v>
      </c>
      <c r="K60" s="264">
        <f t="shared" si="14"/>
        <v>1841079</v>
      </c>
      <c r="L60" s="219">
        <f t="shared" si="14"/>
        <v>1364802</v>
      </c>
      <c r="M60" s="219">
        <f t="shared" si="14"/>
        <v>253711</v>
      </c>
      <c r="N60" s="264">
        <f t="shared" si="14"/>
        <v>3459592</v>
      </c>
      <c r="O60" s="264">
        <f t="shared" si="14"/>
        <v>218171</v>
      </c>
      <c r="P60" s="219">
        <f t="shared" si="14"/>
        <v>0</v>
      </c>
      <c r="Q60" s="219">
        <f t="shared" si="14"/>
        <v>0</v>
      </c>
      <c r="R60" s="264">
        <f t="shared" si="14"/>
        <v>218171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5079467</v>
      </c>
      <c r="X60" s="219">
        <f t="shared" si="14"/>
        <v>6121174</v>
      </c>
      <c r="Y60" s="264">
        <f t="shared" si="14"/>
        <v>-1041707</v>
      </c>
      <c r="Z60" s="337">
        <f>+IF(X60&lt;&gt;0,+(Y60/X60)*100,0)</f>
        <v>-17.018091627521127</v>
      </c>
      <c r="AA60" s="232">
        <f>+AA57+AA54+AA51+AA40+AA37+AA34+AA22+AA5</f>
        <v>8161564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59562446</v>
      </c>
      <c r="D5" s="153">
        <f>SUM(D6:D8)</f>
        <v>0</v>
      </c>
      <c r="E5" s="154">
        <f t="shared" si="0"/>
        <v>63893556</v>
      </c>
      <c r="F5" s="100">
        <f t="shared" si="0"/>
        <v>68777913</v>
      </c>
      <c r="G5" s="100">
        <f t="shared" si="0"/>
        <v>24610873</v>
      </c>
      <c r="H5" s="100">
        <f t="shared" si="0"/>
        <v>463011</v>
      </c>
      <c r="I5" s="100">
        <f t="shared" si="0"/>
        <v>4556976</v>
      </c>
      <c r="J5" s="100">
        <f t="shared" si="0"/>
        <v>29630860</v>
      </c>
      <c r="K5" s="100">
        <f t="shared" si="0"/>
        <v>2749355</v>
      </c>
      <c r="L5" s="100">
        <f t="shared" si="0"/>
        <v>16601220</v>
      </c>
      <c r="M5" s="100">
        <f t="shared" si="0"/>
        <v>3861503</v>
      </c>
      <c r="N5" s="100">
        <f t="shared" si="0"/>
        <v>23212078</v>
      </c>
      <c r="O5" s="100">
        <f t="shared" si="0"/>
        <v>2544992</v>
      </c>
      <c r="P5" s="100">
        <f t="shared" si="0"/>
        <v>2301048</v>
      </c>
      <c r="Q5" s="100">
        <f t="shared" si="0"/>
        <v>2896600</v>
      </c>
      <c r="R5" s="100">
        <f t="shared" si="0"/>
        <v>7742640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60585578</v>
      </c>
      <c r="X5" s="100">
        <f t="shared" si="0"/>
        <v>51583435</v>
      </c>
      <c r="Y5" s="100">
        <f t="shared" si="0"/>
        <v>9002143</v>
      </c>
      <c r="Z5" s="137">
        <f>+IF(X5&lt;&gt;0,+(Y5/X5)*100,0)</f>
        <v>17.451616008123537</v>
      </c>
      <c r="AA5" s="153">
        <f>SUM(AA6:AA8)</f>
        <v>68777913</v>
      </c>
    </row>
    <row r="6" spans="1:27" ht="13.5">
      <c r="A6" s="138" t="s">
        <v>75</v>
      </c>
      <c r="B6" s="136"/>
      <c r="C6" s="155">
        <v>9777475</v>
      </c>
      <c r="D6" s="155"/>
      <c r="E6" s="156">
        <v>15675000</v>
      </c>
      <c r="F6" s="60">
        <v>15675000</v>
      </c>
      <c r="G6" s="60">
        <v>5715884</v>
      </c>
      <c r="H6" s="60"/>
      <c r="I6" s="60">
        <v>-511849</v>
      </c>
      <c r="J6" s="60">
        <v>5204035</v>
      </c>
      <c r="K6" s="60">
        <v>130000</v>
      </c>
      <c r="L6" s="60">
        <v>4796560</v>
      </c>
      <c r="M6" s="60">
        <v>452520</v>
      </c>
      <c r="N6" s="60">
        <v>5379080</v>
      </c>
      <c r="O6" s="60">
        <v>128000</v>
      </c>
      <c r="P6" s="60"/>
      <c r="Q6" s="60">
        <v>258000</v>
      </c>
      <c r="R6" s="60">
        <v>386000</v>
      </c>
      <c r="S6" s="60"/>
      <c r="T6" s="60"/>
      <c r="U6" s="60"/>
      <c r="V6" s="60"/>
      <c r="W6" s="60">
        <v>10969115</v>
      </c>
      <c r="X6" s="60">
        <v>11756250</v>
      </c>
      <c r="Y6" s="60">
        <v>-787135</v>
      </c>
      <c r="Z6" s="140">
        <v>-6.7</v>
      </c>
      <c r="AA6" s="155">
        <v>15675000</v>
      </c>
    </row>
    <row r="7" spans="1:27" ht="13.5">
      <c r="A7" s="138" t="s">
        <v>76</v>
      </c>
      <c r="B7" s="136"/>
      <c r="C7" s="157">
        <v>38703322</v>
      </c>
      <c r="D7" s="157"/>
      <c r="E7" s="158">
        <v>34701823</v>
      </c>
      <c r="F7" s="159">
        <v>39167579</v>
      </c>
      <c r="G7" s="159">
        <v>13880620</v>
      </c>
      <c r="H7" s="159">
        <v>425317</v>
      </c>
      <c r="I7" s="159">
        <v>5331988</v>
      </c>
      <c r="J7" s="159">
        <v>19637925</v>
      </c>
      <c r="K7" s="159">
        <v>2533180</v>
      </c>
      <c r="L7" s="159">
        <v>7385739</v>
      </c>
      <c r="M7" s="159">
        <v>3356786</v>
      </c>
      <c r="N7" s="159">
        <v>13275705</v>
      </c>
      <c r="O7" s="159">
        <v>2372494</v>
      </c>
      <c r="P7" s="159">
        <v>2256558</v>
      </c>
      <c r="Q7" s="159">
        <v>2567595</v>
      </c>
      <c r="R7" s="159">
        <v>7196647</v>
      </c>
      <c r="S7" s="159"/>
      <c r="T7" s="159"/>
      <c r="U7" s="159"/>
      <c r="V7" s="159"/>
      <c r="W7" s="159">
        <v>40110277</v>
      </c>
      <c r="X7" s="159">
        <v>29375684</v>
      </c>
      <c r="Y7" s="159">
        <v>10734593</v>
      </c>
      <c r="Z7" s="141">
        <v>36.54</v>
      </c>
      <c r="AA7" s="157">
        <v>39167579</v>
      </c>
    </row>
    <row r="8" spans="1:27" ht="13.5">
      <c r="A8" s="138" t="s">
        <v>77</v>
      </c>
      <c r="B8" s="136"/>
      <c r="C8" s="155">
        <v>11081649</v>
      </c>
      <c r="D8" s="155"/>
      <c r="E8" s="156">
        <v>13516733</v>
      </c>
      <c r="F8" s="60">
        <v>13935334</v>
      </c>
      <c r="G8" s="60">
        <v>5014369</v>
      </c>
      <c r="H8" s="60">
        <v>37694</v>
      </c>
      <c r="I8" s="60">
        <v>-263163</v>
      </c>
      <c r="J8" s="60">
        <v>4788900</v>
      </c>
      <c r="K8" s="60">
        <v>86175</v>
      </c>
      <c r="L8" s="60">
        <v>4418921</v>
      </c>
      <c r="M8" s="60">
        <v>52197</v>
      </c>
      <c r="N8" s="60">
        <v>4557293</v>
      </c>
      <c r="O8" s="60">
        <v>44498</v>
      </c>
      <c r="P8" s="60">
        <v>44490</v>
      </c>
      <c r="Q8" s="60">
        <v>71005</v>
      </c>
      <c r="R8" s="60">
        <v>159993</v>
      </c>
      <c r="S8" s="60"/>
      <c r="T8" s="60"/>
      <c r="U8" s="60"/>
      <c r="V8" s="60"/>
      <c r="W8" s="60">
        <v>9506186</v>
      </c>
      <c r="X8" s="60">
        <v>10451501</v>
      </c>
      <c r="Y8" s="60">
        <v>-945315</v>
      </c>
      <c r="Z8" s="140">
        <v>-9.04</v>
      </c>
      <c r="AA8" s="155">
        <v>13935334</v>
      </c>
    </row>
    <row r="9" spans="1:27" ht="13.5">
      <c r="A9" s="135" t="s">
        <v>78</v>
      </c>
      <c r="B9" s="136"/>
      <c r="C9" s="153">
        <f aca="true" t="shared" si="1" ref="C9:Y9">SUM(C10:C14)</f>
        <v>12956366</v>
      </c>
      <c r="D9" s="153">
        <f>SUM(D10:D14)</f>
        <v>0</v>
      </c>
      <c r="E9" s="154">
        <f t="shared" si="1"/>
        <v>12967883</v>
      </c>
      <c r="F9" s="100">
        <f t="shared" si="1"/>
        <v>14153883</v>
      </c>
      <c r="G9" s="100">
        <f t="shared" si="1"/>
        <v>4222680</v>
      </c>
      <c r="H9" s="100">
        <f t="shared" si="1"/>
        <v>208175</v>
      </c>
      <c r="I9" s="100">
        <f t="shared" si="1"/>
        <v>-403009</v>
      </c>
      <c r="J9" s="100">
        <f t="shared" si="1"/>
        <v>4027846</v>
      </c>
      <c r="K9" s="100">
        <f t="shared" si="1"/>
        <v>308719</v>
      </c>
      <c r="L9" s="100">
        <f t="shared" si="1"/>
        <v>3726898</v>
      </c>
      <c r="M9" s="100">
        <f t="shared" si="1"/>
        <v>246454</v>
      </c>
      <c r="N9" s="100">
        <f t="shared" si="1"/>
        <v>4282071</v>
      </c>
      <c r="O9" s="100">
        <f t="shared" si="1"/>
        <v>1009816</v>
      </c>
      <c r="P9" s="100">
        <f t="shared" si="1"/>
        <v>230482</v>
      </c>
      <c r="Q9" s="100">
        <f t="shared" si="1"/>
        <v>904372</v>
      </c>
      <c r="R9" s="100">
        <f t="shared" si="1"/>
        <v>2144670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10454587</v>
      </c>
      <c r="X9" s="100">
        <f t="shared" si="1"/>
        <v>10615412</v>
      </c>
      <c r="Y9" s="100">
        <f t="shared" si="1"/>
        <v>-160825</v>
      </c>
      <c r="Z9" s="137">
        <f>+IF(X9&lt;&gt;0,+(Y9/X9)*100,0)</f>
        <v>-1.5150142076445077</v>
      </c>
      <c r="AA9" s="153">
        <f>SUM(AA10:AA14)</f>
        <v>14153883</v>
      </c>
    </row>
    <row r="10" spans="1:27" ht="13.5">
      <c r="A10" s="138" t="s">
        <v>79</v>
      </c>
      <c r="B10" s="136"/>
      <c r="C10" s="155">
        <v>4608689</v>
      </c>
      <c r="D10" s="155"/>
      <c r="E10" s="156">
        <v>2549059</v>
      </c>
      <c r="F10" s="60">
        <v>2535059</v>
      </c>
      <c r="G10" s="60">
        <v>544070</v>
      </c>
      <c r="H10" s="60">
        <v>96337</v>
      </c>
      <c r="I10" s="60">
        <v>-305946</v>
      </c>
      <c r="J10" s="60">
        <v>334461</v>
      </c>
      <c r="K10" s="60">
        <v>208708</v>
      </c>
      <c r="L10" s="60">
        <v>514397</v>
      </c>
      <c r="M10" s="60">
        <v>188327</v>
      </c>
      <c r="N10" s="60">
        <v>911432</v>
      </c>
      <c r="O10" s="60">
        <v>321371</v>
      </c>
      <c r="P10" s="60">
        <v>95476</v>
      </c>
      <c r="Q10" s="60">
        <v>302469</v>
      </c>
      <c r="R10" s="60">
        <v>719316</v>
      </c>
      <c r="S10" s="60"/>
      <c r="T10" s="60"/>
      <c r="U10" s="60"/>
      <c r="V10" s="60"/>
      <c r="W10" s="60">
        <v>1965209</v>
      </c>
      <c r="X10" s="60">
        <v>1901294</v>
      </c>
      <c r="Y10" s="60">
        <v>63915</v>
      </c>
      <c r="Z10" s="140">
        <v>3.36</v>
      </c>
      <c r="AA10" s="155">
        <v>2535059</v>
      </c>
    </row>
    <row r="11" spans="1:27" ht="13.5">
      <c r="A11" s="138" t="s">
        <v>80</v>
      </c>
      <c r="B11" s="136"/>
      <c r="C11" s="155">
        <v>1502612</v>
      </c>
      <c r="D11" s="155"/>
      <c r="E11" s="156">
        <v>2250688</v>
      </c>
      <c r="F11" s="60">
        <v>3450688</v>
      </c>
      <c r="G11" s="60">
        <v>834839</v>
      </c>
      <c r="H11" s="60">
        <v>16424</v>
      </c>
      <c r="I11" s="60">
        <v>-7132</v>
      </c>
      <c r="J11" s="60">
        <v>844131</v>
      </c>
      <c r="K11" s="60">
        <v>4767</v>
      </c>
      <c r="L11" s="60">
        <v>2550595</v>
      </c>
      <c r="M11" s="60">
        <v>5905</v>
      </c>
      <c r="N11" s="60">
        <v>2561267</v>
      </c>
      <c r="O11" s="60">
        <v>602496</v>
      </c>
      <c r="P11" s="60">
        <v>8172</v>
      </c>
      <c r="Q11" s="60">
        <v>519570</v>
      </c>
      <c r="R11" s="60">
        <v>1130238</v>
      </c>
      <c r="S11" s="60"/>
      <c r="T11" s="60"/>
      <c r="U11" s="60"/>
      <c r="V11" s="60"/>
      <c r="W11" s="60">
        <v>4535636</v>
      </c>
      <c r="X11" s="60">
        <v>2588016</v>
      </c>
      <c r="Y11" s="60">
        <v>1947620</v>
      </c>
      <c r="Z11" s="140">
        <v>75.26</v>
      </c>
      <c r="AA11" s="155">
        <v>3450688</v>
      </c>
    </row>
    <row r="12" spans="1:27" ht="13.5">
      <c r="A12" s="138" t="s">
        <v>81</v>
      </c>
      <c r="B12" s="136"/>
      <c r="C12" s="155">
        <v>6845065</v>
      </c>
      <c r="D12" s="155"/>
      <c r="E12" s="156">
        <v>7724136</v>
      </c>
      <c r="F12" s="60">
        <v>7724136</v>
      </c>
      <c r="G12" s="60">
        <v>2672121</v>
      </c>
      <c r="H12" s="60">
        <v>95414</v>
      </c>
      <c r="I12" s="60">
        <v>-89931</v>
      </c>
      <c r="J12" s="60">
        <v>2677604</v>
      </c>
      <c r="K12" s="60">
        <v>95244</v>
      </c>
      <c r="L12" s="60">
        <v>513904</v>
      </c>
      <c r="M12" s="60">
        <v>52222</v>
      </c>
      <c r="N12" s="60">
        <v>661370</v>
      </c>
      <c r="O12" s="60">
        <v>85949</v>
      </c>
      <c r="P12" s="60">
        <v>126834</v>
      </c>
      <c r="Q12" s="60">
        <v>82333</v>
      </c>
      <c r="R12" s="60">
        <v>295116</v>
      </c>
      <c r="S12" s="60"/>
      <c r="T12" s="60"/>
      <c r="U12" s="60"/>
      <c r="V12" s="60"/>
      <c r="W12" s="60">
        <v>3634090</v>
      </c>
      <c r="X12" s="60">
        <v>5793102</v>
      </c>
      <c r="Y12" s="60">
        <v>-2159012</v>
      </c>
      <c r="Z12" s="140">
        <v>-37.27</v>
      </c>
      <c r="AA12" s="155">
        <v>7724136</v>
      </c>
    </row>
    <row r="13" spans="1:27" ht="13.5">
      <c r="A13" s="138" t="s">
        <v>82</v>
      </c>
      <c r="B13" s="136"/>
      <c r="C13" s="155"/>
      <c r="D13" s="155"/>
      <c r="E13" s="156">
        <v>444000</v>
      </c>
      <c r="F13" s="60">
        <v>444000</v>
      </c>
      <c r="G13" s="60">
        <v>171650</v>
      </c>
      <c r="H13" s="60"/>
      <c r="I13" s="60"/>
      <c r="J13" s="60">
        <v>171650</v>
      </c>
      <c r="K13" s="60"/>
      <c r="L13" s="60">
        <v>148002</v>
      </c>
      <c r="M13" s="60"/>
      <c r="N13" s="60">
        <v>148002</v>
      </c>
      <c r="O13" s="60"/>
      <c r="P13" s="60"/>
      <c r="Q13" s="60"/>
      <c r="R13" s="60"/>
      <c r="S13" s="60"/>
      <c r="T13" s="60"/>
      <c r="U13" s="60"/>
      <c r="V13" s="60"/>
      <c r="W13" s="60">
        <v>319652</v>
      </c>
      <c r="X13" s="60">
        <v>333000</v>
      </c>
      <c r="Y13" s="60">
        <v>-13348</v>
      </c>
      <c r="Z13" s="140">
        <v>-4.01</v>
      </c>
      <c r="AA13" s="155">
        <v>444000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29795796</v>
      </c>
      <c r="D15" s="153">
        <f>SUM(D16:D18)</f>
        <v>0</v>
      </c>
      <c r="E15" s="154">
        <f t="shared" si="2"/>
        <v>37642553</v>
      </c>
      <c r="F15" s="100">
        <f t="shared" si="2"/>
        <v>56086051</v>
      </c>
      <c r="G15" s="100">
        <f t="shared" si="2"/>
        <v>4562205</v>
      </c>
      <c r="H15" s="100">
        <f t="shared" si="2"/>
        <v>176184</v>
      </c>
      <c r="I15" s="100">
        <f t="shared" si="2"/>
        <v>-420012</v>
      </c>
      <c r="J15" s="100">
        <f t="shared" si="2"/>
        <v>4318377</v>
      </c>
      <c r="K15" s="100">
        <f t="shared" si="2"/>
        <v>1799033</v>
      </c>
      <c r="L15" s="100">
        <f t="shared" si="2"/>
        <v>6169624</v>
      </c>
      <c r="M15" s="100">
        <f t="shared" si="2"/>
        <v>7658836</v>
      </c>
      <c r="N15" s="100">
        <f t="shared" si="2"/>
        <v>15627493</v>
      </c>
      <c r="O15" s="100">
        <f t="shared" si="2"/>
        <v>2351966</v>
      </c>
      <c r="P15" s="100">
        <f t="shared" si="2"/>
        <v>160637</v>
      </c>
      <c r="Q15" s="100">
        <f t="shared" si="2"/>
        <v>8230033</v>
      </c>
      <c r="R15" s="100">
        <f t="shared" si="2"/>
        <v>10742636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30688506</v>
      </c>
      <c r="X15" s="100">
        <f t="shared" si="2"/>
        <v>42064539</v>
      </c>
      <c r="Y15" s="100">
        <f t="shared" si="2"/>
        <v>-11376033</v>
      </c>
      <c r="Z15" s="137">
        <f>+IF(X15&lt;&gt;0,+(Y15/X15)*100,0)</f>
        <v>-27.04423552579526</v>
      </c>
      <c r="AA15" s="153">
        <f>SUM(AA16:AA18)</f>
        <v>56086051</v>
      </c>
    </row>
    <row r="16" spans="1:27" ht="13.5">
      <c r="A16" s="138" t="s">
        <v>85</v>
      </c>
      <c r="B16" s="136"/>
      <c r="C16" s="155">
        <v>23232864</v>
      </c>
      <c r="D16" s="155"/>
      <c r="E16" s="156">
        <v>30147768</v>
      </c>
      <c r="F16" s="60">
        <v>48572769</v>
      </c>
      <c r="G16" s="60">
        <v>2387908</v>
      </c>
      <c r="H16" s="60">
        <v>10082</v>
      </c>
      <c r="I16" s="60">
        <v>-286029</v>
      </c>
      <c r="J16" s="60">
        <v>2111961</v>
      </c>
      <c r="K16" s="60">
        <v>1663286</v>
      </c>
      <c r="L16" s="60">
        <v>4292321</v>
      </c>
      <c r="M16" s="60">
        <v>7560506</v>
      </c>
      <c r="N16" s="60">
        <v>13516113</v>
      </c>
      <c r="O16" s="60">
        <v>2208782</v>
      </c>
      <c r="P16" s="60">
        <v>16892</v>
      </c>
      <c r="Q16" s="60">
        <v>8086803</v>
      </c>
      <c r="R16" s="60">
        <v>10312477</v>
      </c>
      <c r="S16" s="60"/>
      <c r="T16" s="60"/>
      <c r="U16" s="60"/>
      <c r="V16" s="60"/>
      <c r="W16" s="60">
        <v>25940551</v>
      </c>
      <c r="X16" s="60">
        <v>36429577</v>
      </c>
      <c r="Y16" s="60">
        <v>-10489026</v>
      </c>
      <c r="Z16" s="140">
        <v>-28.79</v>
      </c>
      <c r="AA16" s="155">
        <v>48572769</v>
      </c>
    </row>
    <row r="17" spans="1:27" ht="13.5">
      <c r="A17" s="138" t="s">
        <v>86</v>
      </c>
      <c r="B17" s="136"/>
      <c r="C17" s="155">
        <v>6245041</v>
      </c>
      <c r="D17" s="155"/>
      <c r="E17" s="156">
        <v>7494785</v>
      </c>
      <c r="F17" s="60">
        <v>7513282</v>
      </c>
      <c r="G17" s="60">
        <v>2174297</v>
      </c>
      <c r="H17" s="60">
        <v>166102</v>
      </c>
      <c r="I17" s="60">
        <v>-133983</v>
      </c>
      <c r="J17" s="60">
        <v>2206416</v>
      </c>
      <c r="K17" s="60">
        <v>135747</v>
      </c>
      <c r="L17" s="60">
        <v>1877303</v>
      </c>
      <c r="M17" s="60">
        <v>98330</v>
      </c>
      <c r="N17" s="60">
        <v>2111380</v>
      </c>
      <c r="O17" s="60">
        <v>143184</v>
      </c>
      <c r="P17" s="60">
        <v>143745</v>
      </c>
      <c r="Q17" s="60">
        <v>143230</v>
      </c>
      <c r="R17" s="60">
        <v>430159</v>
      </c>
      <c r="S17" s="60"/>
      <c r="T17" s="60"/>
      <c r="U17" s="60"/>
      <c r="V17" s="60"/>
      <c r="W17" s="60">
        <v>4747955</v>
      </c>
      <c r="X17" s="60">
        <v>5634962</v>
      </c>
      <c r="Y17" s="60">
        <v>-887007</v>
      </c>
      <c r="Z17" s="140">
        <v>-15.74</v>
      </c>
      <c r="AA17" s="155">
        <v>7513282</v>
      </c>
    </row>
    <row r="18" spans="1:27" ht="13.5">
      <c r="A18" s="138" t="s">
        <v>87</v>
      </c>
      <c r="B18" s="136"/>
      <c r="C18" s="155">
        <v>317891</v>
      </c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34770892</v>
      </c>
      <c r="D19" s="153">
        <f>SUM(D20:D23)</f>
        <v>0</v>
      </c>
      <c r="E19" s="154">
        <f t="shared" si="3"/>
        <v>47429523</v>
      </c>
      <c r="F19" s="100">
        <f t="shared" si="3"/>
        <v>48606193</v>
      </c>
      <c r="G19" s="100">
        <f t="shared" si="3"/>
        <v>3129544</v>
      </c>
      <c r="H19" s="100">
        <f t="shared" si="3"/>
        <v>2435270</v>
      </c>
      <c r="I19" s="100">
        <f t="shared" si="3"/>
        <v>-2404362</v>
      </c>
      <c r="J19" s="100">
        <f t="shared" si="3"/>
        <v>3160452</v>
      </c>
      <c r="K19" s="100">
        <f t="shared" si="3"/>
        <v>2754938</v>
      </c>
      <c r="L19" s="100">
        <f t="shared" si="3"/>
        <v>3427179</v>
      </c>
      <c r="M19" s="100">
        <f t="shared" si="3"/>
        <v>6947161</v>
      </c>
      <c r="N19" s="100">
        <f t="shared" si="3"/>
        <v>13129278</v>
      </c>
      <c r="O19" s="100">
        <f t="shared" si="3"/>
        <v>4290469</v>
      </c>
      <c r="P19" s="100">
        <f t="shared" si="3"/>
        <v>3037807</v>
      </c>
      <c r="Q19" s="100">
        <f t="shared" si="3"/>
        <v>4216116</v>
      </c>
      <c r="R19" s="100">
        <f t="shared" si="3"/>
        <v>11544392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27834122</v>
      </c>
      <c r="X19" s="100">
        <f t="shared" si="3"/>
        <v>36454645</v>
      </c>
      <c r="Y19" s="100">
        <f t="shared" si="3"/>
        <v>-8620523</v>
      </c>
      <c r="Z19" s="137">
        <f>+IF(X19&lt;&gt;0,+(Y19/X19)*100,0)</f>
        <v>-23.647255377195417</v>
      </c>
      <c r="AA19" s="153">
        <f>SUM(AA20:AA23)</f>
        <v>48606193</v>
      </c>
    </row>
    <row r="20" spans="1:27" ht="13.5">
      <c r="A20" s="138" t="s">
        <v>89</v>
      </c>
      <c r="B20" s="136"/>
      <c r="C20" s="155">
        <v>28774591</v>
      </c>
      <c r="D20" s="155"/>
      <c r="E20" s="156">
        <v>40202721</v>
      </c>
      <c r="F20" s="60">
        <v>40607786</v>
      </c>
      <c r="G20" s="60">
        <v>2563586</v>
      </c>
      <c r="H20" s="60">
        <v>1865893</v>
      </c>
      <c r="I20" s="60">
        <v>-1827451</v>
      </c>
      <c r="J20" s="60">
        <v>2602028</v>
      </c>
      <c r="K20" s="60">
        <v>2176294</v>
      </c>
      <c r="L20" s="60">
        <v>2845614</v>
      </c>
      <c r="M20" s="60">
        <v>6362623</v>
      </c>
      <c r="N20" s="60">
        <v>11384531</v>
      </c>
      <c r="O20" s="60">
        <v>3694606</v>
      </c>
      <c r="P20" s="60">
        <v>2486231</v>
      </c>
      <c r="Q20" s="60">
        <v>3589236</v>
      </c>
      <c r="R20" s="60">
        <v>9770073</v>
      </c>
      <c r="S20" s="60"/>
      <c r="T20" s="60"/>
      <c r="U20" s="60"/>
      <c r="V20" s="60"/>
      <c r="W20" s="60">
        <v>23756632</v>
      </c>
      <c r="X20" s="60">
        <v>30455840</v>
      </c>
      <c r="Y20" s="60">
        <v>-6699208</v>
      </c>
      <c r="Z20" s="140">
        <v>-22</v>
      </c>
      <c r="AA20" s="155">
        <v>40607786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>
        <v>578644</v>
      </c>
      <c r="L22" s="159"/>
      <c r="M22" s="159"/>
      <c r="N22" s="159">
        <v>578644</v>
      </c>
      <c r="O22" s="159"/>
      <c r="P22" s="159"/>
      <c r="Q22" s="159"/>
      <c r="R22" s="159"/>
      <c r="S22" s="159"/>
      <c r="T22" s="159"/>
      <c r="U22" s="159"/>
      <c r="V22" s="159"/>
      <c r="W22" s="159">
        <v>578644</v>
      </c>
      <c r="X22" s="159"/>
      <c r="Y22" s="159">
        <v>578644</v>
      </c>
      <c r="Z22" s="141">
        <v>0</v>
      </c>
      <c r="AA22" s="157"/>
    </row>
    <row r="23" spans="1:27" ht="13.5">
      <c r="A23" s="138" t="s">
        <v>92</v>
      </c>
      <c r="B23" s="136"/>
      <c r="C23" s="155">
        <v>5996301</v>
      </c>
      <c r="D23" s="155"/>
      <c r="E23" s="156">
        <v>7226802</v>
      </c>
      <c r="F23" s="60">
        <v>7998407</v>
      </c>
      <c r="G23" s="60">
        <v>565958</v>
      </c>
      <c r="H23" s="60">
        <v>569377</v>
      </c>
      <c r="I23" s="60">
        <v>-576911</v>
      </c>
      <c r="J23" s="60">
        <v>558424</v>
      </c>
      <c r="K23" s="60"/>
      <c r="L23" s="60">
        <v>581565</v>
      </c>
      <c r="M23" s="60">
        <v>584538</v>
      </c>
      <c r="N23" s="60">
        <v>1166103</v>
      </c>
      <c r="O23" s="60">
        <v>595863</v>
      </c>
      <c r="P23" s="60">
        <v>551576</v>
      </c>
      <c r="Q23" s="60">
        <v>626880</v>
      </c>
      <c r="R23" s="60">
        <v>1774319</v>
      </c>
      <c r="S23" s="60"/>
      <c r="T23" s="60"/>
      <c r="U23" s="60"/>
      <c r="V23" s="60"/>
      <c r="W23" s="60">
        <v>3498846</v>
      </c>
      <c r="X23" s="60">
        <v>5998805</v>
      </c>
      <c r="Y23" s="60">
        <v>-2499959</v>
      </c>
      <c r="Z23" s="140">
        <v>-41.67</v>
      </c>
      <c r="AA23" s="155">
        <v>7998407</v>
      </c>
    </row>
    <row r="24" spans="1:27" ht="13.5">
      <c r="A24" s="135" t="s">
        <v>93</v>
      </c>
      <c r="B24" s="142" t="s">
        <v>94</v>
      </c>
      <c r="C24" s="153">
        <v>547380</v>
      </c>
      <c r="D24" s="153"/>
      <c r="E24" s="154">
        <v>537497</v>
      </c>
      <c r="F24" s="100">
        <v>519000</v>
      </c>
      <c r="G24" s="100">
        <v>187501</v>
      </c>
      <c r="H24" s="100"/>
      <c r="I24" s="100"/>
      <c r="J24" s="100">
        <v>187501</v>
      </c>
      <c r="K24" s="100"/>
      <c r="L24" s="100">
        <v>161669</v>
      </c>
      <c r="M24" s="100"/>
      <c r="N24" s="100">
        <v>161669</v>
      </c>
      <c r="O24" s="100"/>
      <c r="P24" s="100"/>
      <c r="Q24" s="100"/>
      <c r="R24" s="100"/>
      <c r="S24" s="100"/>
      <c r="T24" s="100"/>
      <c r="U24" s="100"/>
      <c r="V24" s="100"/>
      <c r="W24" s="100">
        <v>349170</v>
      </c>
      <c r="X24" s="100">
        <v>389250</v>
      </c>
      <c r="Y24" s="100">
        <v>-40080</v>
      </c>
      <c r="Z24" s="137">
        <v>-10.3</v>
      </c>
      <c r="AA24" s="153">
        <v>519000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137632880</v>
      </c>
      <c r="D25" s="168">
        <f>+D5+D9+D15+D19+D24</f>
        <v>0</v>
      </c>
      <c r="E25" s="169">
        <f t="shared" si="4"/>
        <v>162471012</v>
      </c>
      <c r="F25" s="73">
        <f t="shared" si="4"/>
        <v>188143040</v>
      </c>
      <c r="G25" s="73">
        <f t="shared" si="4"/>
        <v>36712803</v>
      </c>
      <c r="H25" s="73">
        <f t="shared" si="4"/>
        <v>3282640</v>
      </c>
      <c r="I25" s="73">
        <f t="shared" si="4"/>
        <v>1329593</v>
      </c>
      <c r="J25" s="73">
        <f t="shared" si="4"/>
        <v>41325036</v>
      </c>
      <c r="K25" s="73">
        <f t="shared" si="4"/>
        <v>7612045</v>
      </c>
      <c r="L25" s="73">
        <f t="shared" si="4"/>
        <v>30086590</v>
      </c>
      <c r="M25" s="73">
        <f t="shared" si="4"/>
        <v>18713954</v>
      </c>
      <c r="N25" s="73">
        <f t="shared" si="4"/>
        <v>56412589</v>
      </c>
      <c r="O25" s="73">
        <f t="shared" si="4"/>
        <v>10197243</v>
      </c>
      <c r="P25" s="73">
        <f t="shared" si="4"/>
        <v>5729974</v>
      </c>
      <c r="Q25" s="73">
        <f t="shared" si="4"/>
        <v>16247121</v>
      </c>
      <c r="R25" s="73">
        <f t="shared" si="4"/>
        <v>32174338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129911963</v>
      </c>
      <c r="X25" s="73">
        <f t="shared" si="4"/>
        <v>141107281</v>
      </c>
      <c r="Y25" s="73">
        <f t="shared" si="4"/>
        <v>-11195318</v>
      </c>
      <c r="Z25" s="170">
        <f>+IF(X25&lt;&gt;0,+(Y25/X25)*100,0)</f>
        <v>-7.9339052674397434</v>
      </c>
      <c r="AA25" s="168">
        <f>+AA5+AA9+AA15+AA19+AA24</f>
        <v>188143040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42132308</v>
      </c>
      <c r="D28" s="153">
        <f>SUM(D29:D31)</f>
        <v>0</v>
      </c>
      <c r="E28" s="154">
        <f t="shared" si="5"/>
        <v>61033872</v>
      </c>
      <c r="F28" s="100">
        <f t="shared" si="5"/>
        <v>54020920</v>
      </c>
      <c r="G28" s="100">
        <f t="shared" si="5"/>
        <v>2903288</v>
      </c>
      <c r="H28" s="100">
        <f t="shared" si="5"/>
        <v>4135872</v>
      </c>
      <c r="I28" s="100">
        <f t="shared" si="5"/>
        <v>3562394</v>
      </c>
      <c r="J28" s="100">
        <f t="shared" si="5"/>
        <v>10601554</v>
      </c>
      <c r="K28" s="100">
        <f t="shared" si="5"/>
        <v>3454845</v>
      </c>
      <c r="L28" s="100">
        <f t="shared" si="5"/>
        <v>3730369</v>
      </c>
      <c r="M28" s="100">
        <f t="shared" si="5"/>
        <v>7412765</v>
      </c>
      <c r="N28" s="100">
        <f t="shared" si="5"/>
        <v>14597979</v>
      </c>
      <c r="O28" s="100">
        <f t="shared" si="5"/>
        <v>3133101</v>
      </c>
      <c r="P28" s="100">
        <f t="shared" si="5"/>
        <v>2796213</v>
      </c>
      <c r="Q28" s="100">
        <f t="shared" si="5"/>
        <v>4499067</v>
      </c>
      <c r="R28" s="100">
        <f t="shared" si="5"/>
        <v>10428381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35627914</v>
      </c>
      <c r="X28" s="100">
        <f t="shared" si="5"/>
        <v>40515691</v>
      </c>
      <c r="Y28" s="100">
        <f t="shared" si="5"/>
        <v>-4887777</v>
      </c>
      <c r="Z28" s="137">
        <f>+IF(X28&lt;&gt;0,+(Y28/X28)*100,0)</f>
        <v>-12.063911238734642</v>
      </c>
      <c r="AA28" s="153">
        <f>SUM(AA29:AA31)</f>
        <v>54020920</v>
      </c>
    </row>
    <row r="29" spans="1:27" ht="13.5">
      <c r="A29" s="138" t="s">
        <v>75</v>
      </c>
      <c r="B29" s="136"/>
      <c r="C29" s="155">
        <v>14509540</v>
      </c>
      <c r="D29" s="155"/>
      <c r="E29" s="156">
        <v>22118489</v>
      </c>
      <c r="F29" s="60">
        <v>20232006</v>
      </c>
      <c r="G29" s="60">
        <v>1275558</v>
      </c>
      <c r="H29" s="60">
        <v>1444319</v>
      </c>
      <c r="I29" s="60">
        <v>1504872</v>
      </c>
      <c r="J29" s="60">
        <v>4224749</v>
      </c>
      <c r="K29" s="60">
        <v>1179929</v>
      </c>
      <c r="L29" s="60">
        <v>1396618</v>
      </c>
      <c r="M29" s="60">
        <v>1533512</v>
      </c>
      <c r="N29" s="60">
        <v>4110059</v>
      </c>
      <c r="O29" s="60">
        <v>1291936</v>
      </c>
      <c r="P29" s="60">
        <v>1006878</v>
      </c>
      <c r="Q29" s="60">
        <v>1984907</v>
      </c>
      <c r="R29" s="60">
        <v>4283721</v>
      </c>
      <c r="S29" s="60"/>
      <c r="T29" s="60"/>
      <c r="U29" s="60"/>
      <c r="V29" s="60"/>
      <c r="W29" s="60">
        <v>12618529</v>
      </c>
      <c r="X29" s="60">
        <v>15174005</v>
      </c>
      <c r="Y29" s="60">
        <v>-2555476</v>
      </c>
      <c r="Z29" s="140">
        <v>-16.84</v>
      </c>
      <c r="AA29" s="155">
        <v>20232006</v>
      </c>
    </row>
    <row r="30" spans="1:27" ht="13.5">
      <c r="A30" s="138" t="s">
        <v>76</v>
      </c>
      <c r="B30" s="136"/>
      <c r="C30" s="157">
        <v>13667766</v>
      </c>
      <c r="D30" s="157"/>
      <c r="E30" s="158">
        <v>22191312</v>
      </c>
      <c r="F30" s="159">
        <v>20058102</v>
      </c>
      <c r="G30" s="159">
        <v>738284</v>
      </c>
      <c r="H30" s="159">
        <v>1821636</v>
      </c>
      <c r="I30" s="159">
        <v>946162</v>
      </c>
      <c r="J30" s="159">
        <v>3506082</v>
      </c>
      <c r="K30" s="159">
        <v>1038852</v>
      </c>
      <c r="L30" s="159">
        <v>1240170</v>
      </c>
      <c r="M30" s="159">
        <v>4809986</v>
      </c>
      <c r="N30" s="159">
        <v>7089008</v>
      </c>
      <c r="O30" s="159">
        <v>775640</v>
      </c>
      <c r="P30" s="159">
        <v>763737</v>
      </c>
      <c r="Q30" s="159">
        <v>1036926</v>
      </c>
      <c r="R30" s="159">
        <v>2576303</v>
      </c>
      <c r="S30" s="159"/>
      <c r="T30" s="159"/>
      <c r="U30" s="159"/>
      <c r="V30" s="159"/>
      <c r="W30" s="159">
        <v>13171393</v>
      </c>
      <c r="X30" s="159">
        <v>15043577</v>
      </c>
      <c r="Y30" s="159">
        <v>-1872184</v>
      </c>
      <c r="Z30" s="141">
        <v>-12.45</v>
      </c>
      <c r="AA30" s="157">
        <v>20058102</v>
      </c>
    </row>
    <row r="31" spans="1:27" ht="13.5">
      <c r="A31" s="138" t="s">
        <v>77</v>
      </c>
      <c r="B31" s="136"/>
      <c r="C31" s="155">
        <v>13955002</v>
      </c>
      <c r="D31" s="155"/>
      <c r="E31" s="156">
        <v>16724071</v>
      </c>
      <c r="F31" s="60">
        <v>13730812</v>
      </c>
      <c r="G31" s="60">
        <v>889446</v>
      </c>
      <c r="H31" s="60">
        <v>869917</v>
      </c>
      <c r="I31" s="60">
        <v>1111360</v>
      </c>
      <c r="J31" s="60">
        <v>2870723</v>
      </c>
      <c r="K31" s="60">
        <v>1236064</v>
      </c>
      <c r="L31" s="60">
        <v>1093581</v>
      </c>
      <c r="M31" s="60">
        <v>1069267</v>
      </c>
      <c r="N31" s="60">
        <v>3398912</v>
      </c>
      <c r="O31" s="60">
        <v>1065525</v>
      </c>
      <c r="P31" s="60">
        <v>1025598</v>
      </c>
      <c r="Q31" s="60">
        <v>1477234</v>
      </c>
      <c r="R31" s="60">
        <v>3568357</v>
      </c>
      <c r="S31" s="60"/>
      <c r="T31" s="60"/>
      <c r="U31" s="60"/>
      <c r="V31" s="60"/>
      <c r="W31" s="60">
        <v>9837992</v>
      </c>
      <c r="X31" s="60">
        <v>10298109</v>
      </c>
      <c r="Y31" s="60">
        <v>-460117</v>
      </c>
      <c r="Z31" s="140">
        <v>-4.47</v>
      </c>
      <c r="AA31" s="155">
        <v>13730812</v>
      </c>
    </row>
    <row r="32" spans="1:27" ht="13.5">
      <c r="A32" s="135" t="s">
        <v>78</v>
      </c>
      <c r="B32" s="136"/>
      <c r="C32" s="153">
        <f aca="true" t="shared" si="6" ref="C32:Y32">SUM(C33:C37)</f>
        <v>14015596</v>
      </c>
      <c r="D32" s="153">
        <f>SUM(D33:D37)</f>
        <v>0</v>
      </c>
      <c r="E32" s="154">
        <f t="shared" si="6"/>
        <v>15975013</v>
      </c>
      <c r="F32" s="100">
        <f t="shared" si="6"/>
        <v>17865032</v>
      </c>
      <c r="G32" s="100">
        <f t="shared" si="6"/>
        <v>1338930</v>
      </c>
      <c r="H32" s="100">
        <f t="shared" si="6"/>
        <v>1497756</v>
      </c>
      <c r="I32" s="100">
        <f t="shared" si="6"/>
        <v>1567792</v>
      </c>
      <c r="J32" s="100">
        <f t="shared" si="6"/>
        <v>4404478</v>
      </c>
      <c r="K32" s="100">
        <f t="shared" si="6"/>
        <v>1652230</v>
      </c>
      <c r="L32" s="100">
        <f t="shared" si="6"/>
        <v>1174035</v>
      </c>
      <c r="M32" s="100">
        <f t="shared" si="6"/>
        <v>1175432</v>
      </c>
      <c r="N32" s="100">
        <f t="shared" si="6"/>
        <v>4001697</v>
      </c>
      <c r="O32" s="100">
        <f t="shared" si="6"/>
        <v>998938</v>
      </c>
      <c r="P32" s="100">
        <f t="shared" si="6"/>
        <v>1209437</v>
      </c>
      <c r="Q32" s="100">
        <f t="shared" si="6"/>
        <v>1152672</v>
      </c>
      <c r="R32" s="100">
        <f t="shared" si="6"/>
        <v>3361047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11767222</v>
      </c>
      <c r="X32" s="100">
        <f t="shared" si="6"/>
        <v>13398774</v>
      </c>
      <c r="Y32" s="100">
        <f t="shared" si="6"/>
        <v>-1631552</v>
      </c>
      <c r="Z32" s="137">
        <f>+IF(X32&lt;&gt;0,+(Y32/X32)*100,0)</f>
        <v>-12.17687528724643</v>
      </c>
      <c r="AA32" s="153">
        <f>SUM(AA33:AA37)</f>
        <v>17865032</v>
      </c>
    </row>
    <row r="33" spans="1:27" ht="13.5">
      <c r="A33" s="138" t="s">
        <v>79</v>
      </c>
      <c r="B33" s="136"/>
      <c r="C33" s="155">
        <v>4404528</v>
      </c>
      <c r="D33" s="155"/>
      <c r="E33" s="156">
        <v>5096472</v>
      </c>
      <c r="F33" s="60">
        <v>5882377</v>
      </c>
      <c r="G33" s="60">
        <v>423314</v>
      </c>
      <c r="H33" s="60">
        <v>492191</v>
      </c>
      <c r="I33" s="60">
        <v>411423</v>
      </c>
      <c r="J33" s="60">
        <v>1326928</v>
      </c>
      <c r="K33" s="60">
        <v>339721</v>
      </c>
      <c r="L33" s="60">
        <v>356905</v>
      </c>
      <c r="M33" s="60">
        <v>346610</v>
      </c>
      <c r="N33" s="60">
        <v>1043236</v>
      </c>
      <c r="O33" s="60">
        <v>346762</v>
      </c>
      <c r="P33" s="60">
        <v>363449</v>
      </c>
      <c r="Q33" s="60">
        <v>339254</v>
      </c>
      <c r="R33" s="60">
        <v>1049465</v>
      </c>
      <c r="S33" s="60"/>
      <c r="T33" s="60"/>
      <c r="U33" s="60"/>
      <c r="V33" s="60"/>
      <c r="W33" s="60">
        <v>3419629</v>
      </c>
      <c r="X33" s="60">
        <v>4411783</v>
      </c>
      <c r="Y33" s="60">
        <v>-992154</v>
      </c>
      <c r="Z33" s="140">
        <v>-22.49</v>
      </c>
      <c r="AA33" s="155">
        <v>5882377</v>
      </c>
    </row>
    <row r="34" spans="1:27" ht="13.5">
      <c r="A34" s="138" t="s">
        <v>80</v>
      </c>
      <c r="B34" s="136"/>
      <c r="C34" s="155">
        <v>2181569</v>
      </c>
      <c r="D34" s="155"/>
      <c r="E34" s="156">
        <v>2530848</v>
      </c>
      <c r="F34" s="60">
        <v>3405131</v>
      </c>
      <c r="G34" s="60">
        <v>159188</v>
      </c>
      <c r="H34" s="60">
        <v>360735</v>
      </c>
      <c r="I34" s="60">
        <v>551823</v>
      </c>
      <c r="J34" s="60">
        <v>1071746</v>
      </c>
      <c r="K34" s="60">
        <v>521285</v>
      </c>
      <c r="L34" s="60">
        <v>87812</v>
      </c>
      <c r="M34" s="60">
        <v>187766</v>
      </c>
      <c r="N34" s="60">
        <v>796863</v>
      </c>
      <c r="O34" s="60">
        <v>76998</v>
      </c>
      <c r="P34" s="60">
        <v>246015</v>
      </c>
      <c r="Q34" s="60">
        <v>114820</v>
      </c>
      <c r="R34" s="60">
        <v>437833</v>
      </c>
      <c r="S34" s="60"/>
      <c r="T34" s="60"/>
      <c r="U34" s="60"/>
      <c r="V34" s="60"/>
      <c r="W34" s="60">
        <v>2306442</v>
      </c>
      <c r="X34" s="60">
        <v>2553848</v>
      </c>
      <c r="Y34" s="60">
        <v>-247406</v>
      </c>
      <c r="Z34" s="140">
        <v>-9.69</v>
      </c>
      <c r="AA34" s="155">
        <v>3405131</v>
      </c>
    </row>
    <row r="35" spans="1:27" ht="13.5">
      <c r="A35" s="138" t="s">
        <v>81</v>
      </c>
      <c r="B35" s="136"/>
      <c r="C35" s="155">
        <v>7429499</v>
      </c>
      <c r="D35" s="155"/>
      <c r="E35" s="156">
        <v>8347693</v>
      </c>
      <c r="F35" s="60">
        <v>8577524</v>
      </c>
      <c r="G35" s="60">
        <v>756428</v>
      </c>
      <c r="H35" s="60">
        <v>644830</v>
      </c>
      <c r="I35" s="60">
        <v>604546</v>
      </c>
      <c r="J35" s="60">
        <v>2005804</v>
      </c>
      <c r="K35" s="60">
        <v>791224</v>
      </c>
      <c r="L35" s="60">
        <v>729318</v>
      </c>
      <c r="M35" s="60">
        <v>641056</v>
      </c>
      <c r="N35" s="60">
        <v>2161598</v>
      </c>
      <c r="O35" s="60">
        <v>575178</v>
      </c>
      <c r="P35" s="60">
        <v>599973</v>
      </c>
      <c r="Q35" s="60">
        <v>698598</v>
      </c>
      <c r="R35" s="60">
        <v>1873749</v>
      </c>
      <c r="S35" s="60"/>
      <c r="T35" s="60"/>
      <c r="U35" s="60"/>
      <c r="V35" s="60"/>
      <c r="W35" s="60">
        <v>6041151</v>
      </c>
      <c r="X35" s="60">
        <v>6433143</v>
      </c>
      <c r="Y35" s="60">
        <v>-391992</v>
      </c>
      <c r="Z35" s="140">
        <v>-6.09</v>
      </c>
      <c r="AA35" s="155">
        <v>8577524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43331318079</v>
      </c>
      <c r="D38" s="153">
        <f>SUM(D39:D41)</f>
        <v>0</v>
      </c>
      <c r="E38" s="154">
        <f t="shared" si="7"/>
        <v>19295540</v>
      </c>
      <c r="F38" s="100">
        <f t="shared" si="7"/>
        <v>25447966</v>
      </c>
      <c r="G38" s="100">
        <f t="shared" si="7"/>
        <v>1736765</v>
      </c>
      <c r="H38" s="100">
        <f t="shared" si="7"/>
        <v>1313901</v>
      </c>
      <c r="I38" s="100">
        <f t="shared" si="7"/>
        <v>2105985</v>
      </c>
      <c r="J38" s="100">
        <f t="shared" si="7"/>
        <v>5156651</v>
      </c>
      <c r="K38" s="100">
        <f t="shared" si="7"/>
        <v>3228461</v>
      </c>
      <c r="L38" s="100">
        <f t="shared" si="7"/>
        <v>2833371</v>
      </c>
      <c r="M38" s="100">
        <f t="shared" si="7"/>
        <v>1281017</v>
      </c>
      <c r="N38" s="100">
        <f t="shared" si="7"/>
        <v>7342849</v>
      </c>
      <c r="O38" s="100">
        <f t="shared" si="7"/>
        <v>1526705</v>
      </c>
      <c r="P38" s="100">
        <f t="shared" si="7"/>
        <v>1983899</v>
      </c>
      <c r="Q38" s="100">
        <f t="shared" si="7"/>
        <v>1764747</v>
      </c>
      <c r="R38" s="100">
        <f t="shared" si="7"/>
        <v>5275351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17774851</v>
      </c>
      <c r="X38" s="100">
        <f t="shared" si="7"/>
        <v>19085975</v>
      </c>
      <c r="Y38" s="100">
        <f t="shared" si="7"/>
        <v>-1311124</v>
      </c>
      <c r="Z38" s="137">
        <f>+IF(X38&lt;&gt;0,+(Y38/X38)*100,0)</f>
        <v>-6.869567837115998</v>
      </c>
      <c r="AA38" s="153">
        <f>SUM(AA39:AA41)</f>
        <v>25447966</v>
      </c>
    </row>
    <row r="39" spans="1:27" ht="13.5">
      <c r="A39" s="138" t="s">
        <v>85</v>
      </c>
      <c r="B39" s="136"/>
      <c r="C39" s="155">
        <v>43322544097</v>
      </c>
      <c r="D39" s="155"/>
      <c r="E39" s="156">
        <v>8535163</v>
      </c>
      <c r="F39" s="60">
        <v>13802765</v>
      </c>
      <c r="G39" s="60">
        <v>1173353</v>
      </c>
      <c r="H39" s="60">
        <v>959411</v>
      </c>
      <c r="I39" s="60">
        <v>817973</v>
      </c>
      <c r="J39" s="60">
        <v>2950737</v>
      </c>
      <c r="K39" s="60">
        <v>1149861</v>
      </c>
      <c r="L39" s="60">
        <v>1163833</v>
      </c>
      <c r="M39" s="60">
        <v>680437</v>
      </c>
      <c r="N39" s="60">
        <v>2994131</v>
      </c>
      <c r="O39" s="60">
        <v>900501</v>
      </c>
      <c r="P39" s="60">
        <v>905167</v>
      </c>
      <c r="Q39" s="60">
        <v>982103</v>
      </c>
      <c r="R39" s="60">
        <v>2787771</v>
      </c>
      <c r="S39" s="60"/>
      <c r="T39" s="60"/>
      <c r="U39" s="60"/>
      <c r="V39" s="60"/>
      <c r="W39" s="60">
        <v>8732639</v>
      </c>
      <c r="X39" s="60">
        <v>10352074</v>
      </c>
      <c r="Y39" s="60">
        <v>-1619435</v>
      </c>
      <c r="Z39" s="140">
        <v>-15.64</v>
      </c>
      <c r="AA39" s="155">
        <v>13802765</v>
      </c>
    </row>
    <row r="40" spans="1:27" ht="13.5">
      <c r="A40" s="138" t="s">
        <v>86</v>
      </c>
      <c r="B40" s="136"/>
      <c r="C40" s="155">
        <v>8499783</v>
      </c>
      <c r="D40" s="155"/>
      <c r="E40" s="156">
        <v>10760377</v>
      </c>
      <c r="F40" s="60">
        <v>11645201</v>
      </c>
      <c r="G40" s="60">
        <v>563412</v>
      </c>
      <c r="H40" s="60">
        <v>354490</v>
      </c>
      <c r="I40" s="60">
        <v>1288012</v>
      </c>
      <c r="J40" s="60">
        <v>2205914</v>
      </c>
      <c r="K40" s="60">
        <v>2078600</v>
      </c>
      <c r="L40" s="60">
        <v>1669538</v>
      </c>
      <c r="M40" s="60">
        <v>600580</v>
      </c>
      <c r="N40" s="60">
        <v>4348718</v>
      </c>
      <c r="O40" s="60">
        <v>626204</v>
      </c>
      <c r="P40" s="60">
        <v>1078732</v>
      </c>
      <c r="Q40" s="60">
        <v>782644</v>
      </c>
      <c r="R40" s="60">
        <v>2487580</v>
      </c>
      <c r="S40" s="60"/>
      <c r="T40" s="60"/>
      <c r="U40" s="60"/>
      <c r="V40" s="60"/>
      <c r="W40" s="60">
        <v>9042212</v>
      </c>
      <c r="X40" s="60">
        <v>8733901</v>
      </c>
      <c r="Y40" s="60">
        <v>308311</v>
      </c>
      <c r="Z40" s="140">
        <v>3.53</v>
      </c>
      <c r="AA40" s="155">
        <v>11645201</v>
      </c>
    </row>
    <row r="41" spans="1:27" ht="13.5">
      <c r="A41" s="138" t="s">
        <v>87</v>
      </c>
      <c r="B41" s="136"/>
      <c r="C41" s="155">
        <v>274199</v>
      </c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24627350</v>
      </c>
      <c r="D42" s="153">
        <f>SUM(D43:D46)</f>
        <v>0</v>
      </c>
      <c r="E42" s="154">
        <f t="shared" si="8"/>
        <v>29526747</v>
      </c>
      <c r="F42" s="100">
        <f t="shared" si="8"/>
        <v>30926890</v>
      </c>
      <c r="G42" s="100">
        <f t="shared" si="8"/>
        <v>2469492</v>
      </c>
      <c r="H42" s="100">
        <f t="shared" si="8"/>
        <v>2496899</v>
      </c>
      <c r="I42" s="100">
        <f t="shared" si="8"/>
        <v>2603390</v>
      </c>
      <c r="J42" s="100">
        <f t="shared" si="8"/>
        <v>7569781</v>
      </c>
      <c r="K42" s="100">
        <f t="shared" si="8"/>
        <v>2076281</v>
      </c>
      <c r="L42" s="100">
        <f t="shared" si="8"/>
        <v>1968007</v>
      </c>
      <c r="M42" s="100">
        <f t="shared" si="8"/>
        <v>2951667</v>
      </c>
      <c r="N42" s="100">
        <f t="shared" si="8"/>
        <v>6995955</v>
      </c>
      <c r="O42" s="100">
        <f t="shared" si="8"/>
        <v>2109234</v>
      </c>
      <c r="P42" s="100">
        <f t="shared" si="8"/>
        <v>571717</v>
      </c>
      <c r="Q42" s="100">
        <f t="shared" si="8"/>
        <v>4590820</v>
      </c>
      <c r="R42" s="100">
        <f t="shared" si="8"/>
        <v>7271771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21837507</v>
      </c>
      <c r="X42" s="100">
        <f t="shared" si="8"/>
        <v>23195168</v>
      </c>
      <c r="Y42" s="100">
        <f t="shared" si="8"/>
        <v>-1357661</v>
      </c>
      <c r="Z42" s="137">
        <f>+IF(X42&lt;&gt;0,+(Y42/X42)*100,0)</f>
        <v>-5.853206150522385</v>
      </c>
      <c r="AA42" s="153">
        <f>SUM(AA43:AA46)</f>
        <v>30926890</v>
      </c>
    </row>
    <row r="43" spans="1:27" ht="13.5">
      <c r="A43" s="138" t="s">
        <v>89</v>
      </c>
      <c r="B43" s="136"/>
      <c r="C43" s="155">
        <v>20961659</v>
      </c>
      <c r="D43" s="155"/>
      <c r="E43" s="156">
        <v>24120700</v>
      </c>
      <c r="F43" s="60">
        <v>25353705</v>
      </c>
      <c r="G43" s="60">
        <v>2138041</v>
      </c>
      <c r="H43" s="60">
        <v>2363994</v>
      </c>
      <c r="I43" s="60">
        <v>2074676</v>
      </c>
      <c r="J43" s="60">
        <v>6576711</v>
      </c>
      <c r="K43" s="60">
        <v>1730114</v>
      </c>
      <c r="L43" s="60">
        <v>1712508</v>
      </c>
      <c r="M43" s="60">
        <v>1767160</v>
      </c>
      <c r="N43" s="60">
        <v>5209782</v>
      </c>
      <c r="O43" s="60">
        <v>1757521</v>
      </c>
      <c r="P43" s="60">
        <v>157335</v>
      </c>
      <c r="Q43" s="60">
        <v>4206751</v>
      </c>
      <c r="R43" s="60">
        <v>6121607</v>
      </c>
      <c r="S43" s="60"/>
      <c r="T43" s="60"/>
      <c r="U43" s="60"/>
      <c r="V43" s="60"/>
      <c r="W43" s="60">
        <v>17908100</v>
      </c>
      <c r="X43" s="60">
        <v>19015279</v>
      </c>
      <c r="Y43" s="60">
        <v>-1107179</v>
      </c>
      <c r="Z43" s="140">
        <v>-5.82</v>
      </c>
      <c r="AA43" s="155">
        <v>25353705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>
        <v>346167</v>
      </c>
      <c r="L45" s="159"/>
      <c r="M45" s="159">
        <v>1163128</v>
      </c>
      <c r="N45" s="159">
        <v>1509295</v>
      </c>
      <c r="O45" s="159"/>
      <c r="P45" s="159"/>
      <c r="Q45" s="159"/>
      <c r="R45" s="159"/>
      <c r="S45" s="159"/>
      <c r="T45" s="159"/>
      <c r="U45" s="159"/>
      <c r="V45" s="159"/>
      <c r="W45" s="159">
        <v>1509295</v>
      </c>
      <c r="X45" s="159"/>
      <c r="Y45" s="159">
        <v>1509295</v>
      </c>
      <c r="Z45" s="141">
        <v>0</v>
      </c>
      <c r="AA45" s="157"/>
    </row>
    <row r="46" spans="1:27" ht="13.5">
      <c r="A46" s="138" t="s">
        <v>92</v>
      </c>
      <c r="B46" s="136"/>
      <c r="C46" s="155">
        <v>3665691</v>
      </c>
      <c r="D46" s="155"/>
      <c r="E46" s="156">
        <v>5406047</v>
      </c>
      <c r="F46" s="60">
        <v>5573185</v>
      </c>
      <c r="G46" s="60">
        <v>331451</v>
      </c>
      <c r="H46" s="60">
        <v>132905</v>
      </c>
      <c r="I46" s="60">
        <v>528714</v>
      </c>
      <c r="J46" s="60">
        <v>993070</v>
      </c>
      <c r="K46" s="60"/>
      <c r="L46" s="60">
        <v>255499</v>
      </c>
      <c r="M46" s="60">
        <v>21379</v>
      </c>
      <c r="N46" s="60">
        <v>276878</v>
      </c>
      <c r="O46" s="60">
        <v>351713</v>
      </c>
      <c r="P46" s="60">
        <v>414382</v>
      </c>
      <c r="Q46" s="60">
        <v>384069</v>
      </c>
      <c r="R46" s="60">
        <v>1150164</v>
      </c>
      <c r="S46" s="60"/>
      <c r="T46" s="60"/>
      <c r="U46" s="60"/>
      <c r="V46" s="60"/>
      <c r="W46" s="60">
        <v>2420112</v>
      </c>
      <c r="X46" s="60">
        <v>4179889</v>
      </c>
      <c r="Y46" s="60">
        <v>-1759777</v>
      </c>
      <c r="Z46" s="140">
        <v>-42.1</v>
      </c>
      <c r="AA46" s="155">
        <v>5573185</v>
      </c>
    </row>
    <row r="47" spans="1:27" ht="13.5">
      <c r="A47" s="135" t="s">
        <v>93</v>
      </c>
      <c r="B47" s="142" t="s">
        <v>94</v>
      </c>
      <c r="C47" s="153">
        <v>588959</v>
      </c>
      <c r="D47" s="153"/>
      <c r="E47" s="154">
        <v>1410045</v>
      </c>
      <c r="F47" s="100">
        <v>1425482</v>
      </c>
      <c r="G47" s="100">
        <v>43592</v>
      </c>
      <c r="H47" s="100">
        <v>37952</v>
      </c>
      <c r="I47" s="100">
        <v>273309</v>
      </c>
      <c r="J47" s="100">
        <v>354853</v>
      </c>
      <c r="K47" s="100">
        <v>156280</v>
      </c>
      <c r="L47" s="100">
        <v>65702</v>
      </c>
      <c r="M47" s="100">
        <v>21117</v>
      </c>
      <c r="N47" s="100">
        <v>243099</v>
      </c>
      <c r="O47" s="100">
        <v>27716</v>
      </c>
      <c r="P47" s="100">
        <v>73907</v>
      </c>
      <c r="Q47" s="100">
        <v>21273</v>
      </c>
      <c r="R47" s="100">
        <v>122896</v>
      </c>
      <c r="S47" s="100"/>
      <c r="T47" s="100"/>
      <c r="U47" s="100"/>
      <c r="V47" s="100"/>
      <c r="W47" s="100">
        <v>720848</v>
      </c>
      <c r="X47" s="100">
        <v>1069112</v>
      </c>
      <c r="Y47" s="100">
        <v>-348264</v>
      </c>
      <c r="Z47" s="137">
        <v>-32.58</v>
      </c>
      <c r="AA47" s="153">
        <v>1425482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43412682292</v>
      </c>
      <c r="D48" s="168">
        <f>+D28+D32+D38+D42+D47</f>
        <v>0</v>
      </c>
      <c r="E48" s="169">
        <f t="shared" si="9"/>
        <v>127241217</v>
      </c>
      <c r="F48" s="73">
        <f t="shared" si="9"/>
        <v>129686290</v>
      </c>
      <c r="G48" s="73">
        <f t="shared" si="9"/>
        <v>8492067</v>
      </c>
      <c r="H48" s="73">
        <f t="shared" si="9"/>
        <v>9482380</v>
      </c>
      <c r="I48" s="73">
        <f t="shared" si="9"/>
        <v>10112870</v>
      </c>
      <c r="J48" s="73">
        <f t="shared" si="9"/>
        <v>28087317</v>
      </c>
      <c r="K48" s="73">
        <f t="shared" si="9"/>
        <v>10568097</v>
      </c>
      <c r="L48" s="73">
        <f t="shared" si="9"/>
        <v>9771484</v>
      </c>
      <c r="M48" s="73">
        <f t="shared" si="9"/>
        <v>12841998</v>
      </c>
      <c r="N48" s="73">
        <f t="shared" si="9"/>
        <v>33181579</v>
      </c>
      <c r="O48" s="73">
        <f t="shared" si="9"/>
        <v>7795694</v>
      </c>
      <c r="P48" s="73">
        <f t="shared" si="9"/>
        <v>6635173</v>
      </c>
      <c r="Q48" s="73">
        <f t="shared" si="9"/>
        <v>12028579</v>
      </c>
      <c r="R48" s="73">
        <f t="shared" si="9"/>
        <v>26459446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87728342</v>
      </c>
      <c r="X48" s="73">
        <f t="shared" si="9"/>
        <v>97264720</v>
      </c>
      <c r="Y48" s="73">
        <f t="shared" si="9"/>
        <v>-9536378</v>
      </c>
      <c r="Z48" s="170">
        <f>+IF(X48&lt;&gt;0,+(Y48/X48)*100,0)</f>
        <v>-9.804560173514096</v>
      </c>
      <c r="AA48" s="168">
        <f>+AA28+AA32+AA38+AA42+AA47</f>
        <v>129686290</v>
      </c>
    </row>
    <row r="49" spans="1:27" ht="13.5">
      <c r="A49" s="148" t="s">
        <v>49</v>
      </c>
      <c r="B49" s="149"/>
      <c r="C49" s="171">
        <f aca="true" t="shared" si="10" ref="C49:Y49">+C25-C48</f>
        <v>-43275049412</v>
      </c>
      <c r="D49" s="171">
        <f>+D25-D48</f>
        <v>0</v>
      </c>
      <c r="E49" s="172">
        <f t="shared" si="10"/>
        <v>35229795</v>
      </c>
      <c r="F49" s="173">
        <f t="shared" si="10"/>
        <v>58456750</v>
      </c>
      <c r="G49" s="173">
        <f t="shared" si="10"/>
        <v>28220736</v>
      </c>
      <c r="H49" s="173">
        <f t="shared" si="10"/>
        <v>-6199740</v>
      </c>
      <c r="I49" s="173">
        <f t="shared" si="10"/>
        <v>-8783277</v>
      </c>
      <c r="J49" s="173">
        <f t="shared" si="10"/>
        <v>13237719</v>
      </c>
      <c r="K49" s="173">
        <f t="shared" si="10"/>
        <v>-2956052</v>
      </c>
      <c r="L49" s="173">
        <f t="shared" si="10"/>
        <v>20315106</v>
      </c>
      <c r="M49" s="173">
        <f t="shared" si="10"/>
        <v>5871956</v>
      </c>
      <c r="N49" s="173">
        <f t="shared" si="10"/>
        <v>23231010</v>
      </c>
      <c r="O49" s="173">
        <f t="shared" si="10"/>
        <v>2401549</v>
      </c>
      <c r="P49" s="173">
        <f t="shared" si="10"/>
        <v>-905199</v>
      </c>
      <c r="Q49" s="173">
        <f t="shared" si="10"/>
        <v>4218542</v>
      </c>
      <c r="R49" s="173">
        <f t="shared" si="10"/>
        <v>5714892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42183621</v>
      </c>
      <c r="X49" s="173">
        <f>IF(F25=F48,0,X25-X48)</f>
        <v>43842561</v>
      </c>
      <c r="Y49" s="173">
        <f t="shared" si="10"/>
        <v>-1658940</v>
      </c>
      <c r="Z49" s="174">
        <f>+IF(X49&lt;&gt;0,+(Y49/X49)*100,0)</f>
        <v>-3.7838574256645274</v>
      </c>
      <c r="AA49" s="171">
        <f>+AA25-AA48</f>
        <v>58456750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14051255</v>
      </c>
      <c r="D5" s="155">
        <v>0</v>
      </c>
      <c r="E5" s="156">
        <v>13837153</v>
      </c>
      <c r="F5" s="60">
        <v>17796650</v>
      </c>
      <c r="G5" s="60">
        <v>17814</v>
      </c>
      <c r="H5" s="60">
        <v>3051</v>
      </c>
      <c r="I5" s="60">
        <v>-1805313</v>
      </c>
      <c r="J5" s="60">
        <v>-1784448</v>
      </c>
      <c r="K5" s="60">
        <v>1782254</v>
      </c>
      <c r="L5" s="60">
        <v>1781630</v>
      </c>
      <c r="M5" s="60">
        <v>1781630</v>
      </c>
      <c r="N5" s="60">
        <v>5345514</v>
      </c>
      <c r="O5" s="60">
        <v>1756711</v>
      </c>
      <c r="P5" s="60">
        <v>1776218</v>
      </c>
      <c r="Q5" s="60">
        <v>1782954</v>
      </c>
      <c r="R5" s="60">
        <v>5315883</v>
      </c>
      <c r="S5" s="60">
        <v>0</v>
      </c>
      <c r="T5" s="60">
        <v>0</v>
      </c>
      <c r="U5" s="60">
        <v>0</v>
      </c>
      <c r="V5" s="60">
        <v>0</v>
      </c>
      <c r="W5" s="60">
        <v>8876949</v>
      </c>
      <c r="X5" s="60">
        <v>13347488</v>
      </c>
      <c r="Y5" s="60">
        <v>-4470539</v>
      </c>
      <c r="Z5" s="140">
        <v>-33.49</v>
      </c>
      <c r="AA5" s="155">
        <v>17796650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7</v>
      </c>
      <c r="H6" s="60">
        <v>0</v>
      </c>
      <c r="I6" s="60">
        <v>0</v>
      </c>
      <c r="J6" s="60">
        <v>7</v>
      </c>
      <c r="K6" s="60">
        <v>0</v>
      </c>
      <c r="L6" s="60">
        <v>23</v>
      </c>
      <c r="M6" s="60">
        <v>0</v>
      </c>
      <c r="N6" s="60">
        <v>23</v>
      </c>
      <c r="O6" s="60">
        <v>15</v>
      </c>
      <c r="P6" s="60">
        <v>0</v>
      </c>
      <c r="Q6" s="60">
        <v>15</v>
      </c>
      <c r="R6" s="60">
        <v>30</v>
      </c>
      <c r="S6" s="60">
        <v>0</v>
      </c>
      <c r="T6" s="60">
        <v>0</v>
      </c>
      <c r="U6" s="60">
        <v>0</v>
      </c>
      <c r="V6" s="60">
        <v>0</v>
      </c>
      <c r="W6" s="60">
        <v>60</v>
      </c>
      <c r="X6" s="60">
        <v>0</v>
      </c>
      <c r="Y6" s="60">
        <v>60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23303069</v>
      </c>
      <c r="D7" s="155">
        <v>0</v>
      </c>
      <c r="E7" s="156">
        <v>23867745</v>
      </c>
      <c r="F7" s="60">
        <v>24272810</v>
      </c>
      <c r="G7" s="60">
        <v>1780332</v>
      </c>
      <c r="H7" s="60">
        <v>1854021</v>
      </c>
      <c r="I7" s="60">
        <v>-1815205</v>
      </c>
      <c r="J7" s="60">
        <v>1819148</v>
      </c>
      <c r="K7" s="60">
        <v>2110850</v>
      </c>
      <c r="L7" s="60">
        <v>2142866</v>
      </c>
      <c r="M7" s="60">
        <v>2129809</v>
      </c>
      <c r="N7" s="60">
        <v>6383525</v>
      </c>
      <c r="O7" s="60">
        <v>3454471</v>
      </c>
      <c r="P7" s="60">
        <v>2413012</v>
      </c>
      <c r="Q7" s="60">
        <v>2230640</v>
      </c>
      <c r="R7" s="60">
        <v>8098123</v>
      </c>
      <c r="S7" s="60">
        <v>0</v>
      </c>
      <c r="T7" s="60">
        <v>0</v>
      </c>
      <c r="U7" s="60">
        <v>0</v>
      </c>
      <c r="V7" s="60">
        <v>0</v>
      </c>
      <c r="W7" s="60">
        <v>16300796</v>
      </c>
      <c r="X7" s="60">
        <v>18204608</v>
      </c>
      <c r="Y7" s="60">
        <v>-1903812</v>
      </c>
      <c r="Z7" s="140">
        <v>-10.46</v>
      </c>
      <c r="AA7" s="155">
        <v>24272810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428267</v>
      </c>
      <c r="L9" s="60">
        <v>0</v>
      </c>
      <c r="M9" s="60">
        <v>0</v>
      </c>
      <c r="N9" s="60">
        <v>428267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428267</v>
      </c>
      <c r="X9" s="60">
        <v>0</v>
      </c>
      <c r="Y9" s="60">
        <v>428267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4409681</v>
      </c>
      <c r="D10" s="155">
        <v>0</v>
      </c>
      <c r="E10" s="156">
        <v>5617027</v>
      </c>
      <c r="F10" s="54">
        <v>6388632</v>
      </c>
      <c r="G10" s="54">
        <v>421270</v>
      </c>
      <c r="H10" s="54">
        <v>423775</v>
      </c>
      <c r="I10" s="54">
        <v>-428960</v>
      </c>
      <c r="J10" s="54">
        <v>416085</v>
      </c>
      <c r="K10" s="54">
        <v>0</v>
      </c>
      <c r="L10" s="54">
        <v>428805</v>
      </c>
      <c r="M10" s="54">
        <v>429105</v>
      </c>
      <c r="N10" s="54">
        <v>857910</v>
      </c>
      <c r="O10" s="54">
        <v>437951</v>
      </c>
      <c r="P10" s="54">
        <v>391385</v>
      </c>
      <c r="Q10" s="54">
        <v>466193</v>
      </c>
      <c r="R10" s="54">
        <v>1295529</v>
      </c>
      <c r="S10" s="54">
        <v>0</v>
      </c>
      <c r="T10" s="54">
        <v>0</v>
      </c>
      <c r="U10" s="54">
        <v>0</v>
      </c>
      <c r="V10" s="54">
        <v>0</v>
      </c>
      <c r="W10" s="54">
        <v>2569524</v>
      </c>
      <c r="X10" s="54">
        <v>4791474</v>
      </c>
      <c r="Y10" s="54">
        <v>-2221950</v>
      </c>
      <c r="Z10" s="184">
        <v>-46.37</v>
      </c>
      <c r="AA10" s="130">
        <v>6388632</v>
      </c>
    </row>
    <row r="11" spans="1:27" ht="13.5">
      <c r="A11" s="183" t="s">
        <v>107</v>
      </c>
      <c r="B11" s="185"/>
      <c r="C11" s="155">
        <v>1072691</v>
      </c>
      <c r="D11" s="155">
        <v>0</v>
      </c>
      <c r="E11" s="156">
        <v>0</v>
      </c>
      <c r="F11" s="60">
        <v>0</v>
      </c>
      <c r="G11" s="60">
        <v>88737</v>
      </c>
      <c r="H11" s="60">
        <v>88737</v>
      </c>
      <c r="I11" s="60">
        <v>-88683</v>
      </c>
      <c r="J11" s="60">
        <v>88791</v>
      </c>
      <c r="K11" s="60">
        <v>88737</v>
      </c>
      <c r="L11" s="60">
        <v>88737</v>
      </c>
      <c r="M11" s="60">
        <v>88737</v>
      </c>
      <c r="N11" s="60">
        <v>266211</v>
      </c>
      <c r="O11" s="60">
        <v>88737</v>
      </c>
      <c r="P11" s="60">
        <v>88737</v>
      </c>
      <c r="Q11" s="60">
        <v>88737</v>
      </c>
      <c r="R11" s="60">
        <v>266211</v>
      </c>
      <c r="S11" s="60">
        <v>0</v>
      </c>
      <c r="T11" s="60">
        <v>0</v>
      </c>
      <c r="U11" s="60">
        <v>0</v>
      </c>
      <c r="V11" s="60">
        <v>0</v>
      </c>
      <c r="W11" s="60">
        <v>621213</v>
      </c>
      <c r="X11" s="60">
        <v>0</v>
      </c>
      <c r="Y11" s="60">
        <v>621213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577763</v>
      </c>
      <c r="D12" s="155">
        <v>0</v>
      </c>
      <c r="E12" s="156">
        <v>868664</v>
      </c>
      <c r="F12" s="60">
        <v>1308385</v>
      </c>
      <c r="G12" s="60">
        <v>39444</v>
      </c>
      <c r="H12" s="60">
        <v>48567</v>
      </c>
      <c r="I12" s="60">
        <v>-265147</v>
      </c>
      <c r="J12" s="60">
        <v>-177136</v>
      </c>
      <c r="K12" s="60">
        <v>85707</v>
      </c>
      <c r="L12" s="60">
        <v>55513</v>
      </c>
      <c r="M12" s="60">
        <v>45618</v>
      </c>
      <c r="N12" s="60">
        <v>186838</v>
      </c>
      <c r="O12" s="60">
        <v>46191</v>
      </c>
      <c r="P12" s="60">
        <v>47307</v>
      </c>
      <c r="Q12" s="60">
        <v>51851</v>
      </c>
      <c r="R12" s="60">
        <v>145349</v>
      </c>
      <c r="S12" s="60">
        <v>0</v>
      </c>
      <c r="T12" s="60">
        <v>0</v>
      </c>
      <c r="U12" s="60">
        <v>0</v>
      </c>
      <c r="V12" s="60">
        <v>0</v>
      </c>
      <c r="W12" s="60">
        <v>155051</v>
      </c>
      <c r="X12" s="60">
        <v>981289</v>
      </c>
      <c r="Y12" s="60">
        <v>-826238</v>
      </c>
      <c r="Z12" s="140">
        <v>-84.2</v>
      </c>
      <c r="AA12" s="155">
        <v>1308385</v>
      </c>
    </row>
    <row r="13" spans="1:27" ht="13.5">
      <c r="A13" s="181" t="s">
        <v>109</v>
      </c>
      <c r="B13" s="185"/>
      <c r="C13" s="155">
        <v>1043223</v>
      </c>
      <c r="D13" s="155">
        <v>0</v>
      </c>
      <c r="E13" s="156">
        <v>1314190</v>
      </c>
      <c r="F13" s="60">
        <v>1376569</v>
      </c>
      <c r="G13" s="60">
        <v>97127</v>
      </c>
      <c r="H13" s="60">
        <v>202709</v>
      </c>
      <c r="I13" s="60">
        <v>-163623</v>
      </c>
      <c r="J13" s="60">
        <v>136213</v>
      </c>
      <c r="K13" s="60">
        <v>202498</v>
      </c>
      <c r="L13" s="60">
        <v>127218</v>
      </c>
      <c r="M13" s="60">
        <v>139946</v>
      </c>
      <c r="N13" s="60">
        <v>469662</v>
      </c>
      <c r="O13" s="60">
        <v>125736</v>
      </c>
      <c r="P13" s="60">
        <v>135331</v>
      </c>
      <c r="Q13" s="60">
        <v>103084</v>
      </c>
      <c r="R13" s="60">
        <v>364151</v>
      </c>
      <c r="S13" s="60">
        <v>0</v>
      </c>
      <c r="T13" s="60">
        <v>0</v>
      </c>
      <c r="U13" s="60">
        <v>0</v>
      </c>
      <c r="V13" s="60">
        <v>0</v>
      </c>
      <c r="W13" s="60">
        <v>970026</v>
      </c>
      <c r="X13" s="60">
        <v>1032427</v>
      </c>
      <c r="Y13" s="60">
        <v>-62401</v>
      </c>
      <c r="Z13" s="140">
        <v>-6.04</v>
      </c>
      <c r="AA13" s="155">
        <v>1376569</v>
      </c>
    </row>
    <row r="14" spans="1:27" ht="13.5">
      <c r="A14" s="181" t="s">
        <v>110</v>
      </c>
      <c r="B14" s="185"/>
      <c r="C14" s="155">
        <v>3281996</v>
      </c>
      <c r="D14" s="155">
        <v>0</v>
      </c>
      <c r="E14" s="156">
        <v>3369561</v>
      </c>
      <c r="F14" s="60">
        <v>3602357</v>
      </c>
      <c r="G14" s="60">
        <v>308854</v>
      </c>
      <c r="H14" s="60">
        <v>312137</v>
      </c>
      <c r="I14" s="60">
        <v>-301549</v>
      </c>
      <c r="J14" s="60">
        <v>319442</v>
      </c>
      <c r="K14" s="60">
        <v>312945</v>
      </c>
      <c r="L14" s="60">
        <v>321461</v>
      </c>
      <c r="M14" s="60">
        <v>332860</v>
      </c>
      <c r="N14" s="60">
        <v>967266</v>
      </c>
      <c r="O14" s="60">
        <v>342398</v>
      </c>
      <c r="P14" s="60">
        <v>341271</v>
      </c>
      <c r="Q14" s="60">
        <v>356538</v>
      </c>
      <c r="R14" s="60">
        <v>1040207</v>
      </c>
      <c r="S14" s="60">
        <v>0</v>
      </c>
      <c r="T14" s="60">
        <v>0</v>
      </c>
      <c r="U14" s="60">
        <v>0</v>
      </c>
      <c r="V14" s="60">
        <v>0</v>
      </c>
      <c r="W14" s="60">
        <v>2326915</v>
      </c>
      <c r="X14" s="60">
        <v>2701768</v>
      </c>
      <c r="Y14" s="60">
        <v>-374853</v>
      </c>
      <c r="Z14" s="140">
        <v>-13.87</v>
      </c>
      <c r="AA14" s="155">
        <v>3602357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691536</v>
      </c>
      <c r="D16" s="155">
        <v>0</v>
      </c>
      <c r="E16" s="156">
        <v>374297</v>
      </c>
      <c r="F16" s="60">
        <v>374297</v>
      </c>
      <c r="G16" s="60">
        <v>32850</v>
      </c>
      <c r="H16" s="60">
        <v>24350</v>
      </c>
      <c r="I16" s="60">
        <v>-33700</v>
      </c>
      <c r="J16" s="60">
        <v>23500</v>
      </c>
      <c r="K16" s="60">
        <v>25900</v>
      </c>
      <c r="L16" s="60">
        <v>54450</v>
      </c>
      <c r="M16" s="60">
        <v>9700</v>
      </c>
      <c r="N16" s="60">
        <v>90050</v>
      </c>
      <c r="O16" s="60">
        <v>25200</v>
      </c>
      <c r="P16" s="60">
        <v>20800</v>
      </c>
      <c r="Q16" s="60">
        <v>12200</v>
      </c>
      <c r="R16" s="60">
        <v>58200</v>
      </c>
      <c r="S16" s="60">
        <v>0</v>
      </c>
      <c r="T16" s="60">
        <v>0</v>
      </c>
      <c r="U16" s="60">
        <v>0</v>
      </c>
      <c r="V16" s="60">
        <v>0</v>
      </c>
      <c r="W16" s="60">
        <v>171750</v>
      </c>
      <c r="X16" s="60">
        <v>280723</v>
      </c>
      <c r="Y16" s="60">
        <v>-108973</v>
      </c>
      <c r="Z16" s="140">
        <v>-38.82</v>
      </c>
      <c r="AA16" s="155">
        <v>374297</v>
      </c>
    </row>
    <row r="17" spans="1:27" ht="13.5">
      <c r="A17" s="181" t="s">
        <v>113</v>
      </c>
      <c r="B17" s="185"/>
      <c r="C17" s="155">
        <v>2142991</v>
      </c>
      <c r="D17" s="155">
        <v>0</v>
      </c>
      <c r="E17" s="156">
        <v>2315036</v>
      </c>
      <c r="F17" s="60">
        <v>2293916</v>
      </c>
      <c r="G17" s="60">
        <v>164363</v>
      </c>
      <c r="H17" s="60">
        <v>166021</v>
      </c>
      <c r="I17" s="60">
        <v>-133826</v>
      </c>
      <c r="J17" s="60">
        <v>196558</v>
      </c>
      <c r="K17" s="60">
        <v>135623</v>
      </c>
      <c r="L17" s="60">
        <v>144184</v>
      </c>
      <c r="M17" s="60">
        <v>98290</v>
      </c>
      <c r="N17" s="60">
        <v>378097</v>
      </c>
      <c r="O17" s="60">
        <v>143184</v>
      </c>
      <c r="P17" s="60">
        <v>143745</v>
      </c>
      <c r="Q17" s="60">
        <v>143152</v>
      </c>
      <c r="R17" s="60">
        <v>430081</v>
      </c>
      <c r="S17" s="60">
        <v>0</v>
      </c>
      <c r="T17" s="60">
        <v>0</v>
      </c>
      <c r="U17" s="60">
        <v>0</v>
      </c>
      <c r="V17" s="60">
        <v>0</v>
      </c>
      <c r="W17" s="60">
        <v>1004736</v>
      </c>
      <c r="X17" s="60">
        <v>1720437</v>
      </c>
      <c r="Y17" s="60">
        <v>-715701</v>
      </c>
      <c r="Z17" s="140">
        <v>-41.6</v>
      </c>
      <c r="AA17" s="155">
        <v>2293916</v>
      </c>
    </row>
    <row r="18" spans="1:27" ht="13.5">
      <c r="A18" s="183" t="s">
        <v>114</v>
      </c>
      <c r="B18" s="182"/>
      <c r="C18" s="155">
        <v>706038</v>
      </c>
      <c r="D18" s="155">
        <v>0</v>
      </c>
      <c r="E18" s="156">
        <v>679536</v>
      </c>
      <c r="F18" s="60">
        <v>679536</v>
      </c>
      <c r="G18" s="60">
        <v>58714</v>
      </c>
      <c r="H18" s="60">
        <v>71064</v>
      </c>
      <c r="I18" s="60">
        <v>-56231</v>
      </c>
      <c r="J18" s="60">
        <v>73547</v>
      </c>
      <c r="K18" s="60">
        <v>69344</v>
      </c>
      <c r="L18" s="60">
        <v>59781</v>
      </c>
      <c r="M18" s="60">
        <v>42522</v>
      </c>
      <c r="N18" s="60">
        <v>171647</v>
      </c>
      <c r="O18" s="60">
        <v>60749</v>
      </c>
      <c r="P18" s="60">
        <v>106034</v>
      </c>
      <c r="Q18" s="60">
        <v>70133</v>
      </c>
      <c r="R18" s="60">
        <v>236916</v>
      </c>
      <c r="S18" s="60">
        <v>0</v>
      </c>
      <c r="T18" s="60">
        <v>0</v>
      </c>
      <c r="U18" s="60">
        <v>0</v>
      </c>
      <c r="V18" s="60">
        <v>0</v>
      </c>
      <c r="W18" s="60">
        <v>482110</v>
      </c>
      <c r="X18" s="60">
        <v>509652</v>
      </c>
      <c r="Y18" s="60">
        <v>-27542</v>
      </c>
      <c r="Z18" s="140">
        <v>-5.4</v>
      </c>
      <c r="AA18" s="155">
        <v>679536</v>
      </c>
    </row>
    <row r="19" spans="1:27" ht="13.5">
      <c r="A19" s="181" t="s">
        <v>34</v>
      </c>
      <c r="B19" s="185"/>
      <c r="C19" s="155">
        <v>63318165</v>
      </c>
      <c r="D19" s="155">
        <v>0</v>
      </c>
      <c r="E19" s="156">
        <v>72388250</v>
      </c>
      <c r="F19" s="60">
        <v>73197250</v>
      </c>
      <c r="G19" s="60">
        <v>33666000</v>
      </c>
      <c r="H19" s="60">
        <v>0</v>
      </c>
      <c r="I19" s="60">
        <v>6739485</v>
      </c>
      <c r="J19" s="60">
        <v>40405485</v>
      </c>
      <c r="K19" s="60">
        <v>631938</v>
      </c>
      <c r="L19" s="60">
        <v>22588165</v>
      </c>
      <c r="M19" s="60">
        <v>1818289</v>
      </c>
      <c r="N19" s="60">
        <v>25038392</v>
      </c>
      <c r="O19" s="60">
        <v>670433</v>
      </c>
      <c r="P19" s="60">
        <v>0</v>
      </c>
      <c r="Q19" s="60">
        <v>987092</v>
      </c>
      <c r="R19" s="60">
        <v>1657525</v>
      </c>
      <c r="S19" s="60">
        <v>0</v>
      </c>
      <c r="T19" s="60">
        <v>0</v>
      </c>
      <c r="U19" s="60">
        <v>0</v>
      </c>
      <c r="V19" s="60">
        <v>0</v>
      </c>
      <c r="W19" s="60">
        <v>67101402</v>
      </c>
      <c r="X19" s="60">
        <v>54897938</v>
      </c>
      <c r="Y19" s="60">
        <v>12203464</v>
      </c>
      <c r="Z19" s="140">
        <v>22.23</v>
      </c>
      <c r="AA19" s="155">
        <v>73197250</v>
      </c>
    </row>
    <row r="20" spans="1:27" ht="13.5">
      <c r="A20" s="181" t="s">
        <v>35</v>
      </c>
      <c r="B20" s="185"/>
      <c r="C20" s="155">
        <v>1250726</v>
      </c>
      <c r="D20" s="155">
        <v>0</v>
      </c>
      <c r="E20" s="156">
        <v>1338803</v>
      </c>
      <c r="F20" s="54">
        <v>770888</v>
      </c>
      <c r="G20" s="54">
        <v>37291</v>
      </c>
      <c r="H20" s="54">
        <v>88208</v>
      </c>
      <c r="I20" s="54">
        <v>-51445</v>
      </c>
      <c r="J20" s="54">
        <v>74054</v>
      </c>
      <c r="K20" s="54">
        <v>83095</v>
      </c>
      <c r="L20" s="54">
        <v>58388</v>
      </c>
      <c r="M20" s="54">
        <v>87189</v>
      </c>
      <c r="N20" s="54">
        <v>228672</v>
      </c>
      <c r="O20" s="54">
        <v>30233</v>
      </c>
      <c r="P20" s="54">
        <v>266134</v>
      </c>
      <c r="Q20" s="54">
        <v>80664</v>
      </c>
      <c r="R20" s="54">
        <v>377031</v>
      </c>
      <c r="S20" s="54">
        <v>0</v>
      </c>
      <c r="T20" s="54">
        <v>0</v>
      </c>
      <c r="U20" s="54">
        <v>0</v>
      </c>
      <c r="V20" s="54">
        <v>0</v>
      </c>
      <c r="W20" s="54">
        <v>679757</v>
      </c>
      <c r="X20" s="54">
        <v>578166</v>
      </c>
      <c r="Y20" s="54">
        <v>101591</v>
      </c>
      <c r="Z20" s="184">
        <v>17.57</v>
      </c>
      <c r="AA20" s="130">
        <v>770888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115849134</v>
      </c>
      <c r="D22" s="188">
        <f>SUM(D5:D21)</f>
        <v>0</v>
      </c>
      <c r="E22" s="189">
        <f t="shared" si="0"/>
        <v>125970262</v>
      </c>
      <c r="F22" s="190">
        <f t="shared" si="0"/>
        <v>132061290</v>
      </c>
      <c r="G22" s="190">
        <f t="shared" si="0"/>
        <v>36712803</v>
      </c>
      <c r="H22" s="190">
        <f t="shared" si="0"/>
        <v>3282640</v>
      </c>
      <c r="I22" s="190">
        <f t="shared" si="0"/>
        <v>1595803</v>
      </c>
      <c r="J22" s="190">
        <f t="shared" si="0"/>
        <v>41591246</v>
      </c>
      <c r="K22" s="190">
        <f t="shared" si="0"/>
        <v>5957158</v>
      </c>
      <c r="L22" s="190">
        <f t="shared" si="0"/>
        <v>27851221</v>
      </c>
      <c r="M22" s="190">
        <f t="shared" si="0"/>
        <v>7003695</v>
      </c>
      <c r="N22" s="190">
        <f t="shared" si="0"/>
        <v>40812074</v>
      </c>
      <c r="O22" s="190">
        <f t="shared" si="0"/>
        <v>7182009</v>
      </c>
      <c r="P22" s="190">
        <f t="shared" si="0"/>
        <v>5729974</v>
      </c>
      <c r="Q22" s="190">
        <f t="shared" si="0"/>
        <v>6373253</v>
      </c>
      <c r="R22" s="190">
        <f t="shared" si="0"/>
        <v>19285236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101688556</v>
      </c>
      <c r="X22" s="190">
        <f t="shared" si="0"/>
        <v>99045970</v>
      </c>
      <c r="Y22" s="190">
        <f t="shared" si="0"/>
        <v>2642586</v>
      </c>
      <c r="Z22" s="191">
        <f>+IF(X22&lt;&gt;0,+(Y22/X22)*100,0)</f>
        <v>2.6680399010681604</v>
      </c>
      <c r="AA22" s="188">
        <f>SUM(AA5:AA21)</f>
        <v>132061290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33774320</v>
      </c>
      <c r="D25" s="155">
        <v>0</v>
      </c>
      <c r="E25" s="156">
        <v>35555279</v>
      </c>
      <c r="F25" s="60">
        <v>37526421</v>
      </c>
      <c r="G25" s="60">
        <v>2878475</v>
      </c>
      <c r="H25" s="60">
        <v>2842542</v>
      </c>
      <c r="I25" s="60">
        <v>3102461</v>
      </c>
      <c r="J25" s="60">
        <v>8823478</v>
      </c>
      <c r="K25" s="60">
        <v>2807549</v>
      </c>
      <c r="L25" s="60">
        <v>2780267</v>
      </c>
      <c r="M25" s="60">
        <v>2974555</v>
      </c>
      <c r="N25" s="60">
        <v>8562371</v>
      </c>
      <c r="O25" s="60">
        <v>2991673</v>
      </c>
      <c r="P25" s="60">
        <v>3055038</v>
      </c>
      <c r="Q25" s="60">
        <v>3153619</v>
      </c>
      <c r="R25" s="60">
        <v>9200330</v>
      </c>
      <c r="S25" s="60">
        <v>0</v>
      </c>
      <c r="T25" s="60">
        <v>0</v>
      </c>
      <c r="U25" s="60">
        <v>0</v>
      </c>
      <c r="V25" s="60">
        <v>0</v>
      </c>
      <c r="W25" s="60">
        <v>26586179</v>
      </c>
      <c r="X25" s="60">
        <v>28144816</v>
      </c>
      <c r="Y25" s="60">
        <v>-1558637</v>
      </c>
      <c r="Z25" s="140">
        <v>-5.54</v>
      </c>
      <c r="AA25" s="155">
        <v>37526421</v>
      </c>
    </row>
    <row r="26" spans="1:27" ht="13.5">
      <c r="A26" s="183" t="s">
        <v>38</v>
      </c>
      <c r="B26" s="182"/>
      <c r="C26" s="155">
        <v>5996633</v>
      </c>
      <c r="D26" s="155">
        <v>0</v>
      </c>
      <c r="E26" s="156">
        <v>6880478</v>
      </c>
      <c r="F26" s="60">
        <v>7040678</v>
      </c>
      <c r="G26" s="60">
        <v>505880</v>
      </c>
      <c r="H26" s="60">
        <v>505864</v>
      </c>
      <c r="I26" s="60">
        <v>518996</v>
      </c>
      <c r="J26" s="60">
        <v>1530740</v>
      </c>
      <c r="K26" s="60">
        <v>510318</v>
      </c>
      <c r="L26" s="60">
        <v>510236</v>
      </c>
      <c r="M26" s="60">
        <v>510244</v>
      </c>
      <c r="N26" s="60">
        <v>1530798</v>
      </c>
      <c r="O26" s="60">
        <v>510229</v>
      </c>
      <c r="P26" s="60">
        <v>510230</v>
      </c>
      <c r="Q26" s="60">
        <v>1143877</v>
      </c>
      <c r="R26" s="60">
        <v>2164336</v>
      </c>
      <c r="S26" s="60">
        <v>0</v>
      </c>
      <c r="T26" s="60">
        <v>0</v>
      </c>
      <c r="U26" s="60">
        <v>0</v>
      </c>
      <c r="V26" s="60">
        <v>0</v>
      </c>
      <c r="W26" s="60">
        <v>5225874</v>
      </c>
      <c r="X26" s="60">
        <v>5280509</v>
      </c>
      <c r="Y26" s="60">
        <v>-54635</v>
      </c>
      <c r="Z26" s="140">
        <v>-1.03</v>
      </c>
      <c r="AA26" s="155">
        <v>7040678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1369385</v>
      </c>
      <c r="F27" s="60">
        <v>1369385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684693</v>
      </c>
      <c r="N27" s="60">
        <v>684693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684693</v>
      </c>
      <c r="X27" s="60">
        <v>1027039</v>
      </c>
      <c r="Y27" s="60">
        <v>-342346</v>
      </c>
      <c r="Z27" s="140">
        <v>-33.33</v>
      </c>
      <c r="AA27" s="155">
        <v>1369385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3822653</v>
      </c>
      <c r="F28" s="60">
        <v>3822653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1911327</v>
      </c>
      <c r="N28" s="60">
        <v>1911327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1911327</v>
      </c>
      <c r="X28" s="60">
        <v>2866990</v>
      </c>
      <c r="Y28" s="60">
        <v>-955663</v>
      </c>
      <c r="Z28" s="140">
        <v>-33.33</v>
      </c>
      <c r="AA28" s="155">
        <v>3822653</v>
      </c>
    </row>
    <row r="29" spans="1:27" ht="13.5">
      <c r="A29" s="183" t="s">
        <v>40</v>
      </c>
      <c r="B29" s="182"/>
      <c r="C29" s="155">
        <v>764688</v>
      </c>
      <c r="D29" s="155">
        <v>0</v>
      </c>
      <c r="E29" s="156">
        <v>1338897</v>
      </c>
      <c r="F29" s="60">
        <v>405065</v>
      </c>
      <c r="G29" s="60">
        <v>1869</v>
      </c>
      <c r="H29" s="60">
        <v>0</v>
      </c>
      <c r="I29" s="60">
        <v>697</v>
      </c>
      <c r="J29" s="60">
        <v>2566</v>
      </c>
      <c r="K29" s="60">
        <v>53121</v>
      </c>
      <c r="L29" s="60">
        <v>38264</v>
      </c>
      <c r="M29" s="60">
        <v>123838</v>
      </c>
      <c r="N29" s="60">
        <v>215223</v>
      </c>
      <c r="O29" s="60">
        <v>6786</v>
      </c>
      <c r="P29" s="60">
        <v>7996</v>
      </c>
      <c r="Q29" s="60">
        <v>10843</v>
      </c>
      <c r="R29" s="60">
        <v>25625</v>
      </c>
      <c r="S29" s="60">
        <v>0</v>
      </c>
      <c r="T29" s="60">
        <v>0</v>
      </c>
      <c r="U29" s="60">
        <v>0</v>
      </c>
      <c r="V29" s="60">
        <v>0</v>
      </c>
      <c r="W29" s="60">
        <v>243414</v>
      </c>
      <c r="X29" s="60">
        <v>303799</v>
      </c>
      <c r="Y29" s="60">
        <v>-60385</v>
      </c>
      <c r="Z29" s="140">
        <v>-19.88</v>
      </c>
      <c r="AA29" s="155">
        <v>405065</v>
      </c>
    </row>
    <row r="30" spans="1:27" ht="13.5">
      <c r="A30" s="183" t="s">
        <v>119</v>
      </c>
      <c r="B30" s="182"/>
      <c r="C30" s="155">
        <v>19038885</v>
      </c>
      <c r="D30" s="155">
        <v>0</v>
      </c>
      <c r="E30" s="156">
        <v>20924732</v>
      </c>
      <c r="F30" s="60">
        <v>21560840</v>
      </c>
      <c r="G30" s="60">
        <v>2062878</v>
      </c>
      <c r="H30" s="60">
        <v>2075052</v>
      </c>
      <c r="I30" s="60">
        <v>1961829</v>
      </c>
      <c r="J30" s="60">
        <v>6099759</v>
      </c>
      <c r="K30" s="60">
        <v>1461451</v>
      </c>
      <c r="L30" s="60">
        <v>1499325</v>
      </c>
      <c r="M30" s="60">
        <v>1602885</v>
      </c>
      <c r="N30" s="60">
        <v>4563661</v>
      </c>
      <c r="O30" s="60">
        <v>1660852</v>
      </c>
      <c r="P30" s="60">
        <v>0</v>
      </c>
      <c r="Q30" s="60">
        <v>3485856</v>
      </c>
      <c r="R30" s="60">
        <v>5146708</v>
      </c>
      <c r="S30" s="60">
        <v>0</v>
      </c>
      <c r="T30" s="60">
        <v>0</v>
      </c>
      <c r="U30" s="60">
        <v>0</v>
      </c>
      <c r="V30" s="60">
        <v>0</v>
      </c>
      <c r="W30" s="60">
        <v>15810128</v>
      </c>
      <c r="X30" s="60">
        <v>16170630</v>
      </c>
      <c r="Y30" s="60">
        <v>-360502</v>
      </c>
      <c r="Z30" s="140">
        <v>-2.23</v>
      </c>
      <c r="AA30" s="155">
        <v>21560840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9157331</v>
      </c>
      <c r="D32" s="155">
        <v>0</v>
      </c>
      <c r="E32" s="156">
        <v>10010331</v>
      </c>
      <c r="F32" s="60">
        <v>10768256</v>
      </c>
      <c r="G32" s="60">
        <v>717026</v>
      </c>
      <c r="H32" s="60">
        <v>626444</v>
      </c>
      <c r="I32" s="60">
        <v>965494</v>
      </c>
      <c r="J32" s="60">
        <v>2308964</v>
      </c>
      <c r="K32" s="60">
        <v>844661</v>
      </c>
      <c r="L32" s="60">
        <v>699892</v>
      </c>
      <c r="M32" s="60">
        <v>1238844</v>
      </c>
      <c r="N32" s="60">
        <v>2783397</v>
      </c>
      <c r="O32" s="60">
        <v>702871</v>
      </c>
      <c r="P32" s="60">
        <v>921162</v>
      </c>
      <c r="Q32" s="60">
        <v>1227249</v>
      </c>
      <c r="R32" s="60">
        <v>2851282</v>
      </c>
      <c r="S32" s="60">
        <v>0</v>
      </c>
      <c r="T32" s="60">
        <v>0</v>
      </c>
      <c r="U32" s="60">
        <v>0</v>
      </c>
      <c r="V32" s="60">
        <v>0</v>
      </c>
      <c r="W32" s="60">
        <v>7943643</v>
      </c>
      <c r="X32" s="60">
        <v>8076192</v>
      </c>
      <c r="Y32" s="60">
        <v>-132549</v>
      </c>
      <c r="Z32" s="140">
        <v>-1.64</v>
      </c>
      <c r="AA32" s="155">
        <v>10768256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2399971</v>
      </c>
      <c r="F33" s="60">
        <v>3633771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2725328</v>
      </c>
      <c r="Y33" s="60">
        <v>-2725328</v>
      </c>
      <c r="Z33" s="140">
        <v>-100</v>
      </c>
      <c r="AA33" s="155">
        <v>3633771</v>
      </c>
    </row>
    <row r="34" spans="1:27" ht="13.5">
      <c r="A34" s="183" t="s">
        <v>43</v>
      </c>
      <c r="B34" s="182"/>
      <c r="C34" s="155">
        <v>43343950435</v>
      </c>
      <c r="D34" s="155">
        <v>0</v>
      </c>
      <c r="E34" s="156">
        <v>44939491</v>
      </c>
      <c r="F34" s="60">
        <v>43559221</v>
      </c>
      <c r="G34" s="60">
        <v>2325939</v>
      </c>
      <c r="H34" s="60">
        <v>3432478</v>
      </c>
      <c r="I34" s="60">
        <v>3563393</v>
      </c>
      <c r="J34" s="60">
        <v>9321810</v>
      </c>
      <c r="K34" s="60">
        <v>4890997</v>
      </c>
      <c r="L34" s="60">
        <v>4243500</v>
      </c>
      <c r="M34" s="60">
        <v>3795612</v>
      </c>
      <c r="N34" s="60">
        <v>12930109</v>
      </c>
      <c r="O34" s="60">
        <v>1923283</v>
      </c>
      <c r="P34" s="60">
        <v>2140747</v>
      </c>
      <c r="Q34" s="60">
        <v>3007135</v>
      </c>
      <c r="R34" s="60">
        <v>7071165</v>
      </c>
      <c r="S34" s="60">
        <v>0</v>
      </c>
      <c r="T34" s="60">
        <v>0</v>
      </c>
      <c r="U34" s="60">
        <v>0</v>
      </c>
      <c r="V34" s="60">
        <v>0</v>
      </c>
      <c r="W34" s="60">
        <v>29323084</v>
      </c>
      <c r="X34" s="60">
        <v>32669416</v>
      </c>
      <c r="Y34" s="60">
        <v>-3346332</v>
      </c>
      <c r="Z34" s="140">
        <v>-10.24</v>
      </c>
      <c r="AA34" s="155">
        <v>43559221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43412682292</v>
      </c>
      <c r="D36" s="188">
        <f>SUM(D25:D35)</f>
        <v>0</v>
      </c>
      <c r="E36" s="189">
        <f t="shared" si="1"/>
        <v>127241217</v>
      </c>
      <c r="F36" s="190">
        <f t="shared" si="1"/>
        <v>129686290</v>
      </c>
      <c r="G36" s="190">
        <f t="shared" si="1"/>
        <v>8492067</v>
      </c>
      <c r="H36" s="190">
        <f t="shared" si="1"/>
        <v>9482380</v>
      </c>
      <c r="I36" s="190">
        <f t="shared" si="1"/>
        <v>10112870</v>
      </c>
      <c r="J36" s="190">
        <f t="shared" si="1"/>
        <v>28087317</v>
      </c>
      <c r="K36" s="190">
        <f t="shared" si="1"/>
        <v>10568097</v>
      </c>
      <c r="L36" s="190">
        <f t="shared" si="1"/>
        <v>9771484</v>
      </c>
      <c r="M36" s="190">
        <f t="shared" si="1"/>
        <v>12841998</v>
      </c>
      <c r="N36" s="190">
        <f t="shared" si="1"/>
        <v>33181579</v>
      </c>
      <c r="O36" s="190">
        <f t="shared" si="1"/>
        <v>7795694</v>
      </c>
      <c r="P36" s="190">
        <f t="shared" si="1"/>
        <v>6635173</v>
      </c>
      <c r="Q36" s="190">
        <f t="shared" si="1"/>
        <v>12028579</v>
      </c>
      <c r="R36" s="190">
        <f t="shared" si="1"/>
        <v>26459446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87728342</v>
      </c>
      <c r="X36" s="190">
        <f t="shared" si="1"/>
        <v>97264719</v>
      </c>
      <c r="Y36" s="190">
        <f t="shared" si="1"/>
        <v>-9536377</v>
      </c>
      <c r="Z36" s="191">
        <f>+IF(X36&lt;&gt;0,+(Y36/X36)*100,0)</f>
        <v>-9.804559246194913</v>
      </c>
      <c r="AA36" s="188">
        <f>SUM(AA25:AA35)</f>
        <v>129686290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-43296833158</v>
      </c>
      <c r="D38" s="199">
        <f>+D22-D36</f>
        <v>0</v>
      </c>
      <c r="E38" s="200">
        <f t="shared" si="2"/>
        <v>-1270955</v>
      </c>
      <c r="F38" s="106">
        <f t="shared" si="2"/>
        <v>2375000</v>
      </c>
      <c r="G38" s="106">
        <f t="shared" si="2"/>
        <v>28220736</v>
      </c>
      <c r="H38" s="106">
        <f t="shared" si="2"/>
        <v>-6199740</v>
      </c>
      <c r="I38" s="106">
        <f t="shared" si="2"/>
        <v>-8517067</v>
      </c>
      <c r="J38" s="106">
        <f t="shared" si="2"/>
        <v>13503929</v>
      </c>
      <c r="K38" s="106">
        <f t="shared" si="2"/>
        <v>-4610939</v>
      </c>
      <c r="L38" s="106">
        <f t="shared" si="2"/>
        <v>18079737</v>
      </c>
      <c r="M38" s="106">
        <f t="shared" si="2"/>
        <v>-5838303</v>
      </c>
      <c r="N38" s="106">
        <f t="shared" si="2"/>
        <v>7630495</v>
      </c>
      <c r="O38" s="106">
        <f t="shared" si="2"/>
        <v>-613685</v>
      </c>
      <c r="P38" s="106">
        <f t="shared" si="2"/>
        <v>-905199</v>
      </c>
      <c r="Q38" s="106">
        <f t="shared" si="2"/>
        <v>-5655326</v>
      </c>
      <c r="R38" s="106">
        <f t="shared" si="2"/>
        <v>-7174210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13960214</v>
      </c>
      <c r="X38" s="106">
        <f>IF(F22=F36,0,X22-X36)</f>
        <v>1781251</v>
      </c>
      <c r="Y38" s="106">
        <f t="shared" si="2"/>
        <v>12178963</v>
      </c>
      <c r="Z38" s="201">
        <f>+IF(X38&lt;&gt;0,+(Y38/X38)*100,0)</f>
        <v>683.7308722914402</v>
      </c>
      <c r="AA38" s="199">
        <f>+AA22-AA36</f>
        <v>2375000</v>
      </c>
    </row>
    <row r="39" spans="1:27" ht="13.5">
      <c r="A39" s="181" t="s">
        <v>46</v>
      </c>
      <c r="B39" s="185"/>
      <c r="C39" s="155">
        <v>21783746</v>
      </c>
      <c r="D39" s="155">
        <v>0</v>
      </c>
      <c r="E39" s="156">
        <v>36500750</v>
      </c>
      <c r="F39" s="60">
        <v>56081750</v>
      </c>
      <c r="G39" s="60">
        <v>0</v>
      </c>
      <c r="H39" s="60">
        <v>0</v>
      </c>
      <c r="I39" s="60">
        <v>-266210</v>
      </c>
      <c r="J39" s="60">
        <v>-266210</v>
      </c>
      <c r="K39" s="60">
        <v>1654887</v>
      </c>
      <c r="L39" s="60">
        <v>2235369</v>
      </c>
      <c r="M39" s="60">
        <v>11710259</v>
      </c>
      <c r="N39" s="60">
        <v>15600515</v>
      </c>
      <c r="O39" s="60">
        <v>3015234</v>
      </c>
      <c r="P39" s="60">
        <v>0</v>
      </c>
      <c r="Q39" s="60">
        <v>9873868</v>
      </c>
      <c r="R39" s="60">
        <v>12889102</v>
      </c>
      <c r="S39" s="60">
        <v>0</v>
      </c>
      <c r="T39" s="60">
        <v>0</v>
      </c>
      <c r="U39" s="60">
        <v>0</v>
      </c>
      <c r="V39" s="60">
        <v>0</v>
      </c>
      <c r="W39" s="60">
        <v>28223407</v>
      </c>
      <c r="X39" s="60">
        <v>42061313</v>
      </c>
      <c r="Y39" s="60">
        <v>-13837906</v>
      </c>
      <c r="Z39" s="140">
        <v>-32.9</v>
      </c>
      <c r="AA39" s="155">
        <v>56081750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-43275049412</v>
      </c>
      <c r="D42" s="206">
        <f>SUM(D38:D41)</f>
        <v>0</v>
      </c>
      <c r="E42" s="207">
        <f t="shared" si="3"/>
        <v>35229795</v>
      </c>
      <c r="F42" s="88">
        <f t="shared" si="3"/>
        <v>58456750</v>
      </c>
      <c r="G42" s="88">
        <f t="shared" si="3"/>
        <v>28220736</v>
      </c>
      <c r="H42" s="88">
        <f t="shared" si="3"/>
        <v>-6199740</v>
      </c>
      <c r="I42" s="88">
        <f t="shared" si="3"/>
        <v>-8783277</v>
      </c>
      <c r="J42" s="88">
        <f t="shared" si="3"/>
        <v>13237719</v>
      </c>
      <c r="K42" s="88">
        <f t="shared" si="3"/>
        <v>-2956052</v>
      </c>
      <c r="L42" s="88">
        <f t="shared" si="3"/>
        <v>20315106</v>
      </c>
      <c r="M42" s="88">
        <f t="shared" si="3"/>
        <v>5871956</v>
      </c>
      <c r="N42" s="88">
        <f t="shared" si="3"/>
        <v>23231010</v>
      </c>
      <c r="O42" s="88">
        <f t="shared" si="3"/>
        <v>2401549</v>
      </c>
      <c r="P42" s="88">
        <f t="shared" si="3"/>
        <v>-905199</v>
      </c>
      <c r="Q42" s="88">
        <f t="shared" si="3"/>
        <v>4218542</v>
      </c>
      <c r="R42" s="88">
        <f t="shared" si="3"/>
        <v>5714892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42183621</v>
      </c>
      <c r="X42" s="88">
        <f t="shared" si="3"/>
        <v>43842564</v>
      </c>
      <c r="Y42" s="88">
        <f t="shared" si="3"/>
        <v>-1658943</v>
      </c>
      <c r="Z42" s="208">
        <f>+IF(X42&lt;&gt;0,+(Y42/X42)*100,0)</f>
        <v>-3.783864009413318</v>
      </c>
      <c r="AA42" s="206">
        <f>SUM(AA38:AA41)</f>
        <v>58456750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-43275049412</v>
      </c>
      <c r="D44" s="210">
        <f>+D42-D43</f>
        <v>0</v>
      </c>
      <c r="E44" s="211">
        <f t="shared" si="4"/>
        <v>35229795</v>
      </c>
      <c r="F44" s="77">
        <f t="shared" si="4"/>
        <v>58456750</v>
      </c>
      <c r="G44" s="77">
        <f t="shared" si="4"/>
        <v>28220736</v>
      </c>
      <c r="H44" s="77">
        <f t="shared" si="4"/>
        <v>-6199740</v>
      </c>
      <c r="I44" s="77">
        <f t="shared" si="4"/>
        <v>-8783277</v>
      </c>
      <c r="J44" s="77">
        <f t="shared" si="4"/>
        <v>13237719</v>
      </c>
      <c r="K44" s="77">
        <f t="shared" si="4"/>
        <v>-2956052</v>
      </c>
      <c r="L44" s="77">
        <f t="shared" si="4"/>
        <v>20315106</v>
      </c>
      <c r="M44" s="77">
        <f t="shared" si="4"/>
        <v>5871956</v>
      </c>
      <c r="N44" s="77">
        <f t="shared" si="4"/>
        <v>23231010</v>
      </c>
      <c r="O44" s="77">
        <f t="shared" si="4"/>
        <v>2401549</v>
      </c>
      <c r="P44" s="77">
        <f t="shared" si="4"/>
        <v>-905199</v>
      </c>
      <c r="Q44" s="77">
        <f t="shared" si="4"/>
        <v>4218542</v>
      </c>
      <c r="R44" s="77">
        <f t="shared" si="4"/>
        <v>5714892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42183621</v>
      </c>
      <c r="X44" s="77">
        <f t="shared" si="4"/>
        <v>43842564</v>
      </c>
      <c r="Y44" s="77">
        <f t="shared" si="4"/>
        <v>-1658943</v>
      </c>
      <c r="Z44" s="212">
        <f>+IF(X44&lt;&gt;0,+(Y44/X44)*100,0)</f>
        <v>-3.783864009413318</v>
      </c>
      <c r="AA44" s="210">
        <f>+AA42-AA43</f>
        <v>58456750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-43275049412</v>
      </c>
      <c r="D46" s="206">
        <f>SUM(D44:D45)</f>
        <v>0</v>
      </c>
      <c r="E46" s="207">
        <f t="shared" si="5"/>
        <v>35229795</v>
      </c>
      <c r="F46" s="88">
        <f t="shared" si="5"/>
        <v>58456750</v>
      </c>
      <c r="G46" s="88">
        <f t="shared" si="5"/>
        <v>28220736</v>
      </c>
      <c r="H46" s="88">
        <f t="shared" si="5"/>
        <v>-6199740</v>
      </c>
      <c r="I46" s="88">
        <f t="shared" si="5"/>
        <v>-8783277</v>
      </c>
      <c r="J46" s="88">
        <f t="shared" si="5"/>
        <v>13237719</v>
      </c>
      <c r="K46" s="88">
        <f t="shared" si="5"/>
        <v>-2956052</v>
      </c>
      <c r="L46" s="88">
        <f t="shared" si="5"/>
        <v>20315106</v>
      </c>
      <c r="M46" s="88">
        <f t="shared" si="5"/>
        <v>5871956</v>
      </c>
      <c r="N46" s="88">
        <f t="shared" si="5"/>
        <v>23231010</v>
      </c>
      <c r="O46" s="88">
        <f t="shared" si="5"/>
        <v>2401549</v>
      </c>
      <c r="P46" s="88">
        <f t="shared" si="5"/>
        <v>-905199</v>
      </c>
      <c r="Q46" s="88">
        <f t="shared" si="5"/>
        <v>4218542</v>
      </c>
      <c r="R46" s="88">
        <f t="shared" si="5"/>
        <v>5714892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42183621</v>
      </c>
      <c r="X46" s="88">
        <f t="shared" si="5"/>
        <v>43842564</v>
      </c>
      <c r="Y46" s="88">
        <f t="shared" si="5"/>
        <v>-1658943</v>
      </c>
      <c r="Z46" s="208">
        <f>+IF(X46&lt;&gt;0,+(Y46/X46)*100,0)</f>
        <v>-3.783864009413318</v>
      </c>
      <c r="AA46" s="206">
        <f>SUM(AA44:AA45)</f>
        <v>58456750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-43275049412</v>
      </c>
      <c r="D48" s="217">
        <f>SUM(D46:D47)</f>
        <v>0</v>
      </c>
      <c r="E48" s="218">
        <f t="shared" si="6"/>
        <v>35229795</v>
      </c>
      <c r="F48" s="219">
        <f t="shared" si="6"/>
        <v>58456750</v>
      </c>
      <c r="G48" s="219">
        <f t="shared" si="6"/>
        <v>28220736</v>
      </c>
      <c r="H48" s="220">
        <f t="shared" si="6"/>
        <v>-6199740</v>
      </c>
      <c r="I48" s="220">
        <f t="shared" si="6"/>
        <v>-8783277</v>
      </c>
      <c r="J48" s="220">
        <f t="shared" si="6"/>
        <v>13237719</v>
      </c>
      <c r="K48" s="220">
        <f t="shared" si="6"/>
        <v>-2956052</v>
      </c>
      <c r="L48" s="220">
        <f t="shared" si="6"/>
        <v>20315106</v>
      </c>
      <c r="M48" s="219">
        <f t="shared" si="6"/>
        <v>5871956</v>
      </c>
      <c r="N48" s="219">
        <f t="shared" si="6"/>
        <v>23231010</v>
      </c>
      <c r="O48" s="220">
        <f t="shared" si="6"/>
        <v>2401549</v>
      </c>
      <c r="P48" s="220">
        <f t="shared" si="6"/>
        <v>-905199</v>
      </c>
      <c r="Q48" s="220">
        <f t="shared" si="6"/>
        <v>4218542</v>
      </c>
      <c r="R48" s="220">
        <f t="shared" si="6"/>
        <v>5714892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42183621</v>
      </c>
      <c r="X48" s="220">
        <f t="shared" si="6"/>
        <v>43842564</v>
      </c>
      <c r="Y48" s="220">
        <f t="shared" si="6"/>
        <v>-1658943</v>
      </c>
      <c r="Z48" s="221">
        <f>+IF(X48&lt;&gt;0,+(Y48/X48)*100,0)</f>
        <v>-3.783864009413318</v>
      </c>
      <c r="AA48" s="222">
        <f>SUM(AA46:AA47)</f>
        <v>58456750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1677945</v>
      </c>
      <c r="D5" s="153">
        <f>SUM(D6:D8)</f>
        <v>0</v>
      </c>
      <c r="E5" s="154">
        <f t="shared" si="0"/>
        <v>13386900</v>
      </c>
      <c r="F5" s="100">
        <f t="shared" si="0"/>
        <v>5760000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4320000</v>
      </c>
      <c r="Y5" s="100">
        <f t="shared" si="0"/>
        <v>-4320000</v>
      </c>
      <c r="Z5" s="137">
        <f>+IF(X5&lt;&gt;0,+(Y5/X5)*100,0)</f>
        <v>-100</v>
      </c>
      <c r="AA5" s="153">
        <f>SUM(AA6:AA8)</f>
        <v>5760000</v>
      </c>
    </row>
    <row r="6" spans="1:27" ht="13.5">
      <c r="A6" s="138" t="s">
        <v>75</v>
      </c>
      <c r="B6" s="136"/>
      <c r="C6" s="155"/>
      <c r="D6" s="155"/>
      <c r="E6" s="156">
        <v>1318300</v>
      </c>
      <c r="F6" s="60">
        <v>1000000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750000</v>
      </c>
      <c r="Y6" s="60">
        <v>-750000</v>
      </c>
      <c r="Z6" s="140">
        <v>-100</v>
      </c>
      <c r="AA6" s="62">
        <v>1000000</v>
      </c>
    </row>
    <row r="7" spans="1:27" ht="13.5">
      <c r="A7" s="138" t="s">
        <v>76</v>
      </c>
      <c r="B7" s="136"/>
      <c r="C7" s="157"/>
      <c r="D7" s="157"/>
      <c r="E7" s="158">
        <v>3181300</v>
      </c>
      <c r="F7" s="159">
        <v>4454000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3340500</v>
      </c>
      <c r="Y7" s="159">
        <v>-3340500</v>
      </c>
      <c r="Z7" s="141">
        <v>-100</v>
      </c>
      <c r="AA7" s="225">
        <v>4454000</v>
      </c>
    </row>
    <row r="8" spans="1:27" ht="13.5">
      <c r="A8" s="138" t="s">
        <v>77</v>
      </c>
      <c r="B8" s="136"/>
      <c r="C8" s="155">
        <v>1677945</v>
      </c>
      <c r="D8" s="155"/>
      <c r="E8" s="156">
        <v>8887300</v>
      </c>
      <c r="F8" s="60">
        <v>306000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229500</v>
      </c>
      <c r="Y8" s="60">
        <v>-229500</v>
      </c>
      <c r="Z8" s="140">
        <v>-100</v>
      </c>
      <c r="AA8" s="62">
        <v>306000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751300</v>
      </c>
      <c r="F9" s="100">
        <f t="shared" si="1"/>
        <v>1454000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48102</v>
      </c>
      <c r="L9" s="100">
        <f t="shared" si="1"/>
        <v>0</v>
      </c>
      <c r="M9" s="100">
        <f t="shared" si="1"/>
        <v>595440</v>
      </c>
      <c r="N9" s="100">
        <f t="shared" si="1"/>
        <v>643542</v>
      </c>
      <c r="O9" s="100">
        <f t="shared" si="1"/>
        <v>510108</v>
      </c>
      <c r="P9" s="100">
        <f t="shared" si="1"/>
        <v>0</v>
      </c>
      <c r="Q9" s="100">
        <f t="shared" si="1"/>
        <v>0</v>
      </c>
      <c r="R9" s="100">
        <f t="shared" si="1"/>
        <v>510108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1153650</v>
      </c>
      <c r="X9" s="100">
        <f t="shared" si="1"/>
        <v>1090500</v>
      </c>
      <c r="Y9" s="100">
        <f t="shared" si="1"/>
        <v>63150</v>
      </c>
      <c r="Z9" s="137">
        <f>+IF(X9&lt;&gt;0,+(Y9/X9)*100,0)</f>
        <v>5.790921595598349</v>
      </c>
      <c r="AA9" s="102">
        <f>SUM(AA10:AA14)</f>
        <v>1454000</v>
      </c>
    </row>
    <row r="10" spans="1:27" ht="13.5">
      <c r="A10" s="138" t="s">
        <v>79</v>
      </c>
      <c r="B10" s="136"/>
      <c r="C10" s="155"/>
      <c r="D10" s="155"/>
      <c r="E10" s="156">
        <v>1300</v>
      </c>
      <c r="F10" s="60">
        <v>54000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40500</v>
      </c>
      <c r="Y10" s="60">
        <v>-40500</v>
      </c>
      <c r="Z10" s="140">
        <v>-100</v>
      </c>
      <c r="AA10" s="62">
        <v>54000</v>
      </c>
    </row>
    <row r="11" spans="1:27" ht="13.5">
      <c r="A11" s="138" t="s">
        <v>80</v>
      </c>
      <c r="B11" s="136"/>
      <c r="C11" s="155"/>
      <c r="D11" s="155"/>
      <c r="E11" s="156"/>
      <c r="F11" s="60">
        <v>1200000</v>
      </c>
      <c r="G11" s="60"/>
      <c r="H11" s="60"/>
      <c r="I11" s="60"/>
      <c r="J11" s="60"/>
      <c r="K11" s="60"/>
      <c r="L11" s="60"/>
      <c r="M11" s="60">
        <v>595440</v>
      </c>
      <c r="N11" s="60">
        <v>595440</v>
      </c>
      <c r="O11" s="60">
        <v>510108</v>
      </c>
      <c r="P11" s="60"/>
      <c r="Q11" s="60"/>
      <c r="R11" s="60">
        <v>510108</v>
      </c>
      <c r="S11" s="60"/>
      <c r="T11" s="60"/>
      <c r="U11" s="60"/>
      <c r="V11" s="60"/>
      <c r="W11" s="60">
        <v>1105548</v>
      </c>
      <c r="X11" s="60">
        <v>900000</v>
      </c>
      <c r="Y11" s="60">
        <v>205548</v>
      </c>
      <c r="Z11" s="140">
        <v>22.84</v>
      </c>
      <c r="AA11" s="62">
        <v>1200000</v>
      </c>
    </row>
    <row r="12" spans="1:27" ht="13.5">
      <c r="A12" s="138" t="s">
        <v>81</v>
      </c>
      <c r="B12" s="136"/>
      <c r="C12" s="155"/>
      <c r="D12" s="155"/>
      <c r="E12" s="156">
        <v>750000</v>
      </c>
      <c r="F12" s="60">
        <v>200000</v>
      </c>
      <c r="G12" s="60"/>
      <c r="H12" s="60"/>
      <c r="I12" s="60"/>
      <c r="J12" s="60"/>
      <c r="K12" s="60">
        <v>48102</v>
      </c>
      <c r="L12" s="60"/>
      <c r="M12" s="60"/>
      <c r="N12" s="60">
        <v>48102</v>
      </c>
      <c r="O12" s="60"/>
      <c r="P12" s="60"/>
      <c r="Q12" s="60"/>
      <c r="R12" s="60"/>
      <c r="S12" s="60"/>
      <c r="T12" s="60"/>
      <c r="U12" s="60"/>
      <c r="V12" s="60"/>
      <c r="W12" s="60">
        <v>48102</v>
      </c>
      <c r="X12" s="60">
        <v>150000</v>
      </c>
      <c r="Y12" s="60">
        <v>-101898</v>
      </c>
      <c r="Z12" s="140">
        <v>-67.93</v>
      </c>
      <c r="AA12" s="62">
        <v>200000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14316305</v>
      </c>
      <c r="D15" s="153">
        <f>SUM(D16:D18)</f>
        <v>0</v>
      </c>
      <c r="E15" s="154">
        <f t="shared" si="2"/>
        <v>23702050</v>
      </c>
      <c r="F15" s="100">
        <f t="shared" si="2"/>
        <v>38646750</v>
      </c>
      <c r="G15" s="100">
        <f t="shared" si="2"/>
        <v>0</v>
      </c>
      <c r="H15" s="100">
        <f t="shared" si="2"/>
        <v>125608</v>
      </c>
      <c r="I15" s="100">
        <f t="shared" si="2"/>
        <v>1534754</v>
      </c>
      <c r="J15" s="100">
        <f t="shared" si="2"/>
        <v>1660362</v>
      </c>
      <c r="K15" s="100">
        <f t="shared" si="2"/>
        <v>2174098</v>
      </c>
      <c r="L15" s="100">
        <f t="shared" si="2"/>
        <v>7362073</v>
      </c>
      <c r="M15" s="100">
        <f t="shared" si="2"/>
        <v>1608134</v>
      </c>
      <c r="N15" s="100">
        <f t="shared" si="2"/>
        <v>11144305</v>
      </c>
      <c r="O15" s="100">
        <f t="shared" si="2"/>
        <v>1887529</v>
      </c>
      <c r="P15" s="100">
        <f t="shared" si="2"/>
        <v>1564273</v>
      </c>
      <c r="Q15" s="100">
        <f t="shared" si="2"/>
        <v>6214822</v>
      </c>
      <c r="R15" s="100">
        <f t="shared" si="2"/>
        <v>9666624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22471291</v>
      </c>
      <c r="X15" s="100">
        <f t="shared" si="2"/>
        <v>28985063</v>
      </c>
      <c r="Y15" s="100">
        <f t="shared" si="2"/>
        <v>-6513772</v>
      </c>
      <c r="Z15" s="137">
        <f>+IF(X15&lt;&gt;0,+(Y15/X15)*100,0)</f>
        <v>-22.472857830255535</v>
      </c>
      <c r="AA15" s="102">
        <f>SUM(AA16:AA18)</f>
        <v>38646750</v>
      </c>
    </row>
    <row r="16" spans="1:27" ht="13.5">
      <c r="A16" s="138" t="s">
        <v>85</v>
      </c>
      <c r="B16" s="136"/>
      <c r="C16" s="155">
        <v>143950</v>
      </c>
      <c r="D16" s="155"/>
      <c r="E16" s="156">
        <v>22502050</v>
      </c>
      <c r="F16" s="60">
        <v>37881750</v>
      </c>
      <c r="G16" s="60"/>
      <c r="H16" s="60"/>
      <c r="I16" s="60">
        <v>1170201</v>
      </c>
      <c r="J16" s="60">
        <v>1170201</v>
      </c>
      <c r="K16" s="60">
        <v>1627633</v>
      </c>
      <c r="L16" s="60">
        <v>7362073</v>
      </c>
      <c r="M16" s="60">
        <v>1608134</v>
      </c>
      <c r="N16" s="60">
        <v>10597840</v>
      </c>
      <c r="O16" s="60">
        <v>1887529</v>
      </c>
      <c r="P16" s="60">
        <v>391144</v>
      </c>
      <c r="Q16" s="60">
        <v>549903</v>
      </c>
      <c r="R16" s="60">
        <v>2828576</v>
      </c>
      <c r="S16" s="60"/>
      <c r="T16" s="60"/>
      <c r="U16" s="60"/>
      <c r="V16" s="60"/>
      <c r="W16" s="60">
        <v>14596617</v>
      </c>
      <c r="X16" s="60">
        <v>28411313</v>
      </c>
      <c r="Y16" s="60">
        <v>-13814696</v>
      </c>
      <c r="Z16" s="140">
        <v>-48.62</v>
      </c>
      <c r="AA16" s="62">
        <v>37881750</v>
      </c>
    </row>
    <row r="17" spans="1:27" ht="13.5">
      <c r="A17" s="138" t="s">
        <v>86</v>
      </c>
      <c r="B17" s="136"/>
      <c r="C17" s="155">
        <v>14172355</v>
      </c>
      <c r="D17" s="155"/>
      <c r="E17" s="156">
        <v>1200000</v>
      </c>
      <c r="F17" s="60">
        <v>765000</v>
      </c>
      <c r="G17" s="60"/>
      <c r="H17" s="60">
        <v>125608</v>
      </c>
      <c r="I17" s="60">
        <v>364553</v>
      </c>
      <c r="J17" s="60">
        <v>490161</v>
      </c>
      <c r="K17" s="60">
        <v>546465</v>
      </c>
      <c r="L17" s="60"/>
      <c r="M17" s="60"/>
      <c r="N17" s="60">
        <v>546465</v>
      </c>
      <c r="O17" s="60"/>
      <c r="P17" s="60">
        <v>1173129</v>
      </c>
      <c r="Q17" s="60">
        <v>5664919</v>
      </c>
      <c r="R17" s="60">
        <v>6838048</v>
      </c>
      <c r="S17" s="60"/>
      <c r="T17" s="60"/>
      <c r="U17" s="60"/>
      <c r="V17" s="60"/>
      <c r="W17" s="60">
        <v>7874674</v>
      </c>
      <c r="X17" s="60">
        <v>573750</v>
      </c>
      <c r="Y17" s="60">
        <v>7300924</v>
      </c>
      <c r="Z17" s="140">
        <v>1272.49</v>
      </c>
      <c r="AA17" s="62">
        <v>765000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3133119</v>
      </c>
      <c r="D19" s="153">
        <f>SUM(D20:D23)</f>
        <v>0</v>
      </c>
      <c r="E19" s="154">
        <f t="shared" si="3"/>
        <v>19787000</v>
      </c>
      <c r="F19" s="100">
        <f t="shared" si="3"/>
        <v>19875000</v>
      </c>
      <c r="G19" s="100">
        <f t="shared" si="3"/>
        <v>0</v>
      </c>
      <c r="H19" s="100">
        <f t="shared" si="3"/>
        <v>116567</v>
      </c>
      <c r="I19" s="100">
        <f t="shared" si="3"/>
        <v>0</v>
      </c>
      <c r="J19" s="100">
        <f t="shared" si="3"/>
        <v>116567</v>
      </c>
      <c r="K19" s="100">
        <f t="shared" si="3"/>
        <v>603289</v>
      </c>
      <c r="L19" s="100">
        <f t="shared" si="3"/>
        <v>0</v>
      </c>
      <c r="M19" s="100">
        <f t="shared" si="3"/>
        <v>0</v>
      </c>
      <c r="N19" s="100">
        <f t="shared" si="3"/>
        <v>603289</v>
      </c>
      <c r="O19" s="100">
        <f t="shared" si="3"/>
        <v>219517</v>
      </c>
      <c r="P19" s="100">
        <f t="shared" si="3"/>
        <v>421731</v>
      </c>
      <c r="Q19" s="100">
        <f t="shared" si="3"/>
        <v>1068082</v>
      </c>
      <c r="R19" s="100">
        <f t="shared" si="3"/>
        <v>1709330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2429186</v>
      </c>
      <c r="X19" s="100">
        <f t="shared" si="3"/>
        <v>14906250</v>
      </c>
      <c r="Y19" s="100">
        <f t="shared" si="3"/>
        <v>-12477064</v>
      </c>
      <c r="Z19" s="137">
        <f>+IF(X19&lt;&gt;0,+(Y19/X19)*100,0)</f>
        <v>-83.70357400419287</v>
      </c>
      <c r="AA19" s="102">
        <f>SUM(AA20:AA23)</f>
        <v>19875000</v>
      </c>
    </row>
    <row r="20" spans="1:27" ht="13.5">
      <c r="A20" s="138" t="s">
        <v>89</v>
      </c>
      <c r="B20" s="136"/>
      <c r="C20" s="155">
        <v>3133119</v>
      </c>
      <c r="D20" s="155"/>
      <c r="E20" s="156">
        <v>14000000</v>
      </c>
      <c r="F20" s="60">
        <v>18270000</v>
      </c>
      <c r="G20" s="60"/>
      <c r="H20" s="60">
        <v>116567</v>
      </c>
      <c r="I20" s="60"/>
      <c r="J20" s="60">
        <v>116567</v>
      </c>
      <c r="K20" s="60">
        <v>603289</v>
      </c>
      <c r="L20" s="60"/>
      <c r="M20" s="60"/>
      <c r="N20" s="60">
        <v>603289</v>
      </c>
      <c r="O20" s="60">
        <v>219517</v>
      </c>
      <c r="P20" s="60">
        <v>421731</v>
      </c>
      <c r="Q20" s="60">
        <v>1068082</v>
      </c>
      <c r="R20" s="60">
        <v>1709330</v>
      </c>
      <c r="S20" s="60"/>
      <c r="T20" s="60"/>
      <c r="U20" s="60"/>
      <c r="V20" s="60"/>
      <c r="W20" s="60">
        <v>2429186</v>
      </c>
      <c r="X20" s="60">
        <v>13702500</v>
      </c>
      <c r="Y20" s="60">
        <v>-11273314</v>
      </c>
      <c r="Z20" s="140">
        <v>-82.27</v>
      </c>
      <c r="AA20" s="62">
        <v>18270000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5787000</v>
      </c>
      <c r="F23" s="60">
        <v>1605000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1203750</v>
      </c>
      <c r="Y23" s="60">
        <v>-1203750</v>
      </c>
      <c r="Z23" s="140">
        <v>-100</v>
      </c>
      <c r="AA23" s="62">
        <v>1605000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19127369</v>
      </c>
      <c r="D25" s="217">
        <f>+D5+D9+D15+D19+D24</f>
        <v>0</v>
      </c>
      <c r="E25" s="230">
        <f t="shared" si="4"/>
        <v>57627250</v>
      </c>
      <c r="F25" s="219">
        <f t="shared" si="4"/>
        <v>65735750</v>
      </c>
      <c r="G25" s="219">
        <f t="shared" si="4"/>
        <v>0</v>
      </c>
      <c r="H25" s="219">
        <f t="shared" si="4"/>
        <v>242175</v>
      </c>
      <c r="I25" s="219">
        <f t="shared" si="4"/>
        <v>1534754</v>
      </c>
      <c r="J25" s="219">
        <f t="shared" si="4"/>
        <v>1776929</v>
      </c>
      <c r="K25" s="219">
        <f t="shared" si="4"/>
        <v>2825489</v>
      </c>
      <c r="L25" s="219">
        <f t="shared" si="4"/>
        <v>7362073</v>
      </c>
      <c r="M25" s="219">
        <f t="shared" si="4"/>
        <v>2203574</v>
      </c>
      <c r="N25" s="219">
        <f t="shared" si="4"/>
        <v>12391136</v>
      </c>
      <c r="O25" s="219">
        <f t="shared" si="4"/>
        <v>2617154</v>
      </c>
      <c r="P25" s="219">
        <f t="shared" si="4"/>
        <v>1986004</v>
      </c>
      <c r="Q25" s="219">
        <f t="shared" si="4"/>
        <v>7282904</v>
      </c>
      <c r="R25" s="219">
        <f t="shared" si="4"/>
        <v>11886062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26054127</v>
      </c>
      <c r="X25" s="219">
        <f t="shared" si="4"/>
        <v>49301813</v>
      </c>
      <c r="Y25" s="219">
        <f t="shared" si="4"/>
        <v>-23247686</v>
      </c>
      <c r="Z25" s="231">
        <f>+IF(X25&lt;&gt;0,+(Y25/X25)*100,0)</f>
        <v>-47.15381562134439</v>
      </c>
      <c r="AA25" s="232">
        <f>+AA5+AA9+AA15+AA19+AA24</f>
        <v>65735750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18520696</v>
      </c>
      <c r="D28" s="155"/>
      <c r="E28" s="156">
        <v>36500750</v>
      </c>
      <c r="F28" s="60">
        <v>56081750</v>
      </c>
      <c r="G28" s="60"/>
      <c r="H28" s="60">
        <v>242175</v>
      </c>
      <c r="I28" s="60">
        <v>1534754</v>
      </c>
      <c r="J28" s="60">
        <v>1776929</v>
      </c>
      <c r="K28" s="60">
        <v>1186469</v>
      </c>
      <c r="L28" s="60">
        <v>5339120</v>
      </c>
      <c r="M28" s="60">
        <v>689275</v>
      </c>
      <c r="N28" s="60">
        <v>7214864</v>
      </c>
      <c r="O28" s="60">
        <v>1296663</v>
      </c>
      <c r="P28" s="60">
        <v>1594860</v>
      </c>
      <c r="Q28" s="60">
        <v>6733001</v>
      </c>
      <c r="R28" s="60">
        <v>9624524</v>
      </c>
      <c r="S28" s="60"/>
      <c r="T28" s="60"/>
      <c r="U28" s="60"/>
      <c r="V28" s="60"/>
      <c r="W28" s="60">
        <v>18616317</v>
      </c>
      <c r="X28" s="60">
        <v>42061313</v>
      </c>
      <c r="Y28" s="60">
        <v>-23444996</v>
      </c>
      <c r="Z28" s="140">
        <v>-55.74</v>
      </c>
      <c r="AA28" s="155">
        <v>56081750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>
        <v>1639020</v>
      </c>
      <c r="L29" s="60">
        <v>2022953</v>
      </c>
      <c r="M29" s="60">
        <v>1514299</v>
      </c>
      <c r="N29" s="60">
        <v>5176272</v>
      </c>
      <c r="O29" s="60">
        <v>810383</v>
      </c>
      <c r="P29" s="60">
        <v>391144</v>
      </c>
      <c r="Q29" s="60">
        <v>549903</v>
      </c>
      <c r="R29" s="60">
        <v>1751430</v>
      </c>
      <c r="S29" s="60"/>
      <c r="T29" s="60"/>
      <c r="U29" s="60"/>
      <c r="V29" s="60"/>
      <c r="W29" s="60">
        <v>6927702</v>
      </c>
      <c r="X29" s="60"/>
      <c r="Y29" s="60">
        <v>6927702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>
        <v>510108</v>
      </c>
      <c r="P31" s="60"/>
      <c r="Q31" s="60"/>
      <c r="R31" s="60">
        <v>510108</v>
      </c>
      <c r="S31" s="60"/>
      <c r="T31" s="60"/>
      <c r="U31" s="60"/>
      <c r="V31" s="60"/>
      <c r="W31" s="60">
        <v>510108</v>
      </c>
      <c r="X31" s="60"/>
      <c r="Y31" s="60">
        <v>510108</v>
      </c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18520696</v>
      </c>
      <c r="D32" s="210">
        <f>SUM(D28:D31)</f>
        <v>0</v>
      </c>
      <c r="E32" s="211">
        <f t="shared" si="5"/>
        <v>36500750</v>
      </c>
      <c r="F32" s="77">
        <f t="shared" si="5"/>
        <v>56081750</v>
      </c>
      <c r="G32" s="77">
        <f t="shared" si="5"/>
        <v>0</v>
      </c>
      <c r="H32" s="77">
        <f t="shared" si="5"/>
        <v>242175</v>
      </c>
      <c r="I32" s="77">
        <f t="shared" si="5"/>
        <v>1534754</v>
      </c>
      <c r="J32" s="77">
        <f t="shared" si="5"/>
        <v>1776929</v>
      </c>
      <c r="K32" s="77">
        <f t="shared" si="5"/>
        <v>2825489</v>
      </c>
      <c r="L32" s="77">
        <f t="shared" si="5"/>
        <v>7362073</v>
      </c>
      <c r="M32" s="77">
        <f t="shared" si="5"/>
        <v>2203574</v>
      </c>
      <c r="N32" s="77">
        <f t="shared" si="5"/>
        <v>12391136</v>
      </c>
      <c r="O32" s="77">
        <f t="shared" si="5"/>
        <v>2617154</v>
      </c>
      <c r="P32" s="77">
        <f t="shared" si="5"/>
        <v>1986004</v>
      </c>
      <c r="Q32" s="77">
        <f t="shared" si="5"/>
        <v>7282904</v>
      </c>
      <c r="R32" s="77">
        <f t="shared" si="5"/>
        <v>11886062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26054127</v>
      </c>
      <c r="X32" s="77">
        <f t="shared" si="5"/>
        <v>42061313</v>
      </c>
      <c r="Y32" s="77">
        <f t="shared" si="5"/>
        <v>-16007186</v>
      </c>
      <c r="Z32" s="212">
        <f>+IF(X32&lt;&gt;0,+(Y32/X32)*100,0)</f>
        <v>-38.056791046917624</v>
      </c>
      <c r="AA32" s="79">
        <f>SUM(AA28:AA31)</f>
        <v>56081750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>
        <v>17543000</v>
      </c>
      <c r="F34" s="60">
        <v>7379000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5534250</v>
      </c>
      <c r="Y34" s="60">
        <v>-5534250</v>
      </c>
      <c r="Z34" s="140">
        <v>-100</v>
      </c>
      <c r="AA34" s="62">
        <v>7379000</v>
      </c>
    </row>
    <row r="35" spans="1:27" ht="13.5">
      <c r="A35" s="237" t="s">
        <v>53</v>
      </c>
      <c r="B35" s="136"/>
      <c r="C35" s="155">
        <v>606673</v>
      </c>
      <c r="D35" s="155"/>
      <c r="E35" s="156">
        <v>3583500</v>
      </c>
      <c r="F35" s="60">
        <v>2275000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1706250</v>
      </c>
      <c r="Y35" s="60">
        <v>-1706250</v>
      </c>
      <c r="Z35" s="140">
        <v>-100</v>
      </c>
      <c r="AA35" s="62">
        <v>2275000</v>
      </c>
    </row>
    <row r="36" spans="1:27" ht="13.5">
      <c r="A36" s="238" t="s">
        <v>139</v>
      </c>
      <c r="B36" s="149"/>
      <c r="C36" s="222">
        <f aca="true" t="shared" si="6" ref="C36:Y36">SUM(C32:C35)</f>
        <v>19127369</v>
      </c>
      <c r="D36" s="222">
        <f>SUM(D32:D35)</f>
        <v>0</v>
      </c>
      <c r="E36" s="218">
        <f t="shared" si="6"/>
        <v>57627250</v>
      </c>
      <c r="F36" s="220">
        <f t="shared" si="6"/>
        <v>65735750</v>
      </c>
      <c r="G36" s="220">
        <f t="shared" si="6"/>
        <v>0</v>
      </c>
      <c r="H36" s="220">
        <f t="shared" si="6"/>
        <v>242175</v>
      </c>
      <c r="I36" s="220">
        <f t="shared" si="6"/>
        <v>1534754</v>
      </c>
      <c r="J36" s="220">
        <f t="shared" si="6"/>
        <v>1776929</v>
      </c>
      <c r="K36" s="220">
        <f t="shared" si="6"/>
        <v>2825489</v>
      </c>
      <c r="L36" s="220">
        <f t="shared" si="6"/>
        <v>7362073</v>
      </c>
      <c r="M36" s="220">
        <f t="shared" si="6"/>
        <v>2203574</v>
      </c>
      <c r="N36" s="220">
        <f t="shared" si="6"/>
        <v>12391136</v>
      </c>
      <c r="O36" s="220">
        <f t="shared" si="6"/>
        <v>2617154</v>
      </c>
      <c r="P36" s="220">
        <f t="shared" si="6"/>
        <v>1986004</v>
      </c>
      <c r="Q36" s="220">
        <f t="shared" si="6"/>
        <v>7282904</v>
      </c>
      <c r="R36" s="220">
        <f t="shared" si="6"/>
        <v>11886062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26054127</v>
      </c>
      <c r="X36" s="220">
        <f t="shared" si="6"/>
        <v>49301813</v>
      </c>
      <c r="Y36" s="220">
        <f t="shared" si="6"/>
        <v>-23247686</v>
      </c>
      <c r="Z36" s="221">
        <f>+IF(X36&lt;&gt;0,+(Y36/X36)*100,0)</f>
        <v>-47.15381562134439</v>
      </c>
      <c r="AA36" s="239">
        <f>SUM(AA32:AA35)</f>
        <v>65735750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23401728</v>
      </c>
      <c r="D6" s="155"/>
      <c r="E6" s="59">
        <v>3267</v>
      </c>
      <c r="F6" s="60">
        <v>18073187</v>
      </c>
      <c r="G6" s="60">
        <v>39168262</v>
      </c>
      <c r="H6" s="60">
        <v>535840</v>
      </c>
      <c r="I6" s="60">
        <v>2548</v>
      </c>
      <c r="J6" s="60">
        <v>2548</v>
      </c>
      <c r="K6" s="60">
        <v>40090528</v>
      </c>
      <c r="L6" s="60">
        <v>47471124</v>
      </c>
      <c r="M6" s="60">
        <v>36650235</v>
      </c>
      <c r="N6" s="60">
        <v>36650235</v>
      </c>
      <c r="O6" s="60">
        <v>30647199</v>
      </c>
      <c r="P6" s="60">
        <v>36885580</v>
      </c>
      <c r="Q6" s="60">
        <v>6832924</v>
      </c>
      <c r="R6" s="60">
        <v>6832924</v>
      </c>
      <c r="S6" s="60"/>
      <c r="T6" s="60"/>
      <c r="U6" s="60"/>
      <c r="V6" s="60"/>
      <c r="W6" s="60">
        <v>6832924</v>
      </c>
      <c r="X6" s="60">
        <v>13554890</v>
      </c>
      <c r="Y6" s="60">
        <v>-6721966</v>
      </c>
      <c r="Z6" s="140">
        <v>-49.59</v>
      </c>
      <c r="AA6" s="62">
        <v>18073187</v>
      </c>
    </row>
    <row r="7" spans="1:27" ht="13.5">
      <c r="A7" s="249" t="s">
        <v>144</v>
      </c>
      <c r="B7" s="182"/>
      <c r="C7" s="155"/>
      <c r="D7" s="155"/>
      <c r="E7" s="59">
        <v>21318359</v>
      </c>
      <c r="F7" s="60"/>
      <c r="G7" s="60">
        <v>22946231</v>
      </c>
      <c r="H7" s="60">
        <v>49452587</v>
      </c>
      <c r="I7" s="60">
        <v>42697421</v>
      </c>
      <c r="J7" s="60">
        <v>42697421</v>
      </c>
      <c r="K7" s="60"/>
      <c r="L7" s="60"/>
      <c r="M7" s="60"/>
      <c r="N7" s="60"/>
      <c r="O7" s="60"/>
      <c r="P7" s="60"/>
      <c r="Q7" s="60">
        <v>32598953</v>
      </c>
      <c r="R7" s="60">
        <v>32598953</v>
      </c>
      <c r="S7" s="60"/>
      <c r="T7" s="60"/>
      <c r="U7" s="60"/>
      <c r="V7" s="60"/>
      <c r="W7" s="60">
        <v>32598953</v>
      </c>
      <c r="X7" s="60"/>
      <c r="Y7" s="60">
        <v>32598953</v>
      </c>
      <c r="Z7" s="140"/>
      <c r="AA7" s="62"/>
    </row>
    <row r="8" spans="1:27" ht="13.5">
      <c r="A8" s="249" t="s">
        <v>145</v>
      </c>
      <c r="B8" s="182"/>
      <c r="C8" s="155">
        <v>34173962</v>
      </c>
      <c r="D8" s="155"/>
      <c r="E8" s="59">
        <v>16225720</v>
      </c>
      <c r="F8" s="60">
        <v>38411838</v>
      </c>
      <c r="G8" s="60">
        <v>69041198</v>
      </c>
      <c r="H8" s="60">
        <v>68332226</v>
      </c>
      <c r="I8" s="60">
        <v>70683554</v>
      </c>
      <c r="J8" s="60">
        <v>70683554</v>
      </c>
      <c r="K8" s="60">
        <v>37766426</v>
      </c>
      <c r="L8" s="60">
        <v>35998852</v>
      </c>
      <c r="M8" s="60">
        <v>37608628</v>
      </c>
      <c r="N8" s="60">
        <v>37608628</v>
      </c>
      <c r="O8" s="60">
        <v>40643666</v>
      </c>
      <c r="P8" s="60">
        <v>39399218</v>
      </c>
      <c r="Q8" s="60">
        <v>40699733</v>
      </c>
      <c r="R8" s="60">
        <v>40699733</v>
      </c>
      <c r="S8" s="60"/>
      <c r="T8" s="60"/>
      <c r="U8" s="60"/>
      <c r="V8" s="60"/>
      <c r="W8" s="60">
        <v>40699733</v>
      </c>
      <c r="X8" s="60">
        <v>28808879</v>
      </c>
      <c r="Y8" s="60">
        <v>11890854</v>
      </c>
      <c r="Z8" s="140">
        <v>41.27</v>
      </c>
      <c r="AA8" s="62">
        <v>38411838</v>
      </c>
    </row>
    <row r="9" spans="1:27" ht="13.5">
      <c r="A9" s="249" t="s">
        <v>146</v>
      </c>
      <c r="B9" s="182"/>
      <c r="C9" s="155">
        <v>1721555</v>
      </c>
      <c r="D9" s="155"/>
      <c r="E9" s="59">
        <v>501561</v>
      </c>
      <c r="F9" s="60">
        <v>984074</v>
      </c>
      <c r="G9" s="60">
        <v>13080363</v>
      </c>
      <c r="H9" s="60">
        <v>13032940</v>
      </c>
      <c r="I9" s="60">
        <v>13280572</v>
      </c>
      <c r="J9" s="60">
        <v>13280572</v>
      </c>
      <c r="K9" s="60">
        <v>3111368</v>
      </c>
      <c r="L9" s="60">
        <v>1409922</v>
      </c>
      <c r="M9" s="60">
        <v>1357876</v>
      </c>
      <c r="N9" s="60">
        <v>1357876</v>
      </c>
      <c r="O9" s="60">
        <v>1400398</v>
      </c>
      <c r="P9" s="60">
        <v>1821789</v>
      </c>
      <c r="Q9" s="60">
        <v>1959234</v>
      </c>
      <c r="R9" s="60">
        <v>1959234</v>
      </c>
      <c r="S9" s="60"/>
      <c r="T9" s="60"/>
      <c r="U9" s="60"/>
      <c r="V9" s="60"/>
      <c r="W9" s="60">
        <v>1959234</v>
      </c>
      <c r="X9" s="60">
        <v>738056</v>
      </c>
      <c r="Y9" s="60">
        <v>1221178</v>
      </c>
      <c r="Z9" s="140">
        <v>165.46</v>
      </c>
      <c r="AA9" s="62">
        <v>984074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138476</v>
      </c>
      <c r="D11" s="155"/>
      <c r="E11" s="59">
        <v>9113347</v>
      </c>
      <c r="F11" s="60">
        <v>138476</v>
      </c>
      <c r="G11" s="60">
        <v>9149099</v>
      </c>
      <c r="H11" s="60">
        <v>9149099</v>
      </c>
      <c r="I11" s="60">
        <v>9149099</v>
      </c>
      <c r="J11" s="60">
        <v>9149099</v>
      </c>
      <c r="K11" s="60">
        <v>9118476</v>
      </c>
      <c r="L11" s="60">
        <v>9118476</v>
      </c>
      <c r="M11" s="60">
        <v>9118476</v>
      </c>
      <c r="N11" s="60">
        <v>9118476</v>
      </c>
      <c r="O11" s="60">
        <v>9118476</v>
      </c>
      <c r="P11" s="60">
        <v>9118476</v>
      </c>
      <c r="Q11" s="60">
        <v>138475</v>
      </c>
      <c r="R11" s="60">
        <v>138475</v>
      </c>
      <c r="S11" s="60"/>
      <c r="T11" s="60"/>
      <c r="U11" s="60"/>
      <c r="V11" s="60"/>
      <c r="W11" s="60">
        <v>138475</v>
      </c>
      <c r="X11" s="60">
        <v>103857</v>
      </c>
      <c r="Y11" s="60">
        <v>34618</v>
      </c>
      <c r="Z11" s="140">
        <v>33.33</v>
      </c>
      <c r="AA11" s="62">
        <v>138476</v>
      </c>
    </row>
    <row r="12" spans="1:27" ht="13.5">
      <c r="A12" s="250" t="s">
        <v>56</v>
      </c>
      <c r="B12" s="251"/>
      <c r="C12" s="168">
        <f aca="true" t="shared" si="0" ref="C12:Y12">SUM(C6:C11)</f>
        <v>59435721</v>
      </c>
      <c r="D12" s="168">
        <f>SUM(D6:D11)</f>
        <v>0</v>
      </c>
      <c r="E12" s="72">
        <f t="shared" si="0"/>
        <v>47162254</v>
      </c>
      <c r="F12" s="73">
        <f t="shared" si="0"/>
        <v>57607575</v>
      </c>
      <c r="G12" s="73">
        <f t="shared" si="0"/>
        <v>153385153</v>
      </c>
      <c r="H12" s="73">
        <f t="shared" si="0"/>
        <v>140502692</v>
      </c>
      <c r="I12" s="73">
        <f t="shared" si="0"/>
        <v>135813194</v>
      </c>
      <c r="J12" s="73">
        <f t="shared" si="0"/>
        <v>135813194</v>
      </c>
      <c r="K12" s="73">
        <f t="shared" si="0"/>
        <v>90086798</v>
      </c>
      <c r="L12" s="73">
        <f t="shared" si="0"/>
        <v>93998374</v>
      </c>
      <c r="M12" s="73">
        <f t="shared" si="0"/>
        <v>84735215</v>
      </c>
      <c r="N12" s="73">
        <f t="shared" si="0"/>
        <v>84735215</v>
      </c>
      <c r="O12" s="73">
        <f t="shared" si="0"/>
        <v>81809739</v>
      </c>
      <c r="P12" s="73">
        <f t="shared" si="0"/>
        <v>87225063</v>
      </c>
      <c r="Q12" s="73">
        <f t="shared" si="0"/>
        <v>82229319</v>
      </c>
      <c r="R12" s="73">
        <f t="shared" si="0"/>
        <v>82229319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82229319</v>
      </c>
      <c r="X12" s="73">
        <f t="shared" si="0"/>
        <v>43205682</v>
      </c>
      <c r="Y12" s="73">
        <f t="shared" si="0"/>
        <v>39023637</v>
      </c>
      <c r="Z12" s="170">
        <f>+IF(X12&lt;&gt;0,+(Y12/X12)*100,0)</f>
        <v>90.32061338598936</v>
      </c>
      <c r="AA12" s="74">
        <f>SUM(AA6:AA11)</f>
        <v>57607575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>
        <v>3262979</v>
      </c>
      <c r="H15" s="60">
        <v>3262979</v>
      </c>
      <c r="I15" s="60">
        <v>3262979</v>
      </c>
      <c r="J15" s="60">
        <v>3262979</v>
      </c>
      <c r="K15" s="60">
        <v>300398</v>
      </c>
      <c r="L15" s="60">
        <v>3640866</v>
      </c>
      <c r="M15" s="60">
        <v>3533488</v>
      </c>
      <c r="N15" s="60">
        <v>3533488</v>
      </c>
      <c r="O15" s="60">
        <v>3564795</v>
      </c>
      <c r="P15" s="60">
        <v>3833451</v>
      </c>
      <c r="Q15" s="60">
        <v>3564626</v>
      </c>
      <c r="R15" s="60">
        <v>3564626</v>
      </c>
      <c r="S15" s="60"/>
      <c r="T15" s="60"/>
      <c r="U15" s="60"/>
      <c r="V15" s="60"/>
      <c r="W15" s="60">
        <v>3564626</v>
      </c>
      <c r="X15" s="60"/>
      <c r="Y15" s="60">
        <v>3564626</v>
      </c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88094749</v>
      </c>
      <c r="D17" s="155"/>
      <c r="E17" s="59">
        <v>88094749</v>
      </c>
      <c r="F17" s="60">
        <v>88094749</v>
      </c>
      <c r="G17" s="60">
        <v>88094749</v>
      </c>
      <c r="H17" s="60">
        <v>88094749</v>
      </c>
      <c r="I17" s="60">
        <v>88094749</v>
      </c>
      <c r="J17" s="60">
        <v>88094749</v>
      </c>
      <c r="K17" s="60"/>
      <c r="L17" s="60"/>
      <c r="M17" s="60">
        <v>88094749</v>
      </c>
      <c r="N17" s="60">
        <v>88094749</v>
      </c>
      <c r="O17" s="60">
        <v>88094749</v>
      </c>
      <c r="P17" s="60">
        <v>88094749</v>
      </c>
      <c r="Q17" s="60">
        <v>88094749</v>
      </c>
      <c r="R17" s="60">
        <v>88094749</v>
      </c>
      <c r="S17" s="60"/>
      <c r="T17" s="60"/>
      <c r="U17" s="60"/>
      <c r="V17" s="60"/>
      <c r="W17" s="60">
        <v>88094749</v>
      </c>
      <c r="X17" s="60">
        <v>66071062</v>
      </c>
      <c r="Y17" s="60">
        <v>22023687</v>
      </c>
      <c r="Z17" s="140">
        <v>33.33</v>
      </c>
      <c r="AA17" s="62">
        <v>88094749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124477258</v>
      </c>
      <c r="D19" s="155"/>
      <c r="E19" s="59">
        <v>191756776</v>
      </c>
      <c r="F19" s="60">
        <v>185112795</v>
      </c>
      <c r="G19" s="60">
        <v>103920051</v>
      </c>
      <c r="H19" s="60">
        <v>103920051</v>
      </c>
      <c r="I19" s="60">
        <v>103920051</v>
      </c>
      <c r="J19" s="60">
        <v>103920051</v>
      </c>
      <c r="K19" s="60">
        <v>215280705</v>
      </c>
      <c r="L19" s="60">
        <v>221883384</v>
      </c>
      <c r="M19" s="60">
        <v>133916941</v>
      </c>
      <c r="N19" s="60">
        <v>133916941</v>
      </c>
      <c r="O19" s="60">
        <v>136220080</v>
      </c>
      <c r="P19" s="60">
        <v>131201667</v>
      </c>
      <c r="Q19" s="60">
        <v>121435386</v>
      </c>
      <c r="R19" s="60">
        <v>121435386</v>
      </c>
      <c r="S19" s="60"/>
      <c r="T19" s="60"/>
      <c r="U19" s="60"/>
      <c r="V19" s="60"/>
      <c r="W19" s="60">
        <v>121435386</v>
      </c>
      <c r="X19" s="60">
        <v>138834596</v>
      </c>
      <c r="Y19" s="60">
        <v>-17399210</v>
      </c>
      <c r="Z19" s="140">
        <v>-12.53</v>
      </c>
      <c r="AA19" s="62">
        <v>185112795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72432</v>
      </c>
      <c r="D22" s="155"/>
      <c r="E22" s="59">
        <v>1716432</v>
      </c>
      <c r="F22" s="60">
        <v>72432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>
        <v>18268</v>
      </c>
      <c r="R22" s="60">
        <v>18268</v>
      </c>
      <c r="S22" s="60"/>
      <c r="T22" s="60"/>
      <c r="U22" s="60"/>
      <c r="V22" s="60"/>
      <c r="W22" s="60">
        <v>18268</v>
      </c>
      <c r="X22" s="60">
        <v>54324</v>
      </c>
      <c r="Y22" s="60">
        <v>-36056</v>
      </c>
      <c r="Z22" s="140">
        <v>-66.37</v>
      </c>
      <c r="AA22" s="62">
        <v>72432</v>
      </c>
    </row>
    <row r="23" spans="1:27" ht="13.5">
      <c r="A23" s="249" t="s">
        <v>158</v>
      </c>
      <c r="B23" s="182"/>
      <c r="C23" s="155"/>
      <c r="D23" s="155"/>
      <c r="E23" s="59"/>
      <c r="F23" s="60">
        <v>77560</v>
      </c>
      <c r="G23" s="159">
        <v>17602508</v>
      </c>
      <c r="H23" s="159">
        <v>24465009</v>
      </c>
      <c r="I23" s="159">
        <v>25670576</v>
      </c>
      <c r="J23" s="60">
        <v>25670576</v>
      </c>
      <c r="K23" s="159"/>
      <c r="L23" s="159"/>
      <c r="M23" s="60"/>
      <c r="N23" s="159"/>
      <c r="O23" s="159"/>
      <c r="P23" s="159"/>
      <c r="Q23" s="60">
        <v>9057560</v>
      </c>
      <c r="R23" s="159">
        <v>9057560</v>
      </c>
      <c r="S23" s="159"/>
      <c r="T23" s="60"/>
      <c r="U23" s="159"/>
      <c r="V23" s="159"/>
      <c r="W23" s="159">
        <v>9057560</v>
      </c>
      <c r="X23" s="60">
        <v>58170</v>
      </c>
      <c r="Y23" s="159">
        <v>8999390</v>
      </c>
      <c r="Z23" s="141">
        <v>15470.84</v>
      </c>
      <c r="AA23" s="225">
        <v>77560</v>
      </c>
    </row>
    <row r="24" spans="1:27" ht="13.5">
      <c r="A24" s="250" t="s">
        <v>57</v>
      </c>
      <c r="B24" s="253"/>
      <c r="C24" s="168">
        <f aca="true" t="shared" si="1" ref="C24:Y24">SUM(C15:C23)</f>
        <v>212644439</v>
      </c>
      <c r="D24" s="168">
        <f>SUM(D15:D23)</f>
        <v>0</v>
      </c>
      <c r="E24" s="76">
        <f t="shared" si="1"/>
        <v>281567957</v>
      </c>
      <c r="F24" s="77">
        <f t="shared" si="1"/>
        <v>273357536</v>
      </c>
      <c r="G24" s="77">
        <f t="shared" si="1"/>
        <v>212880287</v>
      </c>
      <c r="H24" s="77">
        <f t="shared" si="1"/>
        <v>219742788</v>
      </c>
      <c r="I24" s="77">
        <f t="shared" si="1"/>
        <v>220948355</v>
      </c>
      <c r="J24" s="77">
        <f t="shared" si="1"/>
        <v>220948355</v>
      </c>
      <c r="K24" s="77">
        <f t="shared" si="1"/>
        <v>215581103</v>
      </c>
      <c r="L24" s="77">
        <f t="shared" si="1"/>
        <v>225524250</v>
      </c>
      <c r="M24" s="77">
        <f t="shared" si="1"/>
        <v>225545178</v>
      </c>
      <c r="N24" s="77">
        <f t="shared" si="1"/>
        <v>225545178</v>
      </c>
      <c r="O24" s="77">
        <f t="shared" si="1"/>
        <v>227879624</v>
      </c>
      <c r="P24" s="77">
        <f t="shared" si="1"/>
        <v>223129867</v>
      </c>
      <c r="Q24" s="77">
        <f t="shared" si="1"/>
        <v>222170589</v>
      </c>
      <c r="R24" s="77">
        <f t="shared" si="1"/>
        <v>222170589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222170589</v>
      </c>
      <c r="X24" s="77">
        <f t="shared" si="1"/>
        <v>205018152</v>
      </c>
      <c r="Y24" s="77">
        <f t="shared" si="1"/>
        <v>17152437</v>
      </c>
      <c r="Z24" s="212">
        <f>+IF(X24&lt;&gt;0,+(Y24/X24)*100,0)</f>
        <v>8.366301633623154</v>
      </c>
      <c r="AA24" s="79">
        <f>SUM(AA15:AA23)</f>
        <v>273357536</v>
      </c>
    </row>
    <row r="25" spans="1:27" ht="13.5">
      <c r="A25" s="250" t="s">
        <v>159</v>
      </c>
      <c r="B25" s="251"/>
      <c r="C25" s="168">
        <f aca="true" t="shared" si="2" ref="C25:Y25">+C12+C24</f>
        <v>272080160</v>
      </c>
      <c r="D25" s="168">
        <f>+D12+D24</f>
        <v>0</v>
      </c>
      <c r="E25" s="72">
        <f t="shared" si="2"/>
        <v>328730211</v>
      </c>
      <c r="F25" s="73">
        <f t="shared" si="2"/>
        <v>330965111</v>
      </c>
      <c r="G25" s="73">
        <f t="shared" si="2"/>
        <v>366265440</v>
      </c>
      <c r="H25" s="73">
        <f t="shared" si="2"/>
        <v>360245480</v>
      </c>
      <c r="I25" s="73">
        <f t="shared" si="2"/>
        <v>356761549</v>
      </c>
      <c r="J25" s="73">
        <f t="shared" si="2"/>
        <v>356761549</v>
      </c>
      <c r="K25" s="73">
        <f t="shared" si="2"/>
        <v>305667901</v>
      </c>
      <c r="L25" s="73">
        <f t="shared" si="2"/>
        <v>319522624</v>
      </c>
      <c r="M25" s="73">
        <f t="shared" si="2"/>
        <v>310280393</v>
      </c>
      <c r="N25" s="73">
        <f t="shared" si="2"/>
        <v>310280393</v>
      </c>
      <c r="O25" s="73">
        <f t="shared" si="2"/>
        <v>309689363</v>
      </c>
      <c r="P25" s="73">
        <f t="shared" si="2"/>
        <v>310354930</v>
      </c>
      <c r="Q25" s="73">
        <f t="shared" si="2"/>
        <v>304399908</v>
      </c>
      <c r="R25" s="73">
        <f t="shared" si="2"/>
        <v>304399908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304399908</v>
      </c>
      <c r="X25" s="73">
        <f t="shared" si="2"/>
        <v>248223834</v>
      </c>
      <c r="Y25" s="73">
        <f t="shared" si="2"/>
        <v>56176074</v>
      </c>
      <c r="Z25" s="170">
        <f>+IF(X25&lt;&gt;0,+(Y25/X25)*100,0)</f>
        <v>22.631216791212726</v>
      </c>
      <c r="AA25" s="74">
        <f>+AA12+AA24</f>
        <v>330965111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>
        <v>2437605</v>
      </c>
      <c r="J29" s="60">
        <v>2437605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2646864</v>
      </c>
      <c r="D30" s="155"/>
      <c r="E30" s="59">
        <v>4151859</v>
      </c>
      <c r="F30" s="60">
        <v>2646864</v>
      </c>
      <c r="G30" s="60">
        <v>-4224080</v>
      </c>
      <c r="H30" s="60">
        <v>-6925403</v>
      </c>
      <c r="I30" s="60">
        <v>-7333708</v>
      </c>
      <c r="J30" s="60">
        <v>-7333708</v>
      </c>
      <c r="K30" s="60">
        <v>1234524</v>
      </c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1985148</v>
      </c>
      <c r="Y30" s="60">
        <v>-1985148</v>
      </c>
      <c r="Z30" s="140">
        <v>-100</v>
      </c>
      <c r="AA30" s="62">
        <v>2646864</v>
      </c>
    </row>
    <row r="31" spans="1:27" ht="13.5">
      <c r="A31" s="249" t="s">
        <v>163</v>
      </c>
      <c r="B31" s="182"/>
      <c r="C31" s="155">
        <v>1040046</v>
      </c>
      <c r="D31" s="155"/>
      <c r="E31" s="59"/>
      <c r="F31" s="60"/>
      <c r="G31" s="60">
        <v>505510</v>
      </c>
      <c r="H31" s="60">
        <v>500709</v>
      </c>
      <c r="I31" s="60">
        <v>500751</v>
      </c>
      <c r="J31" s="60">
        <v>500751</v>
      </c>
      <c r="K31" s="60">
        <v>501953</v>
      </c>
      <c r="L31" s="60">
        <v>496211</v>
      </c>
      <c r="M31" s="60">
        <v>499727</v>
      </c>
      <c r="N31" s="60">
        <v>499727</v>
      </c>
      <c r="O31" s="60">
        <v>500619</v>
      </c>
      <c r="P31" s="60">
        <v>500965</v>
      </c>
      <c r="Q31" s="60">
        <v>504137</v>
      </c>
      <c r="R31" s="60">
        <v>504137</v>
      </c>
      <c r="S31" s="60"/>
      <c r="T31" s="60"/>
      <c r="U31" s="60"/>
      <c r="V31" s="60"/>
      <c r="W31" s="60">
        <v>504137</v>
      </c>
      <c r="X31" s="60"/>
      <c r="Y31" s="60">
        <v>504137</v>
      </c>
      <c r="Z31" s="140"/>
      <c r="AA31" s="62"/>
    </row>
    <row r="32" spans="1:27" ht="13.5">
      <c r="A32" s="249" t="s">
        <v>164</v>
      </c>
      <c r="B32" s="182"/>
      <c r="C32" s="155">
        <v>27529046</v>
      </c>
      <c r="D32" s="155"/>
      <c r="E32" s="59">
        <v>20675641</v>
      </c>
      <c r="F32" s="60">
        <v>25327947</v>
      </c>
      <c r="G32" s="60">
        <v>48384892</v>
      </c>
      <c r="H32" s="60">
        <v>48759576</v>
      </c>
      <c r="I32" s="60">
        <v>54961161</v>
      </c>
      <c r="J32" s="60">
        <v>54961161</v>
      </c>
      <c r="K32" s="60">
        <v>41383792</v>
      </c>
      <c r="L32" s="60">
        <v>37110041</v>
      </c>
      <c r="M32" s="60">
        <v>22551113</v>
      </c>
      <c r="N32" s="60">
        <v>22551113</v>
      </c>
      <c r="O32" s="60">
        <v>19629217</v>
      </c>
      <c r="P32" s="60">
        <v>33330302</v>
      </c>
      <c r="Q32" s="60">
        <v>23324445</v>
      </c>
      <c r="R32" s="60">
        <v>23324445</v>
      </c>
      <c r="S32" s="60"/>
      <c r="T32" s="60"/>
      <c r="U32" s="60"/>
      <c r="V32" s="60"/>
      <c r="W32" s="60">
        <v>23324445</v>
      </c>
      <c r="X32" s="60">
        <v>18995960</v>
      </c>
      <c r="Y32" s="60">
        <v>4328485</v>
      </c>
      <c r="Z32" s="140">
        <v>22.79</v>
      </c>
      <c r="AA32" s="62">
        <v>25327947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>
        <v>57906216</v>
      </c>
      <c r="H33" s="60">
        <v>37646083</v>
      </c>
      <c r="I33" s="60">
        <v>37646083</v>
      </c>
      <c r="J33" s="60">
        <v>37646083</v>
      </c>
      <c r="K33" s="60">
        <v>800690</v>
      </c>
      <c r="L33" s="60">
        <v>800690</v>
      </c>
      <c r="M33" s="60"/>
      <c r="N33" s="60"/>
      <c r="O33" s="60"/>
      <c r="P33" s="60"/>
      <c r="Q33" s="60">
        <v>9576321</v>
      </c>
      <c r="R33" s="60">
        <v>9576321</v>
      </c>
      <c r="S33" s="60"/>
      <c r="T33" s="60"/>
      <c r="U33" s="60"/>
      <c r="V33" s="60"/>
      <c r="W33" s="60">
        <v>9576321</v>
      </c>
      <c r="X33" s="60"/>
      <c r="Y33" s="60">
        <v>9576321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31215956</v>
      </c>
      <c r="D34" s="168">
        <f>SUM(D29:D33)</f>
        <v>0</v>
      </c>
      <c r="E34" s="72">
        <f t="shared" si="3"/>
        <v>24827500</v>
      </c>
      <c r="F34" s="73">
        <f t="shared" si="3"/>
        <v>27974811</v>
      </c>
      <c r="G34" s="73">
        <f t="shared" si="3"/>
        <v>102572538</v>
      </c>
      <c r="H34" s="73">
        <f t="shared" si="3"/>
        <v>79980965</v>
      </c>
      <c r="I34" s="73">
        <f t="shared" si="3"/>
        <v>88211892</v>
      </c>
      <c r="J34" s="73">
        <f t="shared" si="3"/>
        <v>88211892</v>
      </c>
      <c r="K34" s="73">
        <f t="shared" si="3"/>
        <v>43920959</v>
      </c>
      <c r="L34" s="73">
        <f t="shared" si="3"/>
        <v>38406942</v>
      </c>
      <c r="M34" s="73">
        <f t="shared" si="3"/>
        <v>23050840</v>
      </c>
      <c r="N34" s="73">
        <f t="shared" si="3"/>
        <v>23050840</v>
      </c>
      <c r="O34" s="73">
        <f t="shared" si="3"/>
        <v>20129836</v>
      </c>
      <c r="P34" s="73">
        <f t="shared" si="3"/>
        <v>33831267</v>
      </c>
      <c r="Q34" s="73">
        <f t="shared" si="3"/>
        <v>33404903</v>
      </c>
      <c r="R34" s="73">
        <f t="shared" si="3"/>
        <v>33404903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33404903</v>
      </c>
      <c r="X34" s="73">
        <f t="shared" si="3"/>
        <v>20981108</v>
      </c>
      <c r="Y34" s="73">
        <f t="shared" si="3"/>
        <v>12423795</v>
      </c>
      <c r="Z34" s="170">
        <f>+IF(X34&lt;&gt;0,+(Y34/X34)*100,0)</f>
        <v>59.214198792551855</v>
      </c>
      <c r="AA34" s="74">
        <f>SUM(AA29:AA33)</f>
        <v>27974811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2117100</v>
      </c>
      <c r="D37" s="155"/>
      <c r="E37" s="59">
        <v>18692565</v>
      </c>
      <c r="F37" s="60">
        <v>7014344</v>
      </c>
      <c r="G37" s="60">
        <v>3623016</v>
      </c>
      <c r="H37" s="60">
        <v>6136161</v>
      </c>
      <c r="I37" s="60">
        <v>5859814</v>
      </c>
      <c r="J37" s="60">
        <v>5859814</v>
      </c>
      <c r="K37" s="60">
        <v>2813005</v>
      </c>
      <c r="L37" s="60">
        <v>3906360</v>
      </c>
      <c r="M37" s="60">
        <v>3497000</v>
      </c>
      <c r="N37" s="60">
        <v>3497000</v>
      </c>
      <c r="O37" s="60">
        <v>3324400</v>
      </c>
      <c r="P37" s="60">
        <v>3151374</v>
      </c>
      <c r="Q37" s="60">
        <v>2978348</v>
      </c>
      <c r="R37" s="60">
        <v>2978348</v>
      </c>
      <c r="S37" s="60"/>
      <c r="T37" s="60"/>
      <c r="U37" s="60"/>
      <c r="V37" s="60"/>
      <c r="W37" s="60">
        <v>2978348</v>
      </c>
      <c r="X37" s="60">
        <v>5260758</v>
      </c>
      <c r="Y37" s="60">
        <v>-2282410</v>
      </c>
      <c r="Z37" s="140">
        <v>-43.39</v>
      </c>
      <c r="AA37" s="62">
        <v>7014344</v>
      </c>
    </row>
    <row r="38" spans="1:27" ht="13.5">
      <c r="A38" s="249" t="s">
        <v>165</v>
      </c>
      <c r="B38" s="182"/>
      <c r="C38" s="155">
        <v>6462369</v>
      </c>
      <c r="D38" s="155"/>
      <c r="E38" s="59">
        <v>6852470</v>
      </c>
      <c r="F38" s="60">
        <v>3861700</v>
      </c>
      <c r="G38" s="60">
        <v>7730480</v>
      </c>
      <c r="H38" s="60">
        <v>9772033</v>
      </c>
      <c r="I38" s="60">
        <v>9772033</v>
      </c>
      <c r="J38" s="60">
        <v>9772033</v>
      </c>
      <c r="K38" s="60">
        <v>8966060</v>
      </c>
      <c r="L38" s="60">
        <v>8880824</v>
      </c>
      <c r="M38" s="60">
        <v>9622416</v>
      </c>
      <c r="N38" s="60">
        <v>9622416</v>
      </c>
      <c r="O38" s="60">
        <v>9622416</v>
      </c>
      <c r="P38" s="60">
        <v>9576321</v>
      </c>
      <c r="Q38" s="60"/>
      <c r="R38" s="60"/>
      <c r="S38" s="60"/>
      <c r="T38" s="60"/>
      <c r="U38" s="60"/>
      <c r="V38" s="60"/>
      <c r="W38" s="60"/>
      <c r="X38" s="60">
        <v>2896275</v>
      </c>
      <c r="Y38" s="60">
        <v>-2896275</v>
      </c>
      <c r="Z38" s="140">
        <v>-100</v>
      </c>
      <c r="AA38" s="62">
        <v>3861700</v>
      </c>
    </row>
    <row r="39" spans="1:27" ht="13.5">
      <c r="A39" s="250" t="s">
        <v>59</v>
      </c>
      <c r="B39" s="253"/>
      <c r="C39" s="168">
        <f aca="true" t="shared" si="4" ref="C39:Y39">SUM(C37:C38)</f>
        <v>8579469</v>
      </c>
      <c r="D39" s="168">
        <f>SUM(D37:D38)</f>
        <v>0</v>
      </c>
      <c r="E39" s="76">
        <f t="shared" si="4"/>
        <v>25545035</v>
      </c>
      <c r="F39" s="77">
        <f t="shared" si="4"/>
        <v>10876044</v>
      </c>
      <c r="G39" s="77">
        <f t="shared" si="4"/>
        <v>11353496</v>
      </c>
      <c r="H39" s="77">
        <f t="shared" si="4"/>
        <v>15908194</v>
      </c>
      <c r="I39" s="77">
        <f t="shared" si="4"/>
        <v>15631847</v>
      </c>
      <c r="J39" s="77">
        <f t="shared" si="4"/>
        <v>15631847</v>
      </c>
      <c r="K39" s="77">
        <f t="shared" si="4"/>
        <v>11779065</v>
      </c>
      <c r="L39" s="77">
        <f t="shared" si="4"/>
        <v>12787184</v>
      </c>
      <c r="M39" s="77">
        <f t="shared" si="4"/>
        <v>13119416</v>
      </c>
      <c r="N39" s="77">
        <f t="shared" si="4"/>
        <v>13119416</v>
      </c>
      <c r="O39" s="77">
        <f t="shared" si="4"/>
        <v>12946816</v>
      </c>
      <c r="P39" s="77">
        <f t="shared" si="4"/>
        <v>12727695</v>
      </c>
      <c r="Q39" s="77">
        <f t="shared" si="4"/>
        <v>2978348</v>
      </c>
      <c r="R39" s="77">
        <f t="shared" si="4"/>
        <v>2978348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2978348</v>
      </c>
      <c r="X39" s="77">
        <f t="shared" si="4"/>
        <v>8157033</v>
      </c>
      <c r="Y39" s="77">
        <f t="shared" si="4"/>
        <v>-5178685</v>
      </c>
      <c r="Z39" s="212">
        <f>+IF(X39&lt;&gt;0,+(Y39/X39)*100,0)</f>
        <v>-63.48736115202672</v>
      </c>
      <c r="AA39" s="79">
        <f>SUM(AA37:AA38)</f>
        <v>10876044</v>
      </c>
    </row>
    <row r="40" spans="1:27" ht="13.5">
      <c r="A40" s="250" t="s">
        <v>167</v>
      </c>
      <c r="B40" s="251"/>
      <c r="C40" s="168">
        <f aca="true" t="shared" si="5" ref="C40:Y40">+C34+C39</f>
        <v>39795425</v>
      </c>
      <c r="D40" s="168">
        <f>+D34+D39</f>
        <v>0</v>
      </c>
      <c r="E40" s="72">
        <f t="shared" si="5"/>
        <v>50372535</v>
      </c>
      <c r="F40" s="73">
        <f t="shared" si="5"/>
        <v>38850855</v>
      </c>
      <c r="G40" s="73">
        <f t="shared" si="5"/>
        <v>113926034</v>
      </c>
      <c r="H40" s="73">
        <f t="shared" si="5"/>
        <v>95889159</v>
      </c>
      <c r="I40" s="73">
        <f t="shared" si="5"/>
        <v>103843739</v>
      </c>
      <c r="J40" s="73">
        <f t="shared" si="5"/>
        <v>103843739</v>
      </c>
      <c r="K40" s="73">
        <f t="shared" si="5"/>
        <v>55700024</v>
      </c>
      <c r="L40" s="73">
        <f t="shared" si="5"/>
        <v>51194126</v>
      </c>
      <c r="M40" s="73">
        <f t="shared" si="5"/>
        <v>36170256</v>
      </c>
      <c r="N40" s="73">
        <f t="shared" si="5"/>
        <v>36170256</v>
      </c>
      <c r="O40" s="73">
        <f t="shared" si="5"/>
        <v>33076652</v>
      </c>
      <c r="P40" s="73">
        <f t="shared" si="5"/>
        <v>46558962</v>
      </c>
      <c r="Q40" s="73">
        <f t="shared" si="5"/>
        <v>36383251</v>
      </c>
      <c r="R40" s="73">
        <f t="shared" si="5"/>
        <v>36383251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36383251</v>
      </c>
      <c r="X40" s="73">
        <f t="shared" si="5"/>
        <v>29138141</v>
      </c>
      <c r="Y40" s="73">
        <f t="shared" si="5"/>
        <v>7245110</v>
      </c>
      <c r="Z40" s="170">
        <f>+IF(X40&lt;&gt;0,+(Y40/X40)*100,0)</f>
        <v>24.864695383277883</v>
      </c>
      <c r="AA40" s="74">
        <f>+AA34+AA39</f>
        <v>38850855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232284735</v>
      </c>
      <c r="D42" s="257">
        <f>+D25-D40</f>
        <v>0</v>
      </c>
      <c r="E42" s="258">
        <f t="shared" si="6"/>
        <v>278357676</v>
      </c>
      <c r="F42" s="259">
        <f t="shared" si="6"/>
        <v>292114256</v>
      </c>
      <c r="G42" s="259">
        <f t="shared" si="6"/>
        <v>252339406</v>
      </c>
      <c r="H42" s="259">
        <f t="shared" si="6"/>
        <v>264356321</v>
      </c>
      <c r="I42" s="259">
        <f t="shared" si="6"/>
        <v>252917810</v>
      </c>
      <c r="J42" s="259">
        <f t="shared" si="6"/>
        <v>252917810</v>
      </c>
      <c r="K42" s="259">
        <f t="shared" si="6"/>
        <v>249967877</v>
      </c>
      <c r="L42" s="259">
        <f t="shared" si="6"/>
        <v>268328498</v>
      </c>
      <c r="M42" s="259">
        <f t="shared" si="6"/>
        <v>274110137</v>
      </c>
      <c r="N42" s="259">
        <f t="shared" si="6"/>
        <v>274110137</v>
      </c>
      <c r="O42" s="259">
        <f t="shared" si="6"/>
        <v>276612711</v>
      </c>
      <c r="P42" s="259">
        <f t="shared" si="6"/>
        <v>263795968</v>
      </c>
      <c r="Q42" s="259">
        <f t="shared" si="6"/>
        <v>268016657</v>
      </c>
      <c r="R42" s="259">
        <f t="shared" si="6"/>
        <v>268016657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268016657</v>
      </c>
      <c r="X42" s="259">
        <f t="shared" si="6"/>
        <v>219085693</v>
      </c>
      <c r="Y42" s="259">
        <f t="shared" si="6"/>
        <v>48930964</v>
      </c>
      <c r="Z42" s="260">
        <f>+IF(X42&lt;&gt;0,+(Y42/X42)*100,0)</f>
        <v>22.33416674999403</v>
      </c>
      <c r="AA42" s="261">
        <f>+AA25-AA40</f>
        <v>292114256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232284735</v>
      </c>
      <c r="D45" s="155"/>
      <c r="E45" s="59">
        <v>278357676</v>
      </c>
      <c r="F45" s="60">
        <v>292114256</v>
      </c>
      <c r="G45" s="60">
        <v>252339406</v>
      </c>
      <c r="H45" s="60">
        <v>264356321</v>
      </c>
      <c r="I45" s="60">
        <v>252917810</v>
      </c>
      <c r="J45" s="60">
        <v>252917810</v>
      </c>
      <c r="K45" s="60">
        <v>249967877</v>
      </c>
      <c r="L45" s="60">
        <v>268328498</v>
      </c>
      <c r="M45" s="60">
        <v>274110137</v>
      </c>
      <c r="N45" s="60">
        <v>274110137</v>
      </c>
      <c r="O45" s="60">
        <v>276612711</v>
      </c>
      <c r="P45" s="60">
        <v>263795968</v>
      </c>
      <c r="Q45" s="60">
        <v>268016657</v>
      </c>
      <c r="R45" s="60">
        <v>268016657</v>
      </c>
      <c r="S45" s="60"/>
      <c r="T45" s="60"/>
      <c r="U45" s="60"/>
      <c r="V45" s="60"/>
      <c r="W45" s="60">
        <v>268016657</v>
      </c>
      <c r="X45" s="60">
        <v>219085692</v>
      </c>
      <c r="Y45" s="60">
        <v>48930965</v>
      </c>
      <c r="Z45" s="139">
        <v>22.33</v>
      </c>
      <c r="AA45" s="62">
        <v>292114256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232284735</v>
      </c>
      <c r="D48" s="217">
        <f>SUM(D45:D47)</f>
        <v>0</v>
      </c>
      <c r="E48" s="264">
        <f t="shared" si="7"/>
        <v>278357676</v>
      </c>
      <c r="F48" s="219">
        <f t="shared" si="7"/>
        <v>292114256</v>
      </c>
      <c r="G48" s="219">
        <f t="shared" si="7"/>
        <v>252339406</v>
      </c>
      <c r="H48" s="219">
        <f t="shared" si="7"/>
        <v>264356321</v>
      </c>
      <c r="I48" s="219">
        <f t="shared" si="7"/>
        <v>252917810</v>
      </c>
      <c r="J48" s="219">
        <f t="shared" si="7"/>
        <v>252917810</v>
      </c>
      <c r="K48" s="219">
        <f t="shared" si="7"/>
        <v>249967877</v>
      </c>
      <c r="L48" s="219">
        <f t="shared" si="7"/>
        <v>268328498</v>
      </c>
      <c r="M48" s="219">
        <f t="shared" si="7"/>
        <v>274110137</v>
      </c>
      <c r="N48" s="219">
        <f t="shared" si="7"/>
        <v>274110137</v>
      </c>
      <c r="O48" s="219">
        <f t="shared" si="7"/>
        <v>276612711</v>
      </c>
      <c r="P48" s="219">
        <f t="shared" si="7"/>
        <v>263795968</v>
      </c>
      <c r="Q48" s="219">
        <f t="shared" si="7"/>
        <v>268016657</v>
      </c>
      <c r="R48" s="219">
        <f t="shared" si="7"/>
        <v>268016657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268016657</v>
      </c>
      <c r="X48" s="219">
        <f t="shared" si="7"/>
        <v>219085692</v>
      </c>
      <c r="Y48" s="219">
        <f t="shared" si="7"/>
        <v>48930965</v>
      </c>
      <c r="Z48" s="265">
        <f>+IF(X48&lt;&gt;0,+(Y48/X48)*100,0)</f>
        <v>22.334167308379044</v>
      </c>
      <c r="AA48" s="232">
        <f>SUM(AA45:AA47)</f>
        <v>292114256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49677452</v>
      </c>
      <c r="D6" s="155"/>
      <c r="E6" s="59">
        <v>46347732</v>
      </c>
      <c r="F6" s="60">
        <v>51754105</v>
      </c>
      <c r="G6" s="60">
        <v>3721445</v>
      </c>
      <c r="H6" s="60">
        <v>4561731</v>
      </c>
      <c r="I6" s="60">
        <v>3111782</v>
      </c>
      <c r="J6" s="60">
        <v>11394958</v>
      </c>
      <c r="K6" s="60">
        <v>4731450</v>
      </c>
      <c r="L6" s="60">
        <v>4173141</v>
      </c>
      <c r="M6" s="60">
        <v>3328600</v>
      </c>
      <c r="N6" s="60">
        <v>12233191</v>
      </c>
      <c r="O6" s="60">
        <v>8463100</v>
      </c>
      <c r="P6" s="60">
        <v>4836955</v>
      </c>
      <c r="Q6" s="60">
        <v>4051326</v>
      </c>
      <c r="R6" s="60">
        <v>17351381</v>
      </c>
      <c r="S6" s="60"/>
      <c r="T6" s="60"/>
      <c r="U6" s="60"/>
      <c r="V6" s="60"/>
      <c r="W6" s="60">
        <v>40979530</v>
      </c>
      <c r="X6" s="60">
        <v>19769202</v>
      </c>
      <c r="Y6" s="60">
        <v>21210328</v>
      </c>
      <c r="Z6" s="140">
        <v>107.29</v>
      </c>
      <c r="AA6" s="62">
        <v>51754105</v>
      </c>
    </row>
    <row r="7" spans="1:27" ht="13.5">
      <c r="A7" s="249" t="s">
        <v>178</v>
      </c>
      <c r="B7" s="182"/>
      <c r="C7" s="155">
        <v>63318164</v>
      </c>
      <c r="D7" s="155"/>
      <c r="E7" s="59">
        <v>72388250</v>
      </c>
      <c r="F7" s="60">
        <v>73197250</v>
      </c>
      <c r="G7" s="60">
        <v>35316000</v>
      </c>
      <c r="H7" s="60">
        <v>1290000</v>
      </c>
      <c r="I7" s="60">
        <v>150000</v>
      </c>
      <c r="J7" s="60">
        <v>36756000</v>
      </c>
      <c r="K7" s="60">
        <v>905000</v>
      </c>
      <c r="L7" s="60">
        <v>22655000</v>
      </c>
      <c r="M7" s="60">
        <v>300000</v>
      </c>
      <c r="N7" s="60">
        <v>23860000</v>
      </c>
      <c r="O7" s="60"/>
      <c r="P7" s="60">
        <v>825000</v>
      </c>
      <c r="Q7" s="60">
        <v>16597000</v>
      </c>
      <c r="R7" s="60">
        <v>17422000</v>
      </c>
      <c r="S7" s="60"/>
      <c r="T7" s="60"/>
      <c r="U7" s="60"/>
      <c r="V7" s="60"/>
      <c r="W7" s="60">
        <v>78038000</v>
      </c>
      <c r="X7" s="60">
        <v>25820000</v>
      </c>
      <c r="Y7" s="60">
        <v>52218000</v>
      </c>
      <c r="Z7" s="140">
        <v>202.24</v>
      </c>
      <c r="AA7" s="62">
        <v>73197250</v>
      </c>
    </row>
    <row r="8" spans="1:27" ht="13.5">
      <c r="A8" s="249" t="s">
        <v>179</v>
      </c>
      <c r="B8" s="182"/>
      <c r="C8" s="155">
        <v>21783746</v>
      </c>
      <c r="D8" s="155"/>
      <c r="E8" s="59">
        <v>36500750</v>
      </c>
      <c r="F8" s="60">
        <v>56081750</v>
      </c>
      <c r="G8" s="60">
        <v>13609000</v>
      </c>
      <c r="H8" s="60"/>
      <c r="I8" s="60"/>
      <c r="J8" s="60">
        <v>13609000</v>
      </c>
      <c r="K8" s="60">
        <v>3000000</v>
      </c>
      <c r="L8" s="60"/>
      <c r="M8" s="60"/>
      <c r="N8" s="60">
        <v>3000000</v>
      </c>
      <c r="O8" s="60">
        <v>7905000</v>
      </c>
      <c r="P8" s="60"/>
      <c r="Q8" s="60"/>
      <c r="R8" s="60">
        <v>7905000</v>
      </c>
      <c r="S8" s="60"/>
      <c r="T8" s="60"/>
      <c r="U8" s="60"/>
      <c r="V8" s="60"/>
      <c r="W8" s="60">
        <v>24514000</v>
      </c>
      <c r="X8" s="60">
        <v>12642000</v>
      </c>
      <c r="Y8" s="60">
        <v>11872000</v>
      </c>
      <c r="Z8" s="140">
        <v>93.91</v>
      </c>
      <c r="AA8" s="62">
        <v>56081750</v>
      </c>
    </row>
    <row r="9" spans="1:27" ht="13.5">
      <c r="A9" s="249" t="s">
        <v>180</v>
      </c>
      <c r="B9" s="182"/>
      <c r="C9" s="155">
        <v>4346729</v>
      </c>
      <c r="D9" s="155"/>
      <c r="E9" s="59">
        <v>4683732</v>
      </c>
      <c r="F9" s="60">
        <v>4978926</v>
      </c>
      <c r="G9" s="60">
        <v>39488</v>
      </c>
      <c r="H9" s="60">
        <v>17547</v>
      </c>
      <c r="I9" s="60">
        <v>3443</v>
      </c>
      <c r="J9" s="60">
        <v>60478</v>
      </c>
      <c r="K9" s="60">
        <v>309</v>
      </c>
      <c r="L9" s="60">
        <v>127218</v>
      </c>
      <c r="M9" s="60">
        <v>7139</v>
      </c>
      <c r="N9" s="60">
        <v>134666</v>
      </c>
      <c r="O9" s="60">
        <v>467890</v>
      </c>
      <c r="P9" s="60">
        <v>479110</v>
      </c>
      <c r="Q9" s="60">
        <v>3646</v>
      </c>
      <c r="R9" s="60">
        <v>950646</v>
      </c>
      <c r="S9" s="60"/>
      <c r="T9" s="60"/>
      <c r="U9" s="60"/>
      <c r="V9" s="60"/>
      <c r="W9" s="60">
        <v>1145790</v>
      </c>
      <c r="X9" s="60">
        <v>354776</v>
      </c>
      <c r="Y9" s="60">
        <v>791014</v>
      </c>
      <c r="Z9" s="140">
        <v>222.96</v>
      </c>
      <c r="AA9" s="62">
        <v>4978926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-106492034</v>
      </c>
      <c r="D12" s="155"/>
      <c r="E12" s="59">
        <v>-113549984</v>
      </c>
      <c r="F12" s="60">
        <v>-130891936</v>
      </c>
      <c r="G12" s="60">
        <v>-31259259</v>
      </c>
      <c r="H12" s="60">
        <v>-25536390</v>
      </c>
      <c r="I12" s="60">
        <v>-12859956</v>
      </c>
      <c r="J12" s="60">
        <v>-69655605</v>
      </c>
      <c r="K12" s="60">
        <v>-14581040</v>
      </c>
      <c r="L12" s="60">
        <v>-12336158</v>
      </c>
      <c r="M12" s="60">
        <v>-31798147</v>
      </c>
      <c r="N12" s="60">
        <v>-58715345</v>
      </c>
      <c r="O12" s="60">
        <v>-7586045</v>
      </c>
      <c r="P12" s="60">
        <v>-15414425</v>
      </c>
      <c r="Q12" s="60">
        <v>-10461517</v>
      </c>
      <c r="R12" s="60">
        <v>-33461987</v>
      </c>
      <c r="S12" s="60"/>
      <c r="T12" s="60"/>
      <c r="U12" s="60"/>
      <c r="V12" s="60"/>
      <c r="W12" s="60">
        <v>-161832937</v>
      </c>
      <c r="X12" s="60">
        <v>-65203189</v>
      </c>
      <c r="Y12" s="60">
        <v>-96629748</v>
      </c>
      <c r="Z12" s="140">
        <v>148.2</v>
      </c>
      <c r="AA12" s="62">
        <v>-130891936</v>
      </c>
    </row>
    <row r="13" spans="1:27" ht="13.5">
      <c r="A13" s="249" t="s">
        <v>40</v>
      </c>
      <c r="B13" s="182"/>
      <c r="C13" s="155">
        <v>-617101</v>
      </c>
      <c r="D13" s="155"/>
      <c r="E13" s="59">
        <v>-1338897</v>
      </c>
      <c r="F13" s="60">
        <v>-405065</v>
      </c>
      <c r="G13" s="60">
        <v>-8784</v>
      </c>
      <c r="H13" s="60">
        <v>-10722</v>
      </c>
      <c r="I13" s="60">
        <v>-9917</v>
      </c>
      <c r="J13" s="60">
        <v>-29423</v>
      </c>
      <c r="K13" s="60">
        <v>-4487</v>
      </c>
      <c r="L13" s="60">
        <v>-6834</v>
      </c>
      <c r="M13" s="60">
        <v>-6309</v>
      </c>
      <c r="N13" s="60">
        <v>-17630</v>
      </c>
      <c r="O13" s="60">
        <v>-6786</v>
      </c>
      <c r="P13" s="60">
        <v>-11793</v>
      </c>
      <c r="Q13" s="60"/>
      <c r="R13" s="60">
        <v>-18579</v>
      </c>
      <c r="S13" s="60"/>
      <c r="T13" s="60"/>
      <c r="U13" s="60"/>
      <c r="V13" s="60"/>
      <c r="W13" s="60">
        <v>-65632</v>
      </c>
      <c r="X13" s="60">
        <v>-109788</v>
      </c>
      <c r="Y13" s="60">
        <v>44156</v>
      </c>
      <c r="Z13" s="140">
        <v>-40.22</v>
      </c>
      <c r="AA13" s="62">
        <v>-405065</v>
      </c>
    </row>
    <row r="14" spans="1:27" ht="13.5">
      <c r="A14" s="249" t="s">
        <v>42</v>
      </c>
      <c r="B14" s="182"/>
      <c r="C14" s="155">
        <v>-2690716</v>
      </c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29326240</v>
      </c>
      <c r="D15" s="168">
        <f>SUM(D6:D14)</f>
        <v>0</v>
      </c>
      <c r="E15" s="72">
        <f t="shared" si="0"/>
        <v>45031583</v>
      </c>
      <c r="F15" s="73">
        <f t="shared" si="0"/>
        <v>54715030</v>
      </c>
      <c r="G15" s="73">
        <f t="shared" si="0"/>
        <v>21417890</v>
      </c>
      <c r="H15" s="73">
        <f t="shared" si="0"/>
        <v>-19677834</v>
      </c>
      <c r="I15" s="73">
        <f t="shared" si="0"/>
        <v>-9604648</v>
      </c>
      <c r="J15" s="73">
        <f t="shared" si="0"/>
        <v>-7864592</v>
      </c>
      <c r="K15" s="73">
        <f t="shared" si="0"/>
        <v>-5948768</v>
      </c>
      <c r="L15" s="73">
        <f t="shared" si="0"/>
        <v>14612367</v>
      </c>
      <c r="M15" s="73">
        <f t="shared" si="0"/>
        <v>-28168717</v>
      </c>
      <c r="N15" s="73">
        <f t="shared" si="0"/>
        <v>-19505118</v>
      </c>
      <c r="O15" s="73">
        <f t="shared" si="0"/>
        <v>9243159</v>
      </c>
      <c r="P15" s="73">
        <f t="shared" si="0"/>
        <v>-9285153</v>
      </c>
      <c r="Q15" s="73">
        <f t="shared" si="0"/>
        <v>10190455</v>
      </c>
      <c r="R15" s="73">
        <f t="shared" si="0"/>
        <v>10148461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-17221249</v>
      </c>
      <c r="X15" s="73">
        <f t="shared" si="0"/>
        <v>-6726999</v>
      </c>
      <c r="Y15" s="73">
        <f t="shared" si="0"/>
        <v>-10494250</v>
      </c>
      <c r="Z15" s="170">
        <f>+IF(X15&lt;&gt;0,+(Y15/X15)*100,0)</f>
        <v>156.00195570119752</v>
      </c>
      <c r="AA15" s="74">
        <f>SUM(AA6:AA14)</f>
        <v>54715030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>
        <v>70526</v>
      </c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-907331</v>
      </c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6463</v>
      </c>
      <c r="Y21" s="159">
        <v>-6463</v>
      </c>
      <c r="Z21" s="141">
        <v>-100</v>
      </c>
      <c r="AA21" s="225"/>
    </row>
    <row r="22" spans="1:27" ht="13.5">
      <c r="A22" s="249" t="s">
        <v>189</v>
      </c>
      <c r="B22" s="182"/>
      <c r="C22" s="155">
        <v>-19127369</v>
      </c>
      <c r="D22" s="155"/>
      <c r="E22" s="59"/>
      <c r="F22" s="60"/>
      <c r="G22" s="60"/>
      <c r="H22" s="60">
        <v>11000000</v>
      </c>
      <c r="I22" s="60"/>
      <c r="J22" s="60">
        <v>11000000</v>
      </c>
      <c r="K22" s="60">
        <v>7411979</v>
      </c>
      <c r="L22" s="60">
        <v>14866666</v>
      </c>
      <c r="M22" s="60">
        <v>9230189</v>
      </c>
      <c r="N22" s="60">
        <v>31508834</v>
      </c>
      <c r="O22" s="60"/>
      <c r="P22" s="60">
        <v>3000000</v>
      </c>
      <c r="Q22" s="60">
        <v>4689558</v>
      </c>
      <c r="R22" s="60">
        <v>7689558</v>
      </c>
      <c r="S22" s="60"/>
      <c r="T22" s="60"/>
      <c r="U22" s="60"/>
      <c r="V22" s="60"/>
      <c r="W22" s="60">
        <v>50198392</v>
      </c>
      <c r="X22" s="60">
        <v>4594185</v>
      </c>
      <c r="Y22" s="60">
        <v>45604207</v>
      </c>
      <c r="Z22" s="140">
        <v>992.65</v>
      </c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-57627252</v>
      </c>
      <c r="F24" s="60">
        <v>-65735750</v>
      </c>
      <c r="G24" s="60">
        <v>-1814521</v>
      </c>
      <c r="H24" s="60">
        <v>-902557</v>
      </c>
      <c r="I24" s="60">
        <v>-2585534</v>
      </c>
      <c r="J24" s="60">
        <v>-5302612</v>
      </c>
      <c r="K24" s="60">
        <v>-2838658</v>
      </c>
      <c r="L24" s="60">
        <v>-7362076</v>
      </c>
      <c r="M24" s="60">
        <v>-2203564</v>
      </c>
      <c r="N24" s="60">
        <v>-12404298</v>
      </c>
      <c r="O24" s="60">
        <v>-2617150</v>
      </c>
      <c r="P24" s="60">
        <v>-84160</v>
      </c>
      <c r="Q24" s="60">
        <v>-7393404</v>
      </c>
      <c r="R24" s="60">
        <v>-10094714</v>
      </c>
      <c r="S24" s="60"/>
      <c r="T24" s="60"/>
      <c r="U24" s="60"/>
      <c r="V24" s="60"/>
      <c r="W24" s="60">
        <v>-27801624</v>
      </c>
      <c r="X24" s="60">
        <v>-40433674</v>
      </c>
      <c r="Y24" s="60">
        <v>12632050</v>
      </c>
      <c r="Z24" s="140">
        <v>-31.24</v>
      </c>
      <c r="AA24" s="62">
        <v>-65735750</v>
      </c>
    </row>
    <row r="25" spans="1:27" ht="13.5">
      <c r="A25" s="250" t="s">
        <v>191</v>
      </c>
      <c r="B25" s="251"/>
      <c r="C25" s="168">
        <f aca="true" t="shared" si="1" ref="C25:Y25">SUM(C19:C24)</f>
        <v>-19964174</v>
      </c>
      <c r="D25" s="168">
        <f>SUM(D19:D24)</f>
        <v>0</v>
      </c>
      <c r="E25" s="72">
        <f t="shared" si="1"/>
        <v>-57627252</v>
      </c>
      <c r="F25" s="73">
        <f t="shared" si="1"/>
        <v>-65735750</v>
      </c>
      <c r="G25" s="73">
        <f t="shared" si="1"/>
        <v>-1814521</v>
      </c>
      <c r="H25" s="73">
        <f t="shared" si="1"/>
        <v>10097443</v>
      </c>
      <c r="I25" s="73">
        <f t="shared" si="1"/>
        <v>-2585534</v>
      </c>
      <c r="J25" s="73">
        <f t="shared" si="1"/>
        <v>5697388</v>
      </c>
      <c r="K25" s="73">
        <f t="shared" si="1"/>
        <v>4573321</v>
      </c>
      <c r="L25" s="73">
        <f t="shared" si="1"/>
        <v>7504590</v>
      </c>
      <c r="M25" s="73">
        <f t="shared" si="1"/>
        <v>7026625</v>
      </c>
      <c r="N25" s="73">
        <f t="shared" si="1"/>
        <v>19104536</v>
      </c>
      <c r="O25" s="73">
        <f t="shared" si="1"/>
        <v>-2617150</v>
      </c>
      <c r="P25" s="73">
        <f t="shared" si="1"/>
        <v>2915840</v>
      </c>
      <c r="Q25" s="73">
        <f t="shared" si="1"/>
        <v>-2703846</v>
      </c>
      <c r="R25" s="73">
        <f t="shared" si="1"/>
        <v>-2405156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22396768</v>
      </c>
      <c r="X25" s="73">
        <f t="shared" si="1"/>
        <v>-35833026</v>
      </c>
      <c r="Y25" s="73">
        <f t="shared" si="1"/>
        <v>58229794</v>
      </c>
      <c r="Z25" s="170">
        <f>+IF(X25&lt;&gt;0,+(Y25/X25)*100,0)</f>
        <v>-162.50314444557375</v>
      </c>
      <c r="AA25" s="74">
        <f>SUM(AA19:AA24)</f>
        <v>-65735750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>
        <v>17543002</v>
      </c>
      <c r="F30" s="60">
        <v>7279000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>
        <v>7279000</v>
      </c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>
        <v>2737</v>
      </c>
      <c r="L31" s="60">
        <v>8555</v>
      </c>
      <c r="M31" s="60"/>
      <c r="N31" s="60">
        <v>11292</v>
      </c>
      <c r="O31" s="159"/>
      <c r="P31" s="159"/>
      <c r="Q31" s="159"/>
      <c r="R31" s="60"/>
      <c r="S31" s="60"/>
      <c r="T31" s="60"/>
      <c r="U31" s="60"/>
      <c r="V31" s="159"/>
      <c r="W31" s="159">
        <v>11292</v>
      </c>
      <c r="X31" s="159">
        <v>7833</v>
      </c>
      <c r="Y31" s="60">
        <v>3459</v>
      </c>
      <c r="Z31" s="140">
        <v>44.16</v>
      </c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-2135636</v>
      </c>
      <c r="D33" s="155"/>
      <c r="E33" s="59">
        <v>-3124958</v>
      </c>
      <c r="F33" s="60">
        <v>-1586821</v>
      </c>
      <c r="G33" s="60">
        <v>-248939</v>
      </c>
      <c r="H33" s="60">
        <v>-172600</v>
      </c>
      <c r="I33" s="60">
        <v>-172600</v>
      </c>
      <c r="J33" s="60">
        <v>-594139</v>
      </c>
      <c r="K33" s="60">
        <v>-276347</v>
      </c>
      <c r="L33" s="60">
        <v>-172600</v>
      </c>
      <c r="M33" s="60">
        <v>-172600</v>
      </c>
      <c r="N33" s="60">
        <v>-621547</v>
      </c>
      <c r="O33" s="60">
        <v>-172600</v>
      </c>
      <c r="P33" s="60">
        <v>-173025</v>
      </c>
      <c r="Q33" s="60">
        <v>-173025</v>
      </c>
      <c r="R33" s="60">
        <v>-518650</v>
      </c>
      <c r="S33" s="60"/>
      <c r="T33" s="60"/>
      <c r="U33" s="60"/>
      <c r="V33" s="60"/>
      <c r="W33" s="60">
        <v>-1734336</v>
      </c>
      <c r="X33" s="60">
        <v>-1215686</v>
      </c>
      <c r="Y33" s="60">
        <v>-518650</v>
      </c>
      <c r="Z33" s="140">
        <v>42.66</v>
      </c>
      <c r="AA33" s="62">
        <v>-1586821</v>
      </c>
    </row>
    <row r="34" spans="1:27" ht="13.5">
      <c r="A34" s="250" t="s">
        <v>197</v>
      </c>
      <c r="B34" s="251"/>
      <c r="C34" s="168">
        <f aca="true" t="shared" si="2" ref="C34:Y34">SUM(C29:C33)</f>
        <v>-2135636</v>
      </c>
      <c r="D34" s="168">
        <f>SUM(D29:D33)</f>
        <v>0</v>
      </c>
      <c r="E34" s="72">
        <f t="shared" si="2"/>
        <v>14418044</v>
      </c>
      <c r="F34" s="73">
        <f t="shared" si="2"/>
        <v>5692179</v>
      </c>
      <c r="G34" s="73">
        <f t="shared" si="2"/>
        <v>-248939</v>
      </c>
      <c r="H34" s="73">
        <f t="shared" si="2"/>
        <v>-172600</v>
      </c>
      <c r="I34" s="73">
        <f t="shared" si="2"/>
        <v>-172600</v>
      </c>
      <c r="J34" s="73">
        <f t="shared" si="2"/>
        <v>-594139</v>
      </c>
      <c r="K34" s="73">
        <f t="shared" si="2"/>
        <v>-273610</v>
      </c>
      <c r="L34" s="73">
        <f t="shared" si="2"/>
        <v>-164045</v>
      </c>
      <c r="M34" s="73">
        <f t="shared" si="2"/>
        <v>-172600</v>
      </c>
      <c r="N34" s="73">
        <f t="shared" si="2"/>
        <v>-610255</v>
      </c>
      <c r="O34" s="73">
        <f t="shared" si="2"/>
        <v>-172600</v>
      </c>
      <c r="P34" s="73">
        <f t="shared" si="2"/>
        <v>-173025</v>
      </c>
      <c r="Q34" s="73">
        <f t="shared" si="2"/>
        <v>-173025</v>
      </c>
      <c r="R34" s="73">
        <f t="shared" si="2"/>
        <v>-518650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-1723044</v>
      </c>
      <c r="X34" s="73">
        <f t="shared" si="2"/>
        <v>-1207853</v>
      </c>
      <c r="Y34" s="73">
        <f t="shared" si="2"/>
        <v>-515191</v>
      </c>
      <c r="Z34" s="170">
        <f>+IF(X34&lt;&gt;0,+(Y34/X34)*100,0)</f>
        <v>42.653452034312124</v>
      </c>
      <c r="AA34" s="74">
        <f>SUM(AA29:AA33)</f>
        <v>5692179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7226430</v>
      </c>
      <c r="D36" s="153">
        <f>+D15+D25+D34</f>
        <v>0</v>
      </c>
      <c r="E36" s="99">
        <f t="shared" si="3"/>
        <v>1822375</v>
      </c>
      <c r="F36" s="100">
        <f t="shared" si="3"/>
        <v>-5328541</v>
      </c>
      <c r="G36" s="100">
        <f t="shared" si="3"/>
        <v>19354430</v>
      </c>
      <c r="H36" s="100">
        <f t="shared" si="3"/>
        <v>-9752991</v>
      </c>
      <c r="I36" s="100">
        <f t="shared" si="3"/>
        <v>-12362782</v>
      </c>
      <c r="J36" s="100">
        <f t="shared" si="3"/>
        <v>-2761343</v>
      </c>
      <c r="K36" s="100">
        <f t="shared" si="3"/>
        <v>-1649057</v>
      </c>
      <c r="L36" s="100">
        <f t="shared" si="3"/>
        <v>21952912</v>
      </c>
      <c r="M36" s="100">
        <f t="shared" si="3"/>
        <v>-21314692</v>
      </c>
      <c r="N36" s="100">
        <f t="shared" si="3"/>
        <v>-1010837</v>
      </c>
      <c r="O36" s="100">
        <f t="shared" si="3"/>
        <v>6453409</v>
      </c>
      <c r="P36" s="100">
        <f t="shared" si="3"/>
        <v>-6542338</v>
      </c>
      <c r="Q36" s="100">
        <f t="shared" si="3"/>
        <v>7313584</v>
      </c>
      <c r="R36" s="100">
        <f t="shared" si="3"/>
        <v>7224655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3452475</v>
      </c>
      <c r="X36" s="100">
        <f t="shared" si="3"/>
        <v>-43767878</v>
      </c>
      <c r="Y36" s="100">
        <f t="shared" si="3"/>
        <v>47220353</v>
      </c>
      <c r="Z36" s="137">
        <f>+IF(X36&lt;&gt;0,+(Y36/X36)*100,0)</f>
        <v>-107.88814801576628</v>
      </c>
      <c r="AA36" s="102">
        <f>+AA15+AA25+AA34</f>
        <v>-5328541</v>
      </c>
    </row>
    <row r="37" spans="1:27" ht="13.5">
      <c r="A37" s="249" t="s">
        <v>199</v>
      </c>
      <c r="B37" s="182"/>
      <c r="C37" s="153">
        <v>16175298</v>
      </c>
      <c r="D37" s="153"/>
      <c r="E37" s="99">
        <v>19500295</v>
      </c>
      <c r="F37" s="100">
        <v>23401728</v>
      </c>
      <c r="G37" s="100">
        <v>188534</v>
      </c>
      <c r="H37" s="100">
        <v>19542964</v>
      </c>
      <c r="I37" s="100">
        <v>9789973</v>
      </c>
      <c r="J37" s="100">
        <v>188534</v>
      </c>
      <c r="K37" s="100">
        <v>-2572809</v>
      </c>
      <c r="L37" s="100">
        <v>-4221866</v>
      </c>
      <c r="M37" s="100">
        <v>17731046</v>
      </c>
      <c r="N37" s="100">
        <v>-2572809</v>
      </c>
      <c r="O37" s="100">
        <v>-3583646</v>
      </c>
      <c r="P37" s="100">
        <v>2869763</v>
      </c>
      <c r="Q37" s="100">
        <v>-3672575</v>
      </c>
      <c r="R37" s="100">
        <v>-3583646</v>
      </c>
      <c r="S37" s="100"/>
      <c r="T37" s="100"/>
      <c r="U37" s="100"/>
      <c r="V37" s="100"/>
      <c r="W37" s="100">
        <v>188534</v>
      </c>
      <c r="X37" s="100">
        <v>23401728</v>
      </c>
      <c r="Y37" s="100">
        <v>-23213194</v>
      </c>
      <c r="Z37" s="137">
        <v>-99.19</v>
      </c>
      <c r="AA37" s="102">
        <v>23401728</v>
      </c>
    </row>
    <row r="38" spans="1:27" ht="13.5">
      <c r="A38" s="269" t="s">
        <v>200</v>
      </c>
      <c r="B38" s="256"/>
      <c r="C38" s="257">
        <v>23401728</v>
      </c>
      <c r="D38" s="257"/>
      <c r="E38" s="258">
        <v>21322670</v>
      </c>
      <c r="F38" s="259">
        <v>18073187</v>
      </c>
      <c r="G38" s="259">
        <v>19542964</v>
      </c>
      <c r="H38" s="259">
        <v>9789973</v>
      </c>
      <c r="I38" s="259">
        <v>-2572809</v>
      </c>
      <c r="J38" s="259">
        <v>-2572809</v>
      </c>
      <c r="K38" s="259">
        <v>-4221866</v>
      </c>
      <c r="L38" s="259">
        <v>17731046</v>
      </c>
      <c r="M38" s="259">
        <v>-3583646</v>
      </c>
      <c r="N38" s="259">
        <v>-3583646</v>
      </c>
      <c r="O38" s="259">
        <v>2869763</v>
      </c>
      <c r="P38" s="259">
        <v>-3672575</v>
      </c>
      <c r="Q38" s="259">
        <v>3641009</v>
      </c>
      <c r="R38" s="259">
        <v>3641009</v>
      </c>
      <c r="S38" s="259"/>
      <c r="T38" s="259"/>
      <c r="U38" s="259"/>
      <c r="V38" s="259"/>
      <c r="W38" s="259">
        <v>3641009</v>
      </c>
      <c r="X38" s="259">
        <v>-20366150</v>
      </c>
      <c r="Y38" s="259">
        <v>24007159</v>
      </c>
      <c r="Z38" s="260">
        <v>-117.88</v>
      </c>
      <c r="AA38" s="261">
        <v>18073187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19127369</v>
      </c>
      <c r="D5" s="200">
        <f t="shared" si="0"/>
        <v>0</v>
      </c>
      <c r="E5" s="106">
        <f t="shared" si="0"/>
        <v>57627250</v>
      </c>
      <c r="F5" s="106">
        <f t="shared" si="0"/>
        <v>65735750</v>
      </c>
      <c r="G5" s="106">
        <f t="shared" si="0"/>
        <v>0</v>
      </c>
      <c r="H5" s="106">
        <f t="shared" si="0"/>
        <v>242175</v>
      </c>
      <c r="I5" s="106">
        <f t="shared" si="0"/>
        <v>1534754</v>
      </c>
      <c r="J5" s="106">
        <f t="shared" si="0"/>
        <v>1776929</v>
      </c>
      <c r="K5" s="106">
        <f t="shared" si="0"/>
        <v>2825489</v>
      </c>
      <c r="L5" s="106">
        <f t="shared" si="0"/>
        <v>7362073</v>
      </c>
      <c r="M5" s="106">
        <f t="shared" si="0"/>
        <v>2203574</v>
      </c>
      <c r="N5" s="106">
        <f t="shared" si="0"/>
        <v>12391136</v>
      </c>
      <c r="O5" s="106">
        <f t="shared" si="0"/>
        <v>2617154</v>
      </c>
      <c r="P5" s="106">
        <f t="shared" si="0"/>
        <v>1986004</v>
      </c>
      <c r="Q5" s="106">
        <f t="shared" si="0"/>
        <v>7282904</v>
      </c>
      <c r="R5" s="106">
        <f t="shared" si="0"/>
        <v>11886062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26054127</v>
      </c>
      <c r="X5" s="106">
        <f t="shared" si="0"/>
        <v>49301813</v>
      </c>
      <c r="Y5" s="106">
        <f t="shared" si="0"/>
        <v>-23247686</v>
      </c>
      <c r="Z5" s="201">
        <f>+IF(X5&lt;&gt;0,+(Y5/X5)*100,0)</f>
        <v>-47.15381562134439</v>
      </c>
      <c r="AA5" s="199">
        <f>SUM(AA11:AA18)</f>
        <v>65735750</v>
      </c>
    </row>
    <row r="6" spans="1:27" ht="13.5">
      <c r="A6" s="291" t="s">
        <v>204</v>
      </c>
      <c r="B6" s="142"/>
      <c r="C6" s="62">
        <v>14172355</v>
      </c>
      <c r="D6" s="156"/>
      <c r="E6" s="60">
        <v>22500750</v>
      </c>
      <c r="F6" s="60">
        <v>17049000</v>
      </c>
      <c r="G6" s="60"/>
      <c r="H6" s="60">
        <v>125608</v>
      </c>
      <c r="I6" s="60">
        <v>364553</v>
      </c>
      <c r="J6" s="60">
        <v>490161</v>
      </c>
      <c r="K6" s="60">
        <v>546465</v>
      </c>
      <c r="L6" s="60">
        <v>1586861</v>
      </c>
      <c r="M6" s="60">
        <v>523658</v>
      </c>
      <c r="N6" s="60">
        <v>2656984</v>
      </c>
      <c r="O6" s="60">
        <v>1077146</v>
      </c>
      <c r="P6" s="60">
        <v>1139325</v>
      </c>
      <c r="Q6" s="60">
        <v>5664919</v>
      </c>
      <c r="R6" s="60">
        <v>7881390</v>
      </c>
      <c r="S6" s="60"/>
      <c r="T6" s="60"/>
      <c r="U6" s="60"/>
      <c r="V6" s="60"/>
      <c r="W6" s="60">
        <v>11028535</v>
      </c>
      <c r="X6" s="60">
        <v>12786750</v>
      </c>
      <c r="Y6" s="60">
        <v>-1758215</v>
      </c>
      <c r="Z6" s="140">
        <v>-13.75</v>
      </c>
      <c r="AA6" s="155">
        <v>17049000</v>
      </c>
    </row>
    <row r="7" spans="1:27" ht="13.5">
      <c r="A7" s="291" t="s">
        <v>205</v>
      </c>
      <c r="B7" s="142"/>
      <c r="C7" s="62">
        <v>3133119</v>
      </c>
      <c r="D7" s="156"/>
      <c r="E7" s="60">
        <v>14000000</v>
      </c>
      <c r="F7" s="60">
        <v>18270000</v>
      </c>
      <c r="G7" s="60"/>
      <c r="H7" s="60">
        <v>116567</v>
      </c>
      <c r="I7" s="60">
        <v>141100</v>
      </c>
      <c r="J7" s="60">
        <v>257667</v>
      </c>
      <c r="K7" s="60">
        <v>651391</v>
      </c>
      <c r="L7" s="60">
        <v>5560865</v>
      </c>
      <c r="M7" s="60"/>
      <c r="N7" s="60">
        <v>6212256</v>
      </c>
      <c r="O7" s="60">
        <v>219517</v>
      </c>
      <c r="P7" s="60">
        <v>421731</v>
      </c>
      <c r="Q7" s="60">
        <v>1068082</v>
      </c>
      <c r="R7" s="60">
        <v>1709330</v>
      </c>
      <c r="S7" s="60"/>
      <c r="T7" s="60"/>
      <c r="U7" s="60"/>
      <c r="V7" s="60"/>
      <c r="W7" s="60">
        <v>8179253</v>
      </c>
      <c r="X7" s="60">
        <v>13702500</v>
      </c>
      <c r="Y7" s="60">
        <v>-5523247</v>
      </c>
      <c r="Z7" s="140">
        <v>-40.31</v>
      </c>
      <c r="AA7" s="155">
        <v>18270000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>
        <v>11700000</v>
      </c>
      <c r="G10" s="60"/>
      <c r="H10" s="60"/>
      <c r="I10" s="60">
        <v>1029101</v>
      </c>
      <c r="J10" s="60">
        <v>1029101</v>
      </c>
      <c r="K10" s="60">
        <v>1590918</v>
      </c>
      <c r="L10" s="60"/>
      <c r="M10" s="60">
        <v>569454</v>
      </c>
      <c r="N10" s="60">
        <v>2160372</v>
      </c>
      <c r="O10" s="60">
        <v>810383</v>
      </c>
      <c r="P10" s="60">
        <v>424948</v>
      </c>
      <c r="Q10" s="60">
        <v>549903</v>
      </c>
      <c r="R10" s="60">
        <v>1785234</v>
      </c>
      <c r="S10" s="60"/>
      <c r="T10" s="60"/>
      <c r="U10" s="60"/>
      <c r="V10" s="60"/>
      <c r="W10" s="60">
        <v>4974707</v>
      </c>
      <c r="X10" s="60">
        <v>8775000</v>
      </c>
      <c r="Y10" s="60">
        <v>-3800293</v>
      </c>
      <c r="Z10" s="140">
        <v>-43.31</v>
      </c>
      <c r="AA10" s="155">
        <v>11700000</v>
      </c>
    </row>
    <row r="11" spans="1:27" ht="13.5">
      <c r="A11" s="292" t="s">
        <v>209</v>
      </c>
      <c r="B11" s="142"/>
      <c r="C11" s="293">
        <f aca="true" t="shared" si="1" ref="C11:Y11">SUM(C6:C10)</f>
        <v>17305474</v>
      </c>
      <c r="D11" s="294">
        <f t="shared" si="1"/>
        <v>0</v>
      </c>
      <c r="E11" s="295">
        <f t="shared" si="1"/>
        <v>36500750</v>
      </c>
      <c r="F11" s="295">
        <f t="shared" si="1"/>
        <v>47019000</v>
      </c>
      <c r="G11" s="295">
        <f t="shared" si="1"/>
        <v>0</v>
      </c>
      <c r="H11" s="295">
        <f t="shared" si="1"/>
        <v>242175</v>
      </c>
      <c r="I11" s="295">
        <f t="shared" si="1"/>
        <v>1534754</v>
      </c>
      <c r="J11" s="295">
        <f t="shared" si="1"/>
        <v>1776929</v>
      </c>
      <c r="K11" s="295">
        <f t="shared" si="1"/>
        <v>2788774</v>
      </c>
      <c r="L11" s="295">
        <f t="shared" si="1"/>
        <v>7147726</v>
      </c>
      <c r="M11" s="295">
        <f t="shared" si="1"/>
        <v>1093112</v>
      </c>
      <c r="N11" s="295">
        <f t="shared" si="1"/>
        <v>11029612</v>
      </c>
      <c r="O11" s="295">
        <f t="shared" si="1"/>
        <v>2107046</v>
      </c>
      <c r="P11" s="295">
        <f t="shared" si="1"/>
        <v>1986004</v>
      </c>
      <c r="Q11" s="295">
        <f t="shared" si="1"/>
        <v>7282904</v>
      </c>
      <c r="R11" s="295">
        <f t="shared" si="1"/>
        <v>11375954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24182495</v>
      </c>
      <c r="X11" s="295">
        <f t="shared" si="1"/>
        <v>35264250</v>
      </c>
      <c r="Y11" s="295">
        <f t="shared" si="1"/>
        <v>-11081755</v>
      </c>
      <c r="Z11" s="296">
        <f>+IF(X11&lt;&gt;0,+(Y11/X11)*100,0)</f>
        <v>-31.424899154242613</v>
      </c>
      <c r="AA11" s="297">
        <f>SUM(AA6:AA10)</f>
        <v>47019000</v>
      </c>
    </row>
    <row r="12" spans="1:27" ht="13.5">
      <c r="A12" s="298" t="s">
        <v>210</v>
      </c>
      <c r="B12" s="136"/>
      <c r="C12" s="62"/>
      <c r="D12" s="156"/>
      <c r="E12" s="60"/>
      <c r="F12" s="60">
        <v>6691750</v>
      </c>
      <c r="G12" s="60"/>
      <c r="H12" s="60"/>
      <c r="I12" s="60"/>
      <c r="J12" s="60"/>
      <c r="K12" s="60"/>
      <c r="L12" s="60"/>
      <c r="M12" s="60">
        <v>595440</v>
      </c>
      <c r="N12" s="60">
        <v>595440</v>
      </c>
      <c r="O12" s="60">
        <v>510108</v>
      </c>
      <c r="P12" s="60"/>
      <c r="Q12" s="60"/>
      <c r="R12" s="60">
        <v>510108</v>
      </c>
      <c r="S12" s="60"/>
      <c r="T12" s="60"/>
      <c r="U12" s="60"/>
      <c r="V12" s="60"/>
      <c r="W12" s="60">
        <v>1105548</v>
      </c>
      <c r="X12" s="60">
        <v>5018813</v>
      </c>
      <c r="Y12" s="60">
        <v>-3913265</v>
      </c>
      <c r="Z12" s="140">
        <v>-77.97</v>
      </c>
      <c r="AA12" s="155">
        <v>6691750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>
        <v>128947</v>
      </c>
      <c r="M13" s="275"/>
      <c r="N13" s="275">
        <v>128947</v>
      </c>
      <c r="O13" s="275"/>
      <c r="P13" s="275"/>
      <c r="Q13" s="275"/>
      <c r="R13" s="275"/>
      <c r="S13" s="275"/>
      <c r="T13" s="275"/>
      <c r="U13" s="275"/>
      <c r="V13" s="275"/>
      <c r="W13" s="275">
        <v>128947</v>
      </c>
      <c r="X13" s="275"/>
      <c r="Y13" s="275">
        <v>128947</v>
      </c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1821895</v>
      </c>
      <c r="D15" s="156"/>
      <c r="E15" s="60">
        <v>19626500</v>
      </c>
      <c r="F15" s="60">
        <v>10225000</v>
      </c>
      <c r="G15" s="60"/>
      <c r="H15" s="60"/>
      <c r="I15" s="60"/>
      <c r="J15" s="60"/>
      <c r="K15" s="60">
        <v>36715</v>
      </c>
      <c r="L15" s="60">
        <v>85400</v>
      </c>
      <c r="M15" s="60">
        <v>515022</v>
      </c>
      <c r="N15" s="60">
        <v>637137</v>
      </c>
      <c r="O15" s="60"/>
      <c r="P15" s="60"/>
      <c r="Q15" s="60"/>
      <c r="R15" s="60"/>
      <c r="S15" s="60"/>
      <c r="T15" s="60"/>
      <c r="U15" s="60"/>
      <c r="V15" s="60"/>
      <c r="W15" s="60">
        <v>637137</v>
      </c>
      <c r="X15" s="60">
        <v>7668750</v>
      </c>
      <c r="Y15" s="60">
        <v>-7031613</v>
      </c>
      <c r="Z15" s="140">
        <v>-91.69</v>
      </c>
      <c r="AA15" s="155">
        <v>10225000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>
        <v>1500000</v>
      </c>
      <c r="F18" s="82">
        <v>1800000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1350000</v>
      </c>
      <c r="Y18" s="82">
        <v>-1350000</v>
      </c>
      <c r="Z18" s="270">
        <v>-100</v>
      </c>
      <c r="AA18" s="278">
        <v>1800000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14172355</v>
      </c>
      <c r="D36" s="156">
        <f t="shared" si="4"/>
        <v>0</v>
      </c>
      <c r="E36" s="60">
        <f t="shared" si="4"/>
        <v>22500750</v>
      </c>
      <c r="F36" s="60">
        <f t="shared" si="4"/>
        <v>17049000</v>
      </c>
      <c r="G36" s="60">
        <f t="shared" si="4"/>
        <v>0</v>
      </c>
      <c r="H36" s="60">
        <f t="shared" si="4"/>
        <v>125608</v>
      </c>
      <c r="I36" s="60">
        <f t="shared" si="4"/>
        <v>364553</v>
      </c>
      <c r="J36" s="60">
        <f t="shared" si="4"/>
        <v>490161</v>
      </c>
      <c r="K36" s="60">
        <f t="shared" si="4"/>
        <v>546465</v>
      </c>
      <c r="L36" s="60">
        <f t="shared" si="4"/>
        <v>1586861</v>
      </c>
      <c r="M36" s="60">
        <f t="shared" si="4"/>
        <v>523658</v>
      </c>
      <c r="N36" s="60">
        <f t="shared" si="4"/>
        <v>2656984</v>
      </c>
      <c r="O36" s="60">
        <f t="shared" si="4"/>
        <v>1077146</v>
      </c>
      <c r="P36" s="60">
        <f t="shared" si="4"/>
        <v>1139325</v>
      </c>
      <c r="Q36" s="60">
        <f t="shared" si="4"/>
        <v>5664919</v>
      </c>
      <c r="R36" s="60">
        <f t="shared" si="4"/>
        <v>7881390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11028535</v>
      </c>
      <c r="X36" s="60">
        <f t="shared" si="4"/>
        <v>12786750</v>
      </c>
      <c r="Y36" s="60">
        <f t="shared" si="4"/>
        <v>-1758215</v>
      </c>
      <c r="Z36" s="140">
        <f aca="true" t="shared" si="5" ref="Z36:Z49">+IF(X36&lt;&gt;0,+(Y36/X36)*100,0)</f>
        <v>-13.750288384460477</v>
      </c>
      <c r="AA36" s="155">
        <f>AA6+AA21</f>
        <v>17049000</v>
      </c>
    </row>
    <row r="37" spans="1:27" ht="13.5">
      <c r="A37" s="291" t="s">
        <v>205</v>
      </c>
      <c r="B37" s="142"/>
      <c r="C37" s="62">
        <f t="shared" si="4"/>
        <v>3133119</v>
      </c>
      <c r="D37" s="156">
        <f t="shared" si="4"/>
        <v>0</v>
      </c>
      <c r="E37" s="60">
        <f t="shared" si="4"/>
        <v>14000000</v>
      </c>
      <c r="F37" s="60">
        <f t="shared" si="4"/>
        <v>18270000</v>
      </c>
      <c r="G37" s="60">
        <f t="shared" si="4"/>
        <v>0</v>
      </c>
      <c r="H37" s="60">
        <f t="shared" si="4"/>
        <v>116567</v>
      </c>
      <c r="I37" s="60">
        <f t="shared" si="4"/>
        <v>141100</v>
      </c>
      <c r="J37" s="60">
        <f t="shared" si="4"/>
        <v>257667</v>
      </c>
      <c r="K37" s="60">
        <f t="shared" si="4"/>
        <v>651391</v>
      </c>
      <c r="L37" s="60">
        <f t="shared" si="4"/>
        <v>5560865</v>
      </c>
      <c r="M37" s="60">
        <f t="shared" si="4"/>
        <v>0</v>
      </c>
      <c r="N37" s="60">
        <f t="shared" si="4"/>
        <v>6212256</v>
      </c>
      <c r="O37" s="60">
        <f t="shared" si="4"/>
        <v>219517</v>
      </c>
      <c r="P37" s="60">
        <f t="shared" si="4"/>
        <v>421731</v>
      </c>
      <c r="Q37" s="60">
        <f t="shared" si="4"/>
        <v>1068082</v>
      </c>
      <c r="R37" s="60">
        <f t="shared" si="4"/>
        <v>1709330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8179253</v>
      </c>
      <c r="X37" s="60">
        <f t="shared" si="4"/>
        <v>13702500</v>
      </c>
      <c r="Y37" s="60">
        <f t="shared" si="4"/>
        <v>-5523247</v>
      </c>
      <c r="Z37" s="140">
        <f t="shared" si="5"/>
        <v>-40.308316000729796</v>
      </c>
      <c r="AA37" s="155">
        <f>AA7+AA22</f>
        <v>18270000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11700000</v>
      </c>
      <c r="G40" s="60">
        <f t="shared" si="4"/>
        <v>0</v>
      </c>
      <c r="H40" s="60">
        <f t="shared" si="4"/>
        <v>0</v>
      </c>
      <c r="I40" s="60">
        <f t="shared" si="4"/>
        <v>1029101</v>
      </c>
      <c r="J40" s="60">
        <f t="shared" si="4"/>
        <v>1029101</v>
      </c>
      <c r="K40" s="60">
        <f t="shared" si="4"/>
        <v>1590918</v>
      </c>
      <c r="L40" s="60">
        <f t="shared" si="4"/>
        <v>0</v>
      </c>
      <c r="M40" s="60">
        <f t="shared" si="4"/>
        <v>569454</v>
      </c>
      <c r="N40" s="60">
        <f t="shared" si="4"/>
        <v>2160372</v>
      </c>
      <c r="O40" s="60">
        <f t="shared" si="4"/>
        <v>810383</v>
      </c>
      <c r="P40" s="60">
        <f t="shared" si="4"/>
        <v>424948</v>
      </c>
      <c r="Q40" s="60">
        <f t="shared" si="4"/>
        <v>549903</v>
      </c>
      <c r="R40" s="60">
        <f t="shared" si="4"/>
        <v>1785234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4974707</v>
      </c>
      <c r="X40" s="60">
        <f t="shared" si="4"/>
        <v>8775000</v>
      </c>
      <c r="Y40" s="60">
        <f t="shared" si="4"/>
        <v>-3800293</v>
      </c>
      <c r="Z40" s="140">
        <f t="shared" si="5"/>
        <v>-43.30818233618234</v>
      </c>
      <c r="AA40" s="155">
        <f>AA10+AA25</f>
        <v>11700000</v>
      </c>
    </row>
    <row r="41" spans="1:27" ht="13.5">
      <c r="A41" s="292" t="s">
        <v>209</v>
      </c>
      <c r="B41" s="142"/>
      <c r="C41" s="293">
        <f aca="true" t="shared" si="6" ref="C41:Y41">SUM(C36:C40)</f>
        <v>17305474</v>
      </c>
      <c r="D41" s="294">
        <f t="shared" si="6"/>
        <v>0</v>
      </c>
      <c r="E41" s="295">
        <f t="shared" si="6"/>
        <v>36500750</v>
      </c>
      <c r="F41" s="295">
        <f t="shared" si="6"/>
        <v>47019000</v>
      </c>
      <c r="G41" s="295">
        <f t="shared" si="6"/>
        <v>0</v>
      </c>
      <c r="H41" s="295">
        <f t="shared" si="6"/>
        <v>242175</v>
      </c>
      <c r="I41" s="295">
        <f t="shared" si="6"/>
        <v>1534754</v>
      </c>
      <c r="J41" s="295">
        <f t="shared" si="6"/>
        <v>1776929</v>
      </c>
      <c r="K41" s="295">
        <f t="shared" si="6"/>
        <v>2788774</v>
      </c>
      <c r="L41" s="295">
        <f t="shared" si="6"/>
        <v>7147726</v>
      </c>
      <c r="M41" s="295">
        <f t="shared" si="6"/>
        <v>1093112</v>
      </c>
      <c r="N41" s="295">
        <f t="shared" si="6"/>
        <v>11029612</v>
      </c>
      <c r="O41" s="295">
        <f t="shared" si="6"/>
        <v>2107046</v>
      </c>
      <c r="P41" s="295">
        <f t="shared" si="6"/>
        <v>1986004</v>
      </c>
      <c r="Q41" s="295">
        <f t="shared" si="6"/>
        <v>7282904</v>
      </c>
      <c r="R41" s="295">
        <f t="shared" si="6"/>
        <v>11375954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24182495</v>
      </c>
      <c r="X41" s="295">
        <f t="shared" si="6"/>
        <v>35264250</v>
      </c>
      <c r="Y41" s="295">
        <f t="shared" si="6"/>
        <v>-11081755</v>
      </c>
      <c r="Z41" s="296">
        <f t="shared" si="5"/>
        <v>-31.424899154242613</v>
      </c>
      <c r="AA41" s="297">
        <f>SUM(AA36:AA40)</f>
        <v>47019000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6691750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595440</v>
      </c>
      <c r="N42" s="54">
        <f t="shared" si="7"/>
        <v>595440</v>
      </c>
      <c r="O42" s="54">
        <f t="shared" si="7"/>
        <v>510108</v>
      </c>
      <c r="P42" s="54">
        <f t="shared" si="7"/>
        <v>0</v>
      </c>
      <c r="Q42" s="54">
        <f t="shared" si="7"/>
        <v>0</v>
      </c>
      <c r="R42" s="54">
        <f t="shared" si="7"/>
        <v>510108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1105548</v>
      </c>
      <c r="X42" s="54">
        <f t="shared" si="7"/>
        <v>5018813</v>
      </c>
      <c r="Y42" s="54">
        <f t="shared" si="7"/>
        <v>-3913265</v>
      </c>
      <c r="Z42" s="184">
        <f t="shared" si="5"/>
        <v>-77.9719228431105</v>
      </c>
      <c r="AA42" s="130">
        <f aca="true" t="shared" si="8" ref="AA42:AA48">AA12+AA27</f>
        <v>6691750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128947</v>
      </c>
      <c r="M43" s="305">
        <f t="shared" si="7"/>
        <v>0</v>
      </c>
      <c r="N43" s="305">
        <f t="shared" si="7"/>
        <v>128947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128947</v>
      </c>
      <c r="X43" s="305">
        <f t="shared" si="7"/>
        <v>0</v>
      </c>
      <c r="Y43" s="305">
        <f t="shared" si="7"/>
        <v>128947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1821895</v>
      </c>
      <c r="D45" s="129">
        <f t="shared" si="7"/>
        <v>0</v>
      </c>
      <c r="E45" s="54">
        <f t="shared" si="7"/>
        <v>19626500</v>
      </c>
      <c r="F45" s="54">
        <f t="shared" si="7"/>
        <v>10225000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36715</v>
      </c>
      <c r="L45" s="54">
        <f t="shared" si="7"/>
        <v>85400</v>
      </c>
      <c r="M45" s="54">
        <f t="shared" si="7"/>
        <v>515022</v>
      </c>
      <c r="N45" s="54">
        <f t="shared" si="7"/>
        <v>637137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637137</v>
      </c>
      <c r="X45" s="54">
        <f t="shared" si="7"/>
        <v>7668750</v>
      </c>
      <c r="Y45" s="54">
        <f t="shared" si="7"/>
        <v>-7031613</v>
      </c>
      <c r="Z45" s="184">
        <f t="shared" si="5"/>
        <v>-91.69177506112469</v>
      </c>
      <c r="AA45" s="130">
        <f t="shared" si="8"/>
        <v>10225000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1500000</v>
      </c>
      <c r="F48" s="54">
        <f t="shared" si="7"/>
        <v>1800000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1350000</v>
      </c>
      <c r="Y48" s="54">
        <f t="shared" si="7"/>
        <v>-1350000</v>
      </c>
      <c r="Z48" s="184">
        <f t="shared" si="5"/>
        <v>-100</v>
      </c>
      <c r="AA48" s="130">
        <f t="shared" si="8"/>
        <v>1800000</v>
      </c>
    </row>
    <row r="49" spans="1:27" ht="13.5">
      <c r="A49" s="308" t="s">
        <v>219</v>
      </c>
      <c r="B49" s="149"/>
      <c r="C49" s="239">
        <f aca="true" t="shared" si="9" ref="C49:Y49">SUM(C41:C48)</f>
        <v>19127369</v>
      </c>
      <c r="D49" s="218">
        <f t="shared" si="9"/>
        <v>0</v>
      </c>
      <c r="E49" s="220">
        <f t="shared" si="9"/>
        <v>57627250</v>
      </c>
      <c r="F49" s="220">
        <f t="shared" si="9"/>
        <v>65735750</v>
      </c>
      <c r="G49" s="220">
        <f t="shared" si="9"/>
        <v>0</v>
      </c>
      <c r="H49" s="220">
        <f t="shared" si="9"/>
        <v>242175</v>
      </c>
      <c r="I49" s="220">
        <f t="shared" si="9"/>
        <v>1534754</v>
      </c>
      <c r="J49" s="220">
        <f t="shared" si="9"/>
        <v>1776929</v>
      </c>
      <c r="K49" s="220">
        <f t="shared" si="9"/>
        <v>2825489</v>
      </c>
      <c r="L49" s="220">
        <f t="shared" si="9"/>
        <v>7362073</v>
      </c>
      <c r="M49" s="220">
        <f t="shared" si="9"/>
        <v>2203574</v>
      </c>
      <c r="N49" s="220">
        <f t="shared" si="9"/>
        <v>12391136</v>
      </c>
      <c r="O49" s="220">
        <f t="shared" si="9"/>
        <v>2617154</v>
      </c>
      <c r="P49" s="220">
        <f t="shared" si="9"/>
        <v>1986004</v>
      </c>
      <c r="Q49" s="220">
        <f t="shared" si="9"/>
        <v>7282904</v>
      </c>
      <c r="R49" s="220">
        <f t="shared" si="9"/>
        <v>11886062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26054127</v>
      </c>
      <c r="X49" s="220">
        <f t="shared" si="9"/>
        <v>49301813</v>
      </c>
      <c r="Y49" s="220">
        <f t="shared" si="9"/>
        <v>-23247686</v>
      </c>
      <c r="Z49" s="221">
        <f t="shared" si="5"/>
        <v>-47.15381562134439</v>
      </c>
      <c r="AA49" s="222">
        <f>SUM(AA41:AA48)</f>
        <v>65735750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9206000</v>
      </c>
      <c r="F51" s="54">
        <f t="shared" si="10"/>
        <v>8161564</v>
      </c>
      <c r="G51" s="54">
        <f t="shared" si="10"/>
        <v>348881</v>
      </c>
      <c r="H51" s="54">
        <f t="shared" si="10"/>
        <v>122177</v>
      </c>
      <c r="I51" s="54">
        <f t="shared" si="10"/>
        <v>930646</v>
      </c>
      <c r="J51" s="54">
        <f t="shared" si="10"/>
        <v>1401704</v>
      </c>
      <c r="K51" s="54">
        <f t="shared" si="10"/>
        <v>1841079</v>
      </c>
      <c r="L51" s="54">
        <f t="shared" si="10"/>
        <v>1364802</v>
      </c>
      <c r="M51" s="54">
        <f t="shared" si="10"/>
        <v>253711</v>
      </c>
      <c r="N51" s="54">
        <f t="shared" si="10"/>
        <v>3459592</v>
      </c>
      <c r="O51" s="54">
        <f t="shared" si="10"/>
        <v>218171</v>
      </c>
      <c r="P51" s="54">
        <f t="shared" si="10"/>
        <v>0</v>
      </c>
      <c r="Q51" s="54">
        <f t="shared" si="10"/>
        <v>0</v>
      </c>
      <c r="R51" s="54">
        <f t="shared" si="10"/>
        <v>218171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5079467</v>
      </c>
      <c r="X51" s="54">
        <f t="shared" si="10"/>
        <v>6121174</v>
      </c>
      <c r="Y51" s="54">
        <f t="shared" si="10"/>
        <v>-1041707</v>
      </c>
      <c r="Z51" s="184">
        <f>+IF(X51&lt;&gt;0,+(Y51/X51)*100,0)</f>
        <v>-17.018091627521127</v>
      </c>
      <c r="AA51" s="130">
        <f>SUM(AA57:AA61)</f>
        <v>8161564</v>
      </c>
    </row>
    <row r="52" spans="1:27" ht="13.5">
      <c r="A52" s="310" t="s">
        <v>204</v>
      </c>
      <c r="B52" s="142"/>
      <c r="C52" s="62"/>
      <c r="D52" s="156"/>
      <c r="E52" s="60">
        <v>6735000</v>
      </c>
      <c r="F52" s="60">
        <v>4715156</v>
      </c>
      <c r="G52" s="60">
        <v>85540</v>
      </c>
      <c r="H52" s="60">
        <v>19466</v>
      </c>
      <c r="I52" s="60">
        <v>717691</v>
      </c>
      <c r="J52" s="60">
        <v>822697</v>
      </c>
      <c r="K52" s="60">
        <v>1581201</v>
      </c>
      <c r="L52" s="60">
        <v>1158589</v>
      </c>
      <c r="M52" s="60">
        <v>200510</v>
      </c>
      <c r="N52" s="60">
        <v>2940300</v>
      </c>
      <c r="O52" s="60">
        <v>155396</v>
      </c>
      <c r="P52" s="60"/>
      <c r="Q52" s="60"/>
      <c r="R52" s="60">
        <v>155396</v>
      </c>
      <c r="S52" s="60"/>
      <c r="T52" s="60"/>
      <c r="U52" s="60"/>
      <c r="V52" s="60"/>
      <c r="W52" s="60">
        <v>3918393</v>
      </c>
      <c r="X52" s="60">
        <v>3536367</v>
      </c>
      <c r="Y52" s="60">
        <v>382026</v>
      </c>
      <c r="Z52" s="140">
        <v>10.8</v>
      </c>
      <c r="AA52" s="155">
        <v>4715156</v>
      </c>
    </row>
    <row r="53" spans="1:27" ht="13.5">
      <c r="A53" s="310" t="s">
        <v>205</v>
      </c>
      <c r="B53" s="142"/>
      <c r="C53" s="62"/>
      <c r="D53" s="156"/>
      <c r="E53" s="60">
        <v>2471000</v>
      </c>
      <c r="F53" s="60">
        <v>91532</v>
      </c>
      <c r="G53" s="60">
        <v>3838</v>
      </c>
      <c r="H53" s="60">
        <v>68684</v>
      </c>
      <c r="I53" s="60">
        <v>15196</v>
      </c>
      <c r="J53" s="60">
        <v>87718</v>
      </c>
      <c r="K53" s="60">
        <v>15665</v>
      </c>
      <c r="L53" s="60">
        <v>45840</v>
      </c>
      <c r="M53" s="60"/>
      <c r="N53" s="60">
        <v>61505</v>
      </c>
      <c r="O53" s="60"/>
      <c r="P53" s="60"/>
      <c r="Q53" s="60"/>
      <c r="R53" s="60"/>
      <c r="S53" s="60"/>
      <c r="T53" s="60"/>
      <c r="U53" s="60"/>
      <c r="V53" s="60"/>
      <c r="W53" s="60">
        <v>149223</v>
      </c>
      <c r="X53" s="60">
        <v>68649</v>
      </c>
      <c r="Y53" s="60">
        <v>80574</v>
      </c>
      <c r="Z53" s="140">
        <v>117.37</v>
      </c>
      <c r="AA53" s="155">
        <v>91532</v>
      </c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>
        <v>1320306</v>
      </c>
      <c r="G56" s="60"/>
      <c r="H56" s="60">
        <v>290</v>
      </c>
      <c r="I56" s="60"/>
      <c r="J56" s="60">
        <v>290</v>
      </c>
      <c r="K56" s="60"/>
      <c r="L56" s="60"/>
      <c r="M56" s="60"/>
      <c r="N56" s="60"/>
      <c r="O56" s="60">
        <v>1816</v>
      </c>
      <c r="P56" s="60"/>
      <c r="Q56" s="60"/>
      <c r="R56" s="60">
        <v>1816</v>
      </c>
      <c r="S56" s="60"/>
      <c r="T56" s="60"/>
      <c r="U56" s="60"/>
      <c r="V56" s="60"/>
      <c r="W56" s="60">
        <v>2106</v>
      </c>
      <c r="X56" s="60">
        <v>990230</v>
      </c>
      <c r="Y56" s="60">
        <v>-988124</v>
      </c>
      <c r="Z56" s="140">
        <v>-99.79</v>
      </c>
      <c r="AA56" s="155">
        <v>1320306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9206000</v>
      </c>
      <c r="F57" s="295">
        <f t="shared" si="11"/>
        <v>6126994</v>
      </c>
      <c r="G57" s="295">
        <f t="shared" si="11"/>
        <v>89378</v>
      </c>
      <c r="H57" s="295">
        <f t="shared" si="11"/>
        <v>88440</v>
      </c>
      <c r="I57" s="295">
        <f t="shared" si="11"/>
        <v>732887</v>
      </c>
      <c r="J57" s="295">
        <f t="shared" si="11"/>
        <v>910705</v>
      </c>
      <c r="K57" s="295">
        <f t="shared" si="11"/>
        <v>1596866</v>
      </c>
      <c r="L57" s="295">
        <f t="shared" si="11"/>
        <v>1204429</v>
      </c>
      <c r="M57" s="295">
        <f t="shared" si="11"/>
        <v>200510</v>
      </c>
      <c r="N57" s="295">
        <f t="shared" si="11"/>
        <v>3001805</v>
      </c>
      <c r="O57" s="295">
        <f t="shared" si="11"/>
        <v>157212</v>
      </c>
      <c r="P57" s="295">
        <f t="shared" si="11"/>
        <v>0</v>
      </c>
      <c r="Q57" s="295">
        <f t="shared" si="11"/>
        <v>0</v>
      </c>
      <c r="R57" s="295">
        <f t="shared" si="11"/>
        <v>157212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4069722</v>
      </c>
      <c r="X57" s="295">
        <f t="shared" si="11"/>
        <v>4595246</v>
      </c>
      <c r="Y57" s="295">
        <f t="shared" si="11"/>
        <v>-525524</v>
      </c>
      <c r="Z57" s="296">
        <f>+IF(X57&lt;&gt;0,+(Y57/X57)*100,0)</f>
        <v>-11.436253902402614</v>
      </c>
      <c r="AA57" s="297">
        <f>SUM(AA52:AA56)</f>
        <v>6126994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>
        <v>2034570</v>
      </c>
      <c r="G61" s="60">
        <v>259503</v>
      </c>
      <c r="H61" s="60">
        <v>33737</v>
      </c>
      <c r="I61" s="60">
        <v>197759</v>
      </c>
      <c r="J61" s="60">
        <v>490999</v>
      </c>
      <c r="K61" s="60">
        <v>244213</v>
      </c>
      <c r="L61" s="60">
        <v>160373</v>
      </c>
      <c r="M61" s="60">
        <v>53201</v>
      </c>
      <c r="N61" s="60">
        <v>457787</v>
      </c>
      <c r="O61" s="60">
        <v>60959</v>
      </c>
      <c r="P61" s="60"/>
      <c r="Q61" s="60"/>
      <c r="R61" s="60">
        <v>60959</v>
      </c>
      <c r="S61" s="60"/>
      <c r="T61" s="60"/>
      <c r="U61" s="60"/>
      <c r="V61" s="60"/>
      <c r="W61" s="60">
        <v>1009745</v>
      </c>
      <c r="X61" s="60">
        <v>1525928</v>
      </c>
      <c r="Y61" s="60">
        <v>-516183</v>
      </c>
      <c r="Z61" s="140">
        <v>-33.83</v>
      </c>
      <c r="AA61" s="155">
        <v>2034570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>
        <v>1962940</v>
      </c>
      <c r="F65" s="60"/>
      <c r="G65" s="60">
        <v>3384352</v>
      </c>
      <c r="H65" s="60">
        <v>3348406</v>
      </c>
      <c r="I65" s="60">
        <v>3621461</v>
      </c>
      <c r="J65" s="60">
        <v>10354219</v>
      </c>
      <c r="K65" s="60">
        <v>3317865</v>
      </c>
      <c r="L65" s="60">
        <v>3290506</v>
      </c>
      <c r="M65" s="60">
        <v>3484799</v>
      </c>
      <c r="N65" s="60">
        <v>10093170</v>
      </c>
      <c r="O65" s="60">
        <v>3501903</v>
      </c>
      <c r="P65" s="60">
        <v>3565270</v>
      </c>
      <c r="Q65" s="60">
        <v>4297496</v>
      </c>
      <c r="R65" s="60">
        <v>11364669</v>
      </c>
      <c r="S65" s="60"/>
      <c r="T65" s="60"/>
      <c r="U65" s="60"/>
      <c r="V65" s="60"/>
      <c r="W65" s="60">
        <v>31812058</v>
      </c>
      <c r="X65" s="60"/>
      <c r="Y65" s="60">
        <v>31812058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8310592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559152</v>
      </c>
      <c r="F67" s="60"/>
      <c r="G67" s="60">
        <v>717027</v>
      </c>
      <c r="H67" s="60">
        <v>626444</v>
      </c>
      <c r="I67" s="60">
        <v>965495</v>
      </c>
      <c r="J67" s="60">
        <v>2308966</v>
      </c>
      <c r="K67" s="60">
        <v>844660</v>
      </c>
      <c r="L67" s="60">
        <v>699893</v>
      </c>
      <c r="M67" s="60">
        <v>1238843</v>
      </c>
      <c r="N67" s="60">
        <v>2783396</v>
      </c>
      <c r="O67" s="60">
        <v>702871</v>
      </c>
      <c r="P67" s="60">
        <v>921162</v>
      </c>
      <c r="Q67" s="60">
        <v>1227249</v>
      </c>
      <c r="R67" s="60">
        <v>2851282</v>
      </c>
      <c r="S67" s="60"/>
      <c r="T67" s="60"/>
      <c r="U67" s="60"/>
      <c r="V67" s="60"/>
      <c r="W67" s="60">
        <v>7943644</v>
      </c>
      <c r="X67" s="60"/>
      <c r="Y67" s="60">
        <v>7943644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4390687</v>
      </c>
      <c r="H68" s="60">
        <v>5507530</v>
      </c>
      <c r="I68" s="60">
        <v>5525920</v>
      </c>
      <c r="J68" s="60">
        <v>15424137</v>
      </c>
      <c r="K68" s="60">
        <v>6405567</v>
      </c>
      <c r="L68" s="60">
        <v>5781090</v>
      </c>
      <c r="M68" s="60">
        <v>8118356</v>
      </c>
      <c r="N68" s="60">
        <v>20305013</v>
      </c>
      <c r="O68" s="60">
        <v>3590921</v>
      </c>
      <c r="P68" s="60">
        <v>2148740</v>
      </c>
      <c r="Q68" s="60">
        <v>6503834</v>
      </c>
      <c r="R68" s="60">
        <v>12243495</v>
      </c>
      <c r="S68" s="60"/>
      <c r="T68" s="60"/>
      <c r="U68" s="60"/>
      <c r="V68" s="60"/>
      <c r="W68" s="60">
        <v>47972645</v>
      </c>
      <c r="X68" s="60"/>
      <c r="Y68" s="60">
        <v>47972645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10832684</v>
      </c>
      <c r="F69" s="220">
        <f t="shared" si="12"/>
        <v>0</v>
      </c>
      <c r="G69" s="220">
        <f t="shared" si="12"/>
        <v>8492066</v>
      </c>
      <c r="H69" s="220">
        <f t="shared" si="12"/>
        <v>9482380</v>
      </c>
      <c r="I69" s="220">
        <f t="shared" si="12"/>
        <v>10112876</v>
      </c>
      <c r="J69" s="220">
        <f t="shared" si="12"/>
        <v>28087322</v>
      </c>
      <c r="K69" s="220">
        <f t="shared" si="12"/>
        <v>10568092</v>
      </c>
      <c r="L69" s="220">
        <f t="shared" si="12"/>
        <v>9771489</v>
      </c>
      <c r="M69" s="220">
        <f t="shared" si="12"/>
        <v>12841998</v>
      </c>
      <c r="N69" s="220">
        <f t="shared" si="12"/>
        <v>33181579</v>
      </c>
      <c r="O69" s="220">
        <f t="shared" si="12"/>
        <v>7795695</v>
      </c>
      <c r="P69" s="220">
        <f t="shared" si="12"/>
        <v>6635172</v>
      </c>
      <c r="Q69" s="220">
        <f t="shared" si="12"/>
        <v>12028579</v>
      </c>
      <c r="R69" s="220">
        <f t="shared" si="12"/>
        <v>26459446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87728347</v>
      </c>
      <c r="X69" s="220">
        <f t="shared" si="12"/>
        <v>0</v>
      </c>
      <c r="Y69" s="220">
        <f t="shared" si="12"/>
        <v>87728347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17305474</v>
      </c>
      <c r="D5" s="357">
        <f t="shared" si="0"/>
        <v>0</v>
      </c>
      <c r="E5" s="356">
        <f t="shared" si="0"/>
        <v>36500750</v>
      </c>
      <c r="F5" s="358">
        <f t="shared" si="0"/>
        <v>47019000</v>
      </c>
      <c r="G5" s="358">
        <f t="shared" si="0"/>
        <v>0</v>
      </c>
      <c r="H5" s="356">
        <f t="shared" si="0"/>
        <v>242175</v>
      </c>
      <c r="I5" s="356">
        <f t="shared" si="0"/>
        <v>1534754</v>
      </c>
      <c r="J5" s="358">
        <f t="shared" si="0"/>
        <v>1776929</v>
      </c>
      <c r="K5" s="358">
        <f t="shared" si="0"/>
        <v>2788774</v>
      </c>
      <c r="L5" s="356">
        <f t="shared" si="0"/>
        <v>7147726</v>
      </c>
      <c r="M5" s="356">
        <f t="shared" si="0"/>
        <v>1093112</v>
      </c>
      <c r="N5" s="358">
        <f t="shared" si="0"/>
        <v>11029612</v>
      </c>
      <c r="O5" s="358">
        <f t="shared" si="0"/>
        <v>2107046</v>
      </c>
      <c r="P5" s="356">
        <f t="shared" si="0"/>
        <v>1986004</v>
      </c>
      <c r="Q5" s="356">
        <f t="shared" si="0"/>
        <v>7282904</v>
      </c>
      <c r="R5" s="358">
        <f t="shared" si="0"/>
        <v>11375954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24182495</v>
      </c>
      <c r="X5" s="356">
        <f t="shared" si="0"/>
        <v>35264250</v>
      </c>
      <c r="Y5" s="358">
        <f t="shared" si="0"/>
        <v>-11081755</v>
      </c>
      <c r="Z5" s="359">
        <f>+IF(X5&lt;&gt;0,+(Y5/X5)*100,0)</f>
        <v>-31.424899154242613</v>
      </c>
      <c r="AA5" s="360">
        <f>+AA6+AA8+AA11+AA13+AA15</f>
        <v>47019000</v>
      </c>
    </row>
    <row r="6" spans="1:27" ht="13.5">
      <c r="A6" s="361" t="s">
        <v>204</v>
      </c>
      <c r="B6" s="142"/>
      <c r="C6" s="60">
        <f>+C7</f>
        <v>14172355</v>
      </c>
      <c r="D6" s="340">
        <f aca="true" t="shared" si="1" ref="D6:AA6">+D7</f>
        <v>0</v>
      </c>
      <c r="E6" s="60">
        <f t="shared" si="1"/>
        <v>22500750</v>
      </c>
      <c r="F6" s="59">
        <f t="shared" si="1"/>
        <v>17049000</v>
      </c>
      <c r="G6" s="59">
        <f t="shared" si="1"/>
        <v>0</v>
      </c>
      <c r="H6" s="60">
        <f t="shared" si="1"/>
        <v>125608</v>
      </c>
      <c r="I6" s="60">
        <f t="shared" si="1"/>
        <v>364553</v>
      </c>
      <c r="J6" s="59">
        <f t="shared" si="1"/>
        <v>490161</v>
      </c>
      <c r="K6" s="59">
        <f t="shared" si="1"/>
        <v>546465</v>
      </c>
      <c r="L6" s="60">
        <f t="shared" si="1"/>
        <v>1586861</v>
      </c>
      <c r="M6" s="60">
        <f t="shared" si="1"/>
        <v>523658</v>
      </c>
      <c r="N6" s="59">
        <f t="shared" si="1"/>
        <v>2656984</v>
      </c>
      <c r="O6" s="59">
        <f t="shared" si="1"/>
        <v>1077146</v>
      </c>
      <c r="P6" s="60">
        <f t="shared" si="1"/>
        <v>1139325</v>
      </c>
      <c r="Q6" s="60">
        <f t="shared" si="1"/>
        <v>5664919</v>
      </c>
      <c r="R6" s="59">
        <f t="shared" si="1"/>
        <v>7881390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11028535</v>
      </c>
      <c r="X6" s="60">
        <f t="shared" si="1"/>
        <v>12786750</v>
      </c>
      <c r="Y6" s="59">
        <f t="shared" si="1"/>
        <v>-1758215</v>
      </c>
      <c r="Z6" s="61">
        <f>+IF(X6&lt;&gt;0,+(Y6/X6)*100,0)</f>
        <v>-13.750288384460477</v>
      </c>
      <c r="AA6" s="62">
        <f t="shared" si="1"/>
        <v>17049000</v>
      </c>
    </row>
    <row r="7" spans="1:27" ht="13.5">
      <c r="A7" s="291" t="s">
        <v>228</v>
      </c>
      <c r="B7" s="142"/>
      <c r="C7" s="60">
        <v>14172355</v>
      </c>
      <c r="D7" s="340"/>
      <c r="E7" s="60">
        <v>22500750</v>
      </c>
      <c r="F7" s="59">
        <v>17049000</v>
      </c>
      <c r="G7" s="59"/>
      <c r="H7" s="60">
        <v>125608</v>
      </c>
      <c r="I7" s="60">
        <v>364553</v>
      </c>
      <c r="J7" s="59">
        <v>490161</v>
      </c>
      <c r="K7" s="59">
        <v>546465</v>
      </c>
      <c r="L7" s="60">
        <v>1586861</v>
      </c>
      <c r="M7" s="60">
        <v>523658</v>
      </c>
      <c r="N7" s="59">
        <v>2656984</v>
      </c>
      <c r="O7" s="59">
        <v>1077146</v>
      </c>
      <c r="P7" s="60">
        <v>1139325</v>
      </c>
      <c r="Q7" s="60">
        <v>5664919</v>
      </c>
      <c r="R7" s="59">
        <v>7881390</v>
      </c>
      <c r="S7" s="59"/>
      <c r="T7" s="60"/>
      <c r="U7" s="60"/>
      <c r="V7" s="59"/>
      <c r="W7" s="59">
        <v>11028535</v>
      </c>
      <c r="X7" s="60">
        <v>12786750</v>
      </c>
      <c r="Y7" s="59">
        <v>-1758215</v>
      </c>
      <c r="Z7" s="61">
        <v>-13.75</v>
      </c>
      <c r="AA7" s="62">
        <v>17049000</v>
      </c>
    </row>
    <row r="8" spans="1:27" ht="13.5">
      <c r="A8" s="361" t="s">
        <v>205</v>
      </c>
      <c r="B8" s="142"/>
      <c r="C8" s="60">
        <f aca="true" t="shared" si="2" ref="C8:Y8">SUM(C9:C10)</f>
        <v>3133119</v>
      </c>
      <c r="D8" s="340">
        <f t="shared" si="2"/>
        <v>0</v>
      </c>
      <c r="E8" s="60">
        <f t="shared" si="2"/>
        <v>14000000</v>
      </c>
      <c r="F8" s="59">
        <f t="shared" si="2"/>
        <v>18270000</v>
      </c>
      <c r="G8" s="59">
        <f t="shared" si="2"/>
        <v>0</v>
      </c>
      <c r="H8" s="60">
        <f t="shared" si="2"/>
        <v>116567</v>
      </c>
      <c r="I8" s="60">
        <f t="shared" si="2"/>
        <v>141100</v>
      </c>
      <c r="J8" s="59">
        <f t="shared" si="2"/>
        <v>257667</v>
      </c>
      <c r="K8" s="59">
        <f t="shared" si="2"/>
        <v>651391</v>
      </c>
      <c r="L8" s="60">
        <f t="shared" si="2"/>
        <v>5560865</v>
      </c>
      <c r="M8" s="60">
        <f t="shared" si="2"/>
        <v>0</v>
      </c>
      <c r="N8" s="59">
        <f t="shared" si="2"/>
        <v>6212256</v>
      </c>
      <c r="O8" s="59">
        <f t="shared" si="2"/>
        <v>219517</v>
      </c>
      <c r="P8" s="60">
        <f t="shared" si="2"/>
        <v>421731</v>
      </c>
      <c r="Q8" s="60">
        <f t="shared" si="2"/>
        <v>1068082</v>
      </c>
      <c r="R8" s="59">
        <f t="shared" si="2"/>
        <v>1709330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8179253</v>
      </c>
      <c r="X8" s="60">
        <f t="shared" si="2"/>
        <v>13702500</v>
      </c>
      <c r="Y8" s="59">
        <f t="shared" si="2"/>
        <v>-5523247</v>
      </c>
      <c r="Z8" s="61">
        <f>+IF(X8&lt;&gt;0,+(Y8/X8)*100,0)</f>
        <v>-40.308316000729796</v>
      </c>
      <c r="AA8" s="62">
        <f>SUM(AA9:AA10)</f>
        <v>18270000</v>
      </c>
    </row>
    <row r="9" spans="1:27" ht="13.5">
      <c r="A9" s="291" t="s">
        <v>229</v>
      </c>
      <c r="B9" s="142"/>
      <c r="C9" s="60">
        <v>3133119</v>
      </c>
      <c r="D9" s="340"/>
      <c r="E9" s="60">
        <v>14000000</v>
      </c>
      <c r="F9" s="59">
        <v>18270000</v>
      </c>
      <c r="G9" s="59"/>
      <c r="H9" s="60"/>
      <c r="I9" s="60"/>
      <c r="J9" s="59"/>
      <c r="K9" s="59">
        <v>603289</v>
      </c>
      <c r="L9" s="60">
        <v>2691092</v>
      </c>
      <c r="M9" s="60"/>
      <c r="N9" s="59">
        <v>3294381</v>
      </c>
      <c r="O9" s="59">
        <v>219517</v>
      </c>
      <c r="P9" s="60">
        <v>421731</v>
      </c>
      <c r="Q9" s="60">
        <v>1068082</v>
      </c>
      <c r="R9" s="59">
        <v>1709330</v>
      </c>
      <c r="S9" s="59"/>
      <c r="T9" s="60"/>
      <c r="U9" s="60"/>
      <c r="V9" s="59"/>
      <c r="W9" s="59">
        <v>5003711</v>
      </c>
      <c r="X9" s="60">
        <v>13702500</v>
      </c>
      <c r="Y9" s="59">
        <v>-8698789</v>
      </c>
      <c r="Z9" s="61">
        <v>-63.48</v>
      </c>
      <c r="AA9" s="62">
        <v>18270000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>
        <v>116567</v>
      </c>
      <c r="I10" s="60">
        <v>141100</v>
      </c>
      <c r="J10" s="59">
        <v>257667</v>
      </c>
      <c r="K10" s="59">
        <v>48102</v>
      </c>
      <c r="L10" s="60">
        <v>2869773</v>
      </c>
      <c r="M10" s="60"/>
      <c r="N10" s="59">
        <v>2917875</v>
      </c>
      <c r="O10" s="59"/>
      <c r="P10" s="60"/>
      <c r="Q10" s="60"/>
      <c r="R10" s="59"/>
      <c r="S10" s="59"/>
      <c r="T10" s="60"/>
      <c r="U10" s="60"/>
      <c r="V10" s="59"/>
      <c r="W10" s="59">
        <v>3175542</v>
      </c>
      <c r="X10" s="60"/>
      <c r="Y10" s="59">
        <v>3175542</v>
      </c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11700000</v>
      </c>
      <c r="G15" s="59">
        <f t="shared" si="5"/>
        <v>0</v>
      </c>
      <c r="H15" s="60">
        <f t="shared" si="5"/>
        <v>0</v>
      </c>
      <c r="I15" s="60">
        <f t="shared" si="5"/>
        <v>1029101</v>
      </c>
      <c r="J15" s="59">
        <f t="shared" si="5"/>
        <v>1029101</v>
      </c>
      <c r="K15" s="59">
        <f t="shared" si="5"/>
        <v>1590918</v>
      </c>
      <c r="L15" s="60">
        <f t="shared" si="5"/>
        <v>0</v>
      </c>
      <c r="M15" s="60">
        <f t="shared" si="5"/>
        <v>569454</v>
      </c>
      <c r="N15" s="59">
        <f t="shared" si="5"/>
        <v>2160372</v>
      </c>
      <c r="O15" s="59">
        <f t="shared" si="5"/>
        <v>810383</v>
      </c>
      <c r="P15" s="60">
        <f t="shared" si="5"/>
        <v>424948</v>
      </c>
      <c r="Q15" s="60">
        <f t="shared" si="5"/>
        <v>549903</v>
      </c>
      <c r="R15" s="59">
        <f t="shared" si="5"/>
        <v>1785234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4974707</v>
      </c>
      <c r="X15" s="60">
        <f t="shared" si="5"/>
        <v>8775000</v>
      </c>
      <c r="Y15" s="59">
        <f t="shared" si="5"/>
        <v>-3800293</v>
      </c>
      <c r="Z15" s="61">
        <f>+IF(X15&lt;&gt;0,+(Y15/X15)*100,0)</f>
        <v>-43.30818233618234</v>
      </c>
      <c r="AA15" s="62">
        <f>SUM(AA16:AA20)</f>
        <v>11700000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>
        <v>8700000</v>
      </c>
      <c r="G17" s="59"/>
      <c r="H17" s="60"/>
      <c r="I17" s="60"/>
      <c r="J17" s="59"/>
      <c r="K17" s="59">
        <v>1590918</v>
      </c>
      <c r="L17" s="60"/>
      <c r="M17" s="60">
        <v>403837</v>
      </c>
      <c r="N17" s="59">
        <v>1994755</v>
      </c>
      <c r="O17" s="59">
        <v>316216</v>
      </c>
      <c r="P17" s="60">
        <v>391144</v>
      </c>
      <c r="Q17" s="60">
        <v>549903</v>
      </c>
      <c r="R17" s="59">
        <v>1257263</v>
      </c>
      <c r="S17" s="59"/>
      <c r="T17" s="60"/>
      <c r="U17" s="60"/>
      <c r="V17" s="59"/>
      <c r="W17" s="59">
        <v>3252018</v>
      </c>
      <c r="X17" s="60">
        <v>6525000</v>
      </c>
      <c r="Y17" s="59">
        <v>-3272982</v>
      </c>
      <c r="Z17" s="61">
        <v>-50.16</v>
      </c>
      <c r="AA17" s="62">
        <v>8700000</v>
      </c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>
        <v>3000000</v>
      </c>
      <c r="G20" s="59"/>
      <c r="H20" s="60"/>
      <c r="I20" s="60">
        <v>1029101</v>
      </c>
      <c r="J20" s="59">
        <v>1029101</v>
      </c>
      <c r="K20" s="59"/>
      <c r="L20" s="60"/>
      <c r="M20" s="60">
        <v>165617</v>
      </c>
      <c r="N20" s="59">
        <v>165617</v>
      </c>
      <c r="O20" s="59">
        <v>494167</v>
      </c>
      <c r="P20" s="60">
        <v>33804</v>
      </c>
      <c r="Q20" s="60"/>
      <c r="R20" s="59">
        <v>527971</v>
      </c>
      <c r="S20" s="59"/>
      <c r="T20" s="60"/>
      <c r="U20" s="60"/>
      <c r="V20" s="59"/>
      <c r="W20" s="59">
        <v>1722689</v>
      </c>
      <c r="X20" s="60">
        <v>2250000</v>
      </c>
      <c r="Y20" s="59">
        <v>-527311</v>
      </c>
      <c r="Z20" s="61">
        <v>-23.44</v>
      </c>
      <c r="AA20" s="62">
        <v>3000000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6691750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595440</v>
      </c>
      <c r="N22" s="345">
        <f t="shared" si="6"/>
        <v>595440</v>
      </c>
      <c r="O22" s="345">
        <f t="shared" si="6"/>
        <v>510108</v>
      </c>
      <c r="P22" s="343">
        <f t="shared" si="6"/>
        <v>0</v>
      </c>
      <c r="Q22" s="343">
        <f t="shared" si="6"/>
        <v>0</v>
      </c>
      <c r="R22" s="345">
        <f t="shared" si="6"/>
        <v>510108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1105548</v>
      </c>
      <c r="X22" s="343">
        <f t="shared" si="6"/>
        <v>5018813</v>
      </c>
      <c r="Y22" s="345">
        <f t="shared" si="6"/>
        <v>-3913265</v>
      </c>
      <c r="Z22" s="336">
        <f>+IF(X22&lt;&gt;0,+(Y22/X22)*100,0)</f>
        <v>-77.9719228431105</v>
      </c>
      <c r="AA22" s="350">
        <f>SUM(AA23:AA32)</f>
        <v>6691750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>
        <v>3552750</v>
      </c>
      <c r="G24" s="59"/>
      <c r="H24" s="60"/>
      <c r="I24" s="60"/>
      <c r="J24" s="59"/>
      <c r="K24" s="59"/>
      <c r="L24" s="60"/>
      <c r="M24" s="60">
        <v>595440</v>
      </c>
      <c r="N24" s="59">
        <v>595440</v>
      </c>
      <c r="O24" s="59">
        <v>510108</v>
      </c>
      <c r="P24" s="60"/>
      <c r="Q24" s="60"/>
      <c r="R24" s="59">
        <v>510108</v>
      </c>
      <c r="S24" s="59"/>
      <c r="T24" s="60"/>
      <c r="U24" s="60"/>
      <c r="V24" s="59"/>
      <c r="W24" s="59">
        <v>1105548</v>
      </c>
      <c r="X24" s="60">
        <v>2664563</v>
      </c>
      <c r="Y24" s="59">
        <v>-1559015</v>
      </c>
      <c r="Z24" s="61">
        <v>-58.51</v>
      </c>
      <c r="AA24" s="62">
        <v>3552750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>
        <v>40000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30000</v>
      </c>
      <c r="Y26" s="364">
        <v>-30000</v>
      </c>
      <c r="Z26" s="365">
        <v>-100</v>
      </c>
      <c r="AA26" s="366">
        <v>40000</v>
      </c>
    </row>
    <row r="27" spans="1:27" ht="13.5">
      <c r="A27" s="361" t="s">
        <v>240</v>
      </c>
      <c r="B27" s="147"/>
      <c r="C27" s="60"/>
      <c r="D27" s="340"/>
      <c r="E27" s="60"/>
      <c r="F27" s="59">
        <v>1200000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900000</v>
      </c>
      <c r="Y27" s="59">
        <v>-900000</v>
      </c>
      <c r="Z27" s="61">
        <v>-100</v>
      </c>
      <c r="AA27" s="62">
        <v>1200000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>
        <v>1899000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1424250</v>
      </c>
      <c r="Y32" s="59">
        <v>-1424250</v>
      </c>
      <c r="Z32" s="61">
        <v>-100</v>
      </c>
      <c r="AA32" s="62">
        <v>1899000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128947</v>
      </c>
      <c r="M34" s="343">
        <f t="shared" si="7"/>
        <v>0</v>
      </c>
      <c r="N34" s="345">
        <f t="shared" si="7"/>
        <v>128947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128947</v>
      </c>
      <c r="X34" s="343">
        <f t="shared" si="7"/>
        <v>0</v>
      </c>
      <c r="Y34" s="345">
        <f t="shared" si="7"/>
        <v>128947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>
        <v>128947</v>
      </c>
      <c r="M35" s="54"/>
      <c r="N35" s="53">
        <v>128947</v>
      </c>
      <c r="O35" s="53"/>
      <c r="P35" s="54"/>
      <c r="Q35" s="54"/>
      <c r="R35" s="53"/>
      <c r="S35" s="53"/>
      <c r="T35" s="54"/>
      <c r="U35" s="54"/>
      <c r="V35" s="53"/>
      <c r="W35" s="53">
        <v>128947</v>
      </c>
      <c r="X35" s="54"/>
      <c r="Y35" s="53">
        <v>128947</v>
      </c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1821895</v>
      </c>
      <c r="D40" s="344">
        <f t="shared" si="9"/>
        <v>0</v>
      </c>
      <c r="E40" s="343">
        <f t="shared" si="9"/>
        <v>19626500</v>
      </c>
      <c r="F40" s="345">
        <f t="shared" si="9"/>
        <v>10225000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36715</v>
      </c>
      <c r="L40" s="343">
        <f t="shared" si="9"/>
        <v>85400</v>
      </c>
      <c r="M40" s="343">
        <f t="shared" si="9"/>
        <v>515022</v>
      </c>
      <c r="N40" s="345">
        <f t="shared" si="9"/>
        <v>637137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637137</v>
      </c>
      <c r="X40" s="343">
        <f t="shared" si="9"/>
        <v>7668750</v>
      </c>
      <c r="Y40" s="345">
        <f t="shared" si="9"/>
        <v>-7031613</v>
      </c>
      <c r="Z40" s="336">
        <f>+IF(X40&lt;&gt;0,+(Y40/X40)*100,0)</f>
        <v>-91.69177506112469</v>
      </c>
      <c r="AA40" s="350">
        <f>SUM(AA41:AA49)</f>
        <v>10225000</v>
      </c>
    </row>
    <row r="41" spans="1:27" ht="13.5">
      <c r="A41" s="361" t="s">
        <v>247</v>
      </c>
      <c r="B41" s="142"/>
      <c r="C41" s="362"/>
      <c r="D41" s="363"/>
      <c r="E41" s="362">
        <v>7293000</v>
      </c>
      <c r="F41" s="364">
        <v>4805000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3603750</v>
      </c>
      <c r="Y41" s="364">
        <v>-3603750</v>
      </c>
      <c r="Z41" s="365">
        <v>-100</v>
      </c>
      <c r="AA41" s="366">
        <v>4805000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143950</v>
      </c>
      <c r="D43" s="369"/>
      <c r="E43" s="305"/>
      <c r="F43" s="370">
        <v>1074000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805500</v>
      </c>
      <c r="Y43" s="370">
        <v>-805500</v>
      </c>
      <c r="Z43" s="371">
        <v>-100</v>
      </c>
      <c r="AA43" s="303">
        <v>1074000</v>
      </c>
    </row>
    <row r="44" spans="1:27" ht="13.5">
      <c r="A44" s="361" t="s">
        <v>250</v>
      </c>
      <c r="B44" s="136"/>
      <c r="C44" s="60">
        <v>205253</v>
      </c>
      <c r="D44" s="368"/>
      <c r="E44" s="54">
        <v>2103000</v>
      </c>
      <c r="F44" s="53">
        <v>306000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229500</v>
      </c>
      <c r="Y44" s="53">
        <v>-229500</v>
      </c>
      <c r="Z44" s="94">
        <v>-100</v>
      </c>
      <c r="AA44" s="95">
        <v>306000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>
        <v>36715</v>
      </c>
      <c r="L46" s="54">
        <v>73269</v>
      </c>
      <c r="M46" s="54">
        <v>515022</v>
      </c>
      <c r="N46" s="53">
        <v>625006</v>
      </c>
      <c r="O46" s="53"/>
      <c r="P46" s="54"/>
      <c r="Q46" s="54"/>
      <c r="R46" s="53"/>
      <c r="S46" s="53"/>
      <c r="T46" s="54"/>
      <c r="U46" s="54"/>
      <c r="V46" s="53"/>
      <c r="W46" s="53">
        <v>625006</v>
      </c>
      <c r="X46" s="54"/>
      <c r="Y46" s="53">
        <v>625006</v>
      </c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1215222</v>
      </c>
      <c r="D48" s="368"/>
      <c r="E48" s="54">
        <v>8000000</v>
      </c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257470</v>
      </c>
      <c r="D49" s="368"/>
      <c r="E49" s="54">
        <v>2230500</v>
      </c>
      <c r="F49" s="53">
        <v>4040000</v>
      </c>
      <c r="G49" s="53"/>
      <c r="H49" s="54"/>
      <c r="I49" s="54"/>
      <c r="J49" s="53"/>
      <c r="K49" s="53"/>
      <c r="L49" s="54">
        <v>12131</v>
      </c>
      <c r="M49" s="54"/>
      <c r="N49" s="53">
        <v>12131</v>
      </c>
      <c r="O49" s="53"/>
      <c r="P49" s="54"/>
      <c r="Q49" s="54"/>
      <c r="R49" s="53"/>
      <c r="S49" s="53"/>
      <c r="T49" s="54"/>
      <c r="U49" s="54"/>
      <c r="V49" s="53"/>
      <c r="W49" s="53">
        <v>12131</v>
      </c>
      <c r="X49" s="54">
        <v>3030000</v>
      </c>
      <c r="Y49" s="53">
        <v>-3017869</v>
      </c>
      <c r="Z49" s="94">
        <v>-99.6</v>
      </c>
      <c r="AA49" s="95">
        <v>4040000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1500000</v>
      </c>
      <c r="F57" s="345">
        <f t="shared" si="13"/>
        <v>1800000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1350000</v>
      </c>
      <c r="Y57" s="345">
        <f t="shared" si="13"/>
        <v>-1350000</v>
      </c>
      <c r="Z57" s="336">
        <f>+IF(X57&lt;&gt;0,+(Y57/X57)*100,0)</f>
        <v>-100</v>
      </c>
      <c r="AA57" s="350">
        <f t="shared" si="13"/>
        <v>1800000</v>
      </c>
    </row>
    <row r="58" spans="1:27" ht="13.5">
      <c r="A58" s="361" t="s">
        <v>216</v>
      </c>
      <c r="B58" s="136"/>
      <c r="C58" s="60"/>
      <c r="D58" s="340"/>
      <c r="E58" s="60">
        <v>1500000</v>
      </c>
      <c r="F58" s="59">
        <v>1800000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1350000</v>
      </c>
      <c r="Y58" s="59">
        <v>-1350000</v>
      </c>
      <c r="Z58" s="61">
        <v>-100</v>
      </c>
      <c r="AA58" s="62">
        <v>1800000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19127369</v>
      </c>
      <c r="D60" s="346">
        <f t="shared" si="14"/>
        <v>0</v>
      </c>
      <c r="E60" s="219">
        <f t="shared" si="14"/>
        <v>57627250</v>
      </c>
      <c r="F60" s="264">
        <f t="shared" si="14"/>
        <v>65735750</v>
      </c>
      <c r="G60" s="264">
        <f t="shared" si="14"/>
        <v>0</v>
      </c>
      <c r="H60" s="219">
        <f t="shared" si="14"/>
        <v>242175</v>
      </c>
      <c r="I60" s="219">
        <f t="shared" si="14"/>
        <v>1534754</v>
      </c>
      <c r="J60" s="264">
        <f t="shared" si="14"/>
        <v>1776929</v>
      </c>
      <c r="K60" s="264">
        <f t="shared" si="14"/>
        <v>2825489</v>
      </c>
      <c r="L60" s="219">
        <f t="shared" si="14"/>
        <v>7362073</v>
      </c>
      <c r="M60" s="219">
        <f t="shared" si="14"/>
        <v>2203574</v>
      </c>
      <c r="N60" s="264">
        <f t="shared" si="14"/>
        <v>12391136</v>
      </c>
      <c r="O60" s="264">
        <f t="shared" si="14"/>
        <v>2617154</v>
      </c>
      <c r="P60" s="219">
        <f t="shared" si="14"/>
        <v>1986004</v>
      </c>
      <c r="Q60" s="219">
        <f t="shared" si="14"/>
        <v>7282904</v>
      </c>
      <c r="R60" s="264">
        <f t="shared" si="14"/>
        <v>11886062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26054127</v>
      </c>
      <c r="X60" s="219">
        <f t="shared" si="14"/>
        <v>49301813</v>
      </c>
      <c r="Y60" s="264">
        <f t="shared" si="14"/>
        <v>-23247686</v>
      </c>
      <c r="Z60" s="337">
        <f>+IF(X60&lt;&gt;0,+(Y60/X60)*100,0)</f>
        <v>-47.15381562134439</v>
      </c>
      <c r="AA60" s="232">
        <f>+AA57+AA54+AA51+AA40+AA37+AA34+AA22+AA5</f>
        <v>65735750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2014-05-13T07:56:37Z</dcterms:created>
  <dcterms:modified xsi:type="dcterms:W3CDTF">2014-05-13T07:56:41Z</dcterms:modified>
  <cp:category/>
  <cp:version/>
  <cp:contentType/>
  <cp:contentStatus/>
</cp:coreProperties>
</file>