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<sst xmlns="http://schemas.openxmlformats.org/spreadsheetml/2006/main" count="855" uniqueCount="302">
  <si>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Abaqulusi(KZN263) - Table C1 Schedule Quarterly Budget Statement Summary for 3rd Quarter ended 31 March 2014 (Figures Finalised as at 2014/05/09)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</si>
  <si>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</si>
  <si>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</si>
  <si>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</si>
  <si>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</si>
  <si>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</si>
  <si>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</si>
  <si>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</si>
  <si>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</si>
  <si>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</si>
  <si>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</si>
  <si>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</si>
  <si>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</si>
  <si>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</si>
  <si>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</si>
  <si>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</si>
  <si>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</si>
  <si>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</si>
  <si>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</si>
  <si>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</si>
  <si>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</si>
  <si>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</si>
  <si>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</si>
  <si>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</si>
  <si>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</si>
  <si>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</si>
  <si>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</si>
  <si>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</si>
  <si>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</si>
  <si>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</si>
  <si>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</si>
  <si>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</si>
  <si>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</si>
  <si>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</si>
  <si>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</si>
  <si>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</si>
  <si>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</si>
  <si>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</si>
  <si>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</si>
  <si>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</si>
  <si>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</si>
  <si>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</si>
  <si>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</si>
  <si>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</si>
  <si>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</si>
  <si>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</si>
  <si>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</si>
  <si>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</si>
  <si>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</si>
  <si>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</si>
  <si>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</si>
  <si>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</si>
  <si>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</si>
  <si>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</si>
  <si>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</si>
  <si>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</si>
  <si>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</si>
  <si>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</si>
  <si>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</si>
  <si>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</si>
  <si>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</si>
  <si>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</si>
  <si>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</si>
  <si>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</si>
  <si>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</si>
  <si>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</si>
  <si>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</si>
  <si>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</si>
  <si>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</si>
  <si>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</si>
  <si>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Abaqulusi(KZN263) - Table C2 Quarterly Budget Statement - Financial Performance (standard classification) for 3rd Quarter ended 31 March 2014 (Figures Finalised as at 2014/05/09)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</si>
  <si>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</si>
  <si>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</si>
  <si>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</si>
  <si>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</si>
  <si>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</si>
  <si>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</si>
  <si>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</si>
  <si>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</si>
  <si>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</si>
  <si>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</si>
  <si>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</si>
  <si>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</si>
  <si>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</si>
  <si>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</si>
  <si>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</si>
  <si>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</si>
  <si>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</si>
  <si>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</si>
  <si>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</si>
  <si>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</si>
  <si>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</si>
  <si>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</si>
  <si>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</si>
  <si>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</si>
  <si>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</si>
  <si>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</si>
  <si>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</si>
  <si>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</si>
  <si>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</si>
  <si>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Abaqulusi(KZN263) - Table C4 Quarterly Budget Statement - Financial Performance (revenue and expenditure) for 3rd Quarter ended 31 March 2014 (Figures Finalised as at 2014/05/09)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</si>
  <si>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</si>
  <si>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</si>
  <si>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</si>
  <si>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</si>
  <si>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</si>
  <si>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</si>
  <si>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</si>
  <si>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</si>
  <si>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</si>
  <si>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</si>
  <si>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</si>
  <si>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</si>
  <si>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</si>
  <si>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</si>
  <si>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</si>
  <si>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</si>
  <si>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</si>
  <si>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</si>
  <si>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</si>
  <si>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</si>
  <si>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</si>
  <si>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</si>
  <si>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</si>
  <si>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</si>
  <si>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</si>
  <si>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</si>
  <si>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</si>
  <si>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</si>
  <si>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Abaqulusi(KZN263) - Table C5 Quarterly Budget Statement - Capital Expenditure by Standard Classification and Funding for 3rd Quarter ended 31 March 2014 (Figures Finalised as at 2014/05/09)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</si>
  <si>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</si>
  <si>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</si>
  <si>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</si>
  <si>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</si>
  <si>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</si>
  <si>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</si>
  <si>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</si>
  <si>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</si>
  <si>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</si>
  <si>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</si>
  <si>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Abaqulusi(KZN263) - Table C6 Quarterly Budget Statement - Financial Position for 3rd Quarter ended 31 March 2014 (Figures Finalised as at 2014/05/09)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</si>
  <si>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</si>
  <si>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</si>
  <si>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</si>
  <si>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</si>
  <si>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</si>
  <si>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</si>
  <si>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</si>
  <si>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</si>
  <si>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</si>
  <si>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</si>
  <si>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</si>
  <si>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</si>
  <si>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</si>
  <si>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</si>
  <si>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</si>
  <si>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</si>
  <si>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</si>
  <si>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</si>
  <si>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</si>
  <si>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</si>
  <si>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</si>
  <si>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</si>
  <si>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</si>
  <si>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</si>
  <si>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</si>
  <si>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</si>
  <si>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</si>
  <si>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</si>
  <si>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</si>
  <si>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</si>
  <si>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</si>
  <si>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</si>
  <si>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</si>
  <si>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Abaqulusi(KZN263) - Table C7 Quarterly Budget Statement - Cash Flows for 3rd Quarter ended 31 March 2014 (Figures Finalised as at 2014/05/09)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</si>
  <si>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</si>
  <si>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</si>
  <si>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</si>
  <si>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</si>
  <si>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</si>
  <si>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</si>
  <si>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</si>
  <si>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</si>
  <si>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</si>
  <si>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</si>
  <si>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</si>
  <si>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</si>
  <si>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</si>
  <si>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</si>
  <si>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</si>
  <si>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</si>
  <si>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</si>
  <si>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</si>
  <si>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</si>
  <si>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</si>
  <si>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</si>
  <si>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</si>
  <si>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</si>
  <si>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</si>
  <si>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</si>
  <si>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</si>
  <si>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Abaqulusi(KZN263) - Table C9 Quarterly Budget Statement - Capital Expenditure by Asset Clas for 3rd Quarter ended 31 March 2014 (Figures Finalised as at 2014/05/09)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</si>
  <si>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</si>
  <si>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</si>
  <si>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</si>
  <si>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</si>
  <si>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</si>
  <si>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</si>
  <si>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</si>
  <si>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</si>
  <si>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</si>
  <si>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</si>
  <si>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</si>
  <si>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</si>
  <si>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</si>
  <si>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</si>
  <si>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</si>
  <si>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</si>
  <si>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</si>
  <si>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</si>
  <si>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</si>
  <si>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</si>
  <si>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</si>
  <si>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</si>
  <si>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</si>
  <si>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</si>
  <si>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Abaqulusi(KZN263) - Table SC13a Quarterly Budget Statement - Capital Expenditure on New Assets by Asset Class for 3rd Quarter ended 31 March 2014 (Figures Finalised as at 2014/05/09)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</si>
  <si>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</si>
  <si>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</si>
  <si>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</si>
  <si>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</si>
  <si>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</si>
  <si>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</si>
  <si>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</si>
  <si>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</si>
  <si>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</si>
  <si>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</si>
  <si>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</si>
  <si>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</si>
  <si>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</si>
  <si>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</si>
  <si>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</si>
  <si>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</si>
  <si>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</si>
  <si>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</si>
  <si>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</si>
  <si>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</si>
  <si>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</si>
  <si>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</si>
  <si>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</si>
  <si>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</si>
  <si>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</si>
  <si>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</si>
  <si>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</si>
  <si>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</si>
  <si>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</si>
  <si>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</si>
  <si>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</si>
  <si>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</si>
  <si>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</si>
  <si>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</si>
  <si>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</si>
  <si>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Abaqulusi(KZN263) - Table SC13B Quarterly Budget Statement - Capital Expenditure on Renewal of existing assets by Asset Class for 3rd Quarter ended 31 March 2014 (Figures Finalised as at 2014/05/09)</t>
  </si>
  <si>
    <t>Capital Expenditure on Renewal of Existing Assets by Asset Class/Sub-class</t>
  </si>
  <si>
    <t>Total Capital Expenditure on Renewal of Existing Assets</t>
  </si>
  <si>
    <t>Kwazulu-Natal: Abaqulusi(KZN263) - Table SC13C Quarterly Budget Statement - Repairs and Maintenance Expenditure by Asset Class for 3rd Quarter ended 31 March 2014 (Figures Finalised as at 2014/05/09)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</si>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</sst>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42425519</v>
      </c>
      <c r="C5" s="19">
        <v>0</v>
      </c>
      <c r="D5" s="59">
        <v>51563840</v>
      </c>
      <c r="E5" s="60">
        <v>49300000</v>
      </c>
      <c r="F5" s="60">
        <v>4089987</v>
      </c>
      <c r="G5" s="60">
        <v>4082840</v>
      </c>
      <c r="H5" s="60">
        <v>4117803</v>
      </c>
      <c r="I5" s="60">
        <v>12290630</v>
      </c>
      <c r="J5" s="60">
        <v>4125223</v>
      </c>
      <c r="K5" s="60">
        <v>4046386</v>
      </c>
      <c r="L5" s="60">
        <v>4109392</v>
      </c>
      <c r="M5" s="60">
        <v>12281001</v>
      </c>
      <c r="N5" s="60">
        <v>4133991</v>
      </c>
      <c r="O5" s="60">
        <v>4123867</v>
      </c>
      <c r="P5" s="60">
        <v>4139908</v>
      </c>
      <c r="Q5" s="60">
        <v>12397766</v>
      </c>
      <c r="R5" s="60">
        <v>0</v>
      </c>
      <c r="S5" s="60">
        <v>0</v>
      </c>
      <c r="T5" s="60">
        <v>0</v>
      </c>
      <c r="U5" s="60">
        <v>0</v>
      </c>
      <c r="V5" s="60">
        <v>36969397</v>
      </c>
      <c r="W5" s="60">
        <v>36975000</v>
      </c>
      <c r="X5" s="60">
        <v>-5603</v>
      </c>
      <c r="Y5" s="61">
        <v>-0.02</v>
      </c>
      <c r="Z5" s="62">
        <v>49300000</v>
      </c>
    </row>
    <row r="6" spans="1:26" ht="13.5">
      <c r="A6" s="58" t="s">
        <v>32</v>
      </c>
      <c r="B6" s="19">
        <v>185879204</v>
      </c>
      <c r="C6" s="19">
        <v>0</v>
      </c>
      <c r="D6" s="59">
        <v>214233980</v>
      </c>
      <c r="E6" s="60">
        <v>208635960</v>
      </c>
      <c r="F6" s="60">
        <v>16898407</v>
      </c>
      <c r="G6" s="60">
        <v>18975643</v>
      </c>
      <c r="H6" s="60">
        <v>17299435</v>
      </c>
      <c r="I6" s="60">
        <v>53173485</v>
      </c>
      <c r="J6" s="60">
        <v>17771514</v>
      </c>
      <c r="K6" s="60">
        <v>17266085</v>
      </c>
      <c r="L6" s="60">
        <v>16975965</v>
      </c>
      <c r="M6" s="60">
        <v>52013564</v>
      </c>
      <c r="N6" s="60">
        <v>19580274</v>
      </c>
      <c r="O6" s="60">
        <v>16379253</v>
      </c>
      <c r="P6" s="60">
        <v>17145536</v>
      </c>
      <c r="Q6" s="60">
        <v>53105063</v>
      </c>
      <c r="R6" s="60">
        <v>0</v>
      </c>
      <c r="S6" s="60">
        <v>0</v>
      </c>
      <c r="T6" s="60">
        <v>0</v>
      </c>
      <c r="U6" s="60">
        <v>0</v>
      </c>
      <c r="V6" s="60">
        <v>158292112</v>
      </c>
      <c r="W6" s="60">
        <v>156476970</v>
      </c>
      <c r="X6" s="60">
        <v>1815142</v>
      </c>
      <c r="Y6" s="61">
        <v>1.16</v>
      </c>
      <c r="Z6" s="62">
        <v>208635960</v>
      </c>
    </row>
    <row r="7" spans="1:26" ht="13.5">
      <c r="A7" s="58" t="s">
        <v>33</v>
      </c>
      <c r="B7" s="19">
        <v>3970429</v>
      </c>
      <c r="C7" s="19">
        <v>0</v>
      </c>
      <c r="D7" s="59">
        <v>2765640</v>
      </c>
      <c r="E7" s="60">
        <v>3739000</v>
      </c>
      <c r="F7" s="60">
        <v>64130</v>
      </c>
      <c r="G7" s="60">
        <v>472722</v>
      </c>
      <c r="H7" s="60">
        <v>373771</v>
      </c>
      <c r="I7" s="60">
        <v>910623</v>
      </c>
      <c r="J7" s="60">
        <v>52540</v>
      </c>
      <c r="K7" s="60">
        <v>624922</v>
      </c>
      <c r="L7" s="60">
        <v>297584</v>
      </c>
      <c r="M7" s="60">
        <v>975046</v>
      </c>
      <c r="N7" s="60">
        <v>448888</v>
      </c>
      <c r="O7" s="60">
        <v>368039</v>
      </c>
      <c r="P7" s="60">
        <v>328962</v>
      </c>
      <c r="Q7" s="60">
        <v>1145889</v>
      </c>
      <c r="R7" s="60">
        <v>0</v>
      </c>
      <c r="S7" s="60">
        <v>0</v>
      </c>
      <c r="T7" s="60">
        <v>0</v>
      </c>
      <c r="U7" s="60">
        <v>0</v>
      </c>
      <c r="V7" s="60">
        <v>3031558</v>
      </c>
      <c r="W7" s="60">
        <v>2804250</v>
      </c>
      <c r="X7" s="60">
        <v>227308</v>
      </c>
      <c r="Y7" s="61">
        <v>8.11</v>
      </c>
      <c r="Z7" s="62">
        <v>3739000</v>
      </c>
    </row>
    <row r="8" spans="1:26" ht="13.5">
      <c r="A8" s="58" t="s">
        <v>34</v>
      </c>
      <c r="B8" s="19">
        <v>94084094</v>
      </c>
      <c r="C8" s="19">
        <v>0</v>
      </c>
      <c r="D8" s="59">
        <v>92080000</v>
      </c>
      <c r="E8" s="60">
        <v>92506853</v>
      </c>
      <c r="F8" s="60">
        <v>33186000</v>
      </c>
      <c r="G8" s="60">
        <v>0</v>
      </c>
      <c r="H8" s="60">
        <v>2855000</v>
      </c>
      <c r="I8" s="60">
        <v>36041000</v>
      </c>
      <c r="J8" s="60">
        <v>50000</v>
      </c>
      <c r="K8" s="60">
        <v>0</v>
      </c>
      <c r="L8" s="60">
        <v>28373000</v>
      </c>
      <c r="M8" s="60">
        <v>28423000</v>
      </c>
      <c r="N8" s="60">
        <v>12001885</v>
      </c>
      <c r="O8" s="60">
        <v>84021</v>
      </c>
      <c r="P8" s="60">
        <v>29959764</v>
      </c>
      <c r="Q8" s="60">
        <v>42045670</v>
      </c>
      <c r="R8" s="60">
        <v>0</v>
      </c>
      <c r="S8" s="60">
        <v>0</v>
      </c>
      <c r="T8" s="60">
        <v>0</v>
      </c>
      <c r="U8" s="60">
        <v>0</v>
      </c>
      <c r="V8" s="60">
        <v>106509670</v>
      </c>
      <c r="W8" s="60">
        <v>69380140</v>
      </c>
      <c r="X8" s="60">
        <v>37129530</v>
      </c>
      <c r="Y8" s="61">
        <v>53.52</v>
      </c>
      <c r="Z8" s="62">
        <v>92506853</v>
      </c>
    </row>
    <row r="9" spans="1:26" ht="13.5">
      <c r="A9" s="58" t="s">
        <v>35</v>
      </c>
      <c r="B9" s="19">
        <v>12655179</v>
      </c>
      <c r="C9" s="19">
        <v>0</v>
      </c>
      <c r="D9" s="59">
        <v>10771480</v>
      </c>
      <c r="E9" s="60">
        <v>22604697</v>
      </c>
      <c r="F9" s="60">
        <v>667030</v>
      </c>
      <c r="G9" s="60">
        <v>875751</v>
      </c>
      <c r="H9" s="60">
        <v>720471</v>
      </c>
      <c r="I9" s="60">
        <v>2263252</v>
      </c>
      <c r="J9" s="60">
        <v>747629</v>
      </c>
      <c r="K9" s="60">
        <v>808684</v>
      </c>
      <c r="L9" s="60">
        <v>560604</v>
      </c>
      <c r="M9" s="60">
        <v>2116917</v>
      </c>
      <c r="N9" s="60">
        <v>622281</v>
      </c>
      <c r="O9" s="60">
        <v>662872</v>
      </c>
      <c r="P9" s="60">
        <v>814384</v>
      </c>
      <c r="Q9" s="60">
        <v>2099537</v>
      </c>
      <c r="R9" s="60">
        <v>0</v>
      </c>
      <c r="S9" s="60">
        <v>0</v>
      </c>
      <c r="T9" s="60">
        <v>0</v>
      </c>
      <c r="U9" s="60">
        <v>0</v>
      </c>
      <c r="V9" s="60">
        <v>6479706</v>
      </c>
      <c r="W9" s="60">
        <v>16953523</v>
      </c>
      <c r="X9" s="60">
        <v>-10473817</v>
      </c>
      <c r="Y9" s="61">
        <v>-61.78</v>
      </c>
      <c r="Z9" s="62">
        <v>22604697</v>
      </c>
    </row>
    <row r="10" spans="1:26" ht="25.5">
      <c r="A10" s="63" t="s">
        <v>277</v>
      </c>
      <c r="B10" s="64">
        <f>SUM(B5:B9)</f>
        <v>339014425</v>
      </c>
      <c r="C10" s="64">
        <f>SUM(C5:C9)</f>
        <v>0</v>
      </c>
      <c r="D10" s="65">
        <f aca="true" t="shared" si="0" ref="D10:Z10">SUM(D5:D9)</f>
        <v>371414940</v>
      </c>
      <c r="E10" s="66">
        <f t="shared" si="0"/>
        <v>376786510</v>
      </c>
      <c r="F10" s="66">
        <f t="shared" si="0"/>
        <v>54905554</v>
      </c>
      <c r="G10" s="66">
        <f t="shared" si="0"/>
        <v>24406956</v>
      </c>
      <c r="H10" s="66">
        <f t="shared" si="0"/>
        <v>25366480</v>
      </c>
      <c r="I10" s="66">
        <f t="shared" si="0"/>
        <v>104678990</v>
      </c>
      <c r="J10" s="66">
        <f t="shared" si="0"/>
        <v>22746906</v>
      </c>
      <c r="K10" s="66">
        <f t="shared" si="0"/>
        <v>22746077</v>
      </c>
      <c r="L10" s="66">
        <f t="shared" si="0"/>
        <v>50316545</v>
      </c>
      <c r="M10" s="66">
        <f t="shared" si="0"/>
        <v>95809528</v>
      </c>
      <c r="N10" s="66">
        <f t="shared" si="0"/>
        <v>36787319</v>
      </c>
      <c r="O10" s="66">
        <f t="shared" si="0"/>
        <v>21618052</v>
      </c>
      <c r="P10" s="66">
        <f t="shared" si="0"/>
        <v>52388554</v>
      </c>
      <c r="Q10" s="66">
        <f t="shared" si="0"/>
        <v>110793925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311282443</v>
      </c>
      <c r="W10" s="66">
        <f t="shared" si="0"/>
        <v>282589883</v>
      </c>
      <c r="X10" s="66">
        <f t="shared" si="0"/>
        <v>28692560</v>
      </c>
      <c r="Y10" s="67">
        <f>+IF(W10&lt;&gt;0,(X10/W10)*100,0)</f>
        <v>10.153427891825837</v>
      </c>
      <c r="Z10" s="68">
        <f t="shared" si="0"/>
        <v>376786510</v>
      </c>
    </row>
    <row r="11" spans="1:26" ht="13.5">
      <c r="A11" s="58" t="s">
        <v>37</v>
      </c>
      <c r="B11" s="19">
        <v>101305470</v>
      </c>
      <c r="C11" s="19">
        <v>0</v>
      </c>
      <c r="D11" s="59">
        <v>118883592</v>
      </c>
      <c r="E11" s="60">
        <v>108489242</v>
      </c>
      <c r="F11" s="60">
        <v>7828316</v>
      </c>
      <c r="G11" s="60">
        <v>8354123</v>
      </c>
      <c r="H11" s="60">
        <v>8019195</v>
      </c>
      <c r="I11" s="60">
        <v>24201634</v>
      </c>
      <c r="J11" s="60">
        <v>7952785</v>
      </c>
      <c r="K11" s="60">
        <v>12276863</v>
      </c>
      <c r="L11" s="60">
        <v>9525063</v>
      </c>
      <c r="M11" s="60">
        <v>29754711</v>
      </c>
      <c r="N11" s="60">
        <v>8520519</v>
      </c>
      <c r="O11" s="60">
        <v>7843313</v>
      </c>
      <c r="P11" s="60">
        <v>8650814</v>
      </c>
      <c r="Q11" s="60">
        <v>25014646</v>
      </c>
      <c r="R11" s="60">
        <v>0</v>
      </c>
      <c r="S11" s="60">
        <v>0</v>
      </c>
      <c r="T11" s="60">
        <v>0</v>
      </c>
      <c r="U11" s="60">
        <v>0</v>
      </c>
      <c r="V11" s="60">
        <v>78970991</v>
      </c>
      <c r="W11" s="60">
        <v>81366932</v>
      </c>
      <c r="X11" s="60">
        <v>-2395941</v>
      </c>
      <c r="Y11" s="61">
        <v>-2.94</v>
      </c>
      <c r="Z11" s="62">
        <v>108489242</v>
      </c>
    </row>
    <row r="12" spans="1:26" ht="13.5">
      <c r="A12" s="58" t="s">
        <v>38</v>
      </c>
      <c r="B12" s="19">
        <v>12093446</v>
      </c>
      <c r="C12" s="19">
        <v>0</v>
      </c>
      <c r="D12" s="59">
        <v>14348420</v>
      </c>
      <c r="E12" s="60">
        <v>13416500</v>
      </c>
      <c r="F12" s="60">
        <v>985490</v>
      </c>
      <c r="G12" s="60">
        <v>985490</v>
      </c>
      <c r="H12" s="60">
        <v>1018329</v>
      </c>
      <c r="I12" s="60">
        <v>2989309</v>
      </c>
      <c r="J12" s="60">
        <v>1013797</v>
      </c>
      <c r="K12" s="60">
        <v>985918</v>
      </c>
      <c r="L12" s="60">
        <v>1051587</v>
      </c>
      <c r="M12" s="60">
        <v>3051302</v>
      </c>
      <c r="N12" s="60">
        <v>1080909</v>
      </c>
      <c r="O12" s="60">
        <v>1124208</v>
      </c>
      <c r="P12" s="60">
        <v>2226512</v>
      </c>
      <c r="Q12" s="60">
        <v>4431629</v>
      </c>
      <c r="R12" s="60">
        <v>0</v>
      </c>
      <c r="S12" s="60">
        <v>0</v>
      </c>
      <c r="T12" s="60">
        <v>0</v>
      </c>
      <c r="U12" s="60">
        <v>0</v>
      </c>
      <c r="V12" s="60">
        <v>10472240</v>
      </c>
      <c r="W12" s="60">
        <v>10062375</v>
      </c>
      <c r="X12" s="60">
        <v>409865</v>
      </c>
      <c r="Y12" s="61">
        <v>4.07</v>
      </c>
      <c r="Z12" s="62">
        <v>13416500</v>
      </c>
    </row>
    <row r="13" spans="1:26" ht="13.5">
      <c r="A13" s="58" t="s">
        <v>278</v>
      </c>
      <c r="B13" s="19">
        <v>71855603</v>
      </c>
      <c r="C13" s="19">
        <v>0</v>
      </c>
      <c r="D13" s="59">
        <v>19411060</v>
      </c>
      <c r="E13" s="60">
        <v>75511060</v>
      </c>
      <c r="F13" s="60">
        <v>1617588</v>
      </c>
      <c r="G13" s="60">
        <v>1617588</v>
      </c>
      <c r="H13" s="60">
        <v>0</v>
      </c>
      <c r="I13" s="60">
        <v>3235176</v>
      </c>
      <c r="J13" s="60">
        <v>0</v>
      </c>
      <c r="K13" s="60">
        <v>0</v>
      </c>
      <c r="L13" s="60">
        <v>6470353</v>
      </c>
      <c r="M13" s="60">
        <v>6470353</v>
      </c>
      <c r="N13" s="60">
        <v>10967589</v>
      </c>
      <c r="O13" s="60">
        <v>10967589</v>
      </c>
      <c r="P13" s="60">
        <v>10967589</v>
      </c>
      <c r="Q13" s="60">
        <v>32902767</v>
      </c>
      <c r="R13" s="60">
        <v>0</v>
      </c>
      <c r="S13" s="60">
        <v>0</v>
      </c>
      <c r="T13" s="60">
        <v>0</v>
      </c>
      <c r="U13" s="60">
        <v>0</v>
      </c>
      <c r="V13" s="60">
        <v>42608296</v>
      </c>
      <c r="W13" s="60">
        <v>56633295</v>
      </c>
      <c r="X13" s="60">
        <v>-14024999</v>
      </c>
      <c r="Y13" s="61">
        <v>-24.76</v>
      </c>
      <c r="Z13" s="62">
        <v>75511060</v>
      </c>
    </row>
    <row r="14" spans="1:26" ht="13.5">
      <c r="A14" s="58" t="s">
        <v>40</v>
      </c>
      <c r="B14" s="19">
        <v>2324835</v>
      </c>
      <c r="C14" s="19">
        <v>0</v>
      </c>
      <c r="D14" s="59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1">
        <v>0</v>
      </c>
      <c r="Z14" s="62">
        <v>0</v>
      </c>
    </row>
    <row r="15" spans="1:26" ht="13.5">
      <c r="A15" s="58" t="s">
        <v>41</v>
      </c>
      <c r="B15" s="19">
        <v>112199872</v>
      </c>
      <c r="C15" s="19">
        <v>0</v>
      </c>
      <c r="D15" s="59">
        <v>119285320</v>
      </c>
      <c r="E15" s="60">
        <v>125890000</v>
      </c>
      <c r="F15" s="60">
        <v>75281</v>
      </c>
      <c r="G15" s="60">
        <v>15236632</v>
      </c>
      <c r="H15" s="60">
        <v>17101535</v>
      </c>
      <c r="I15" s="60">
        <v>32413448</v>
      </c>
      <c r="J15" s="60">
        <v>20029411</v>
      </c>
      <c r="K15" s="60">
        <v>8866971</v>
      </c>
      <c r="L15" s="60">
        <v>8514467</v>
      </c>
      <c r="M15" s="60">
        <v>37410849</v>
      </c>
      <c r="N15" s="60">
        <v>8395512</v>
      </c>
      <c r="O15" s="60">
        <v>8482512</v>
      </c>
      <c r="P15" s="60">
        <v>7820838</v>
      </c>
      <c r="Q15" s="60">
        <v>24698862</v>
      </c>
      <c r="R15" s="60">
        <v>0</v>
      </c>
      <c r="S15" s="60">
        <v>0</v>
      </c>
      <c r="T15" s="60">
        <v>0</v>
      </c>
      <c r="U15" s="60">
        <v>0</v>
      </c>
      <c r="V15" s="60">
        <v>94523159</v>
      </c>
      <c r="W15" s="60">
        <v>94417500</v>
      </c>
      <c r="X15" s="60">
        <v>105659</v>
      </c>
      <c r="Y15" s="61">
        <v>0.11</v>
      </c>
      <c r="Z15" s="62">
        <v>125890000</v>
      </c>
    </row>
    <row r="16" spans="1:26" ht="13.5">
      <c r="A16" s="69" t="s">
        <v>42</v>
      </c>
      <c r="B16" s="19">
        <v>19155256</v>
      </c>
      <c r="C16" s="19">
        <v>0</v>
      </c>
      <c r="D16" s="59">
        <v>12195490</v>
      </c>
      <c r="E16" s="60">
        <v>16268500</v>
      </c>
      <c r="F16" s="60">
        <v>628519</v>
      </c>
      <c r="G16" s="60">
        <v>968686</v>
      </c>
      <c r="H16" s="60">
        <v>658934</v>
      </c>
      <c r="I16" s="60">
        <v>2256139</v>
      </c>
      <c r="J16" s="60">
        <v>1195680</v>
      </c>
      <c r="K16" s="60">
        <v>825917</v>
      </c>
      <c r="L16" s="60">
        <v>977608</v>
      </c>
      <c r="M16" s="60">
        <v>2999205</v>
      </c>
      <c r="N16" s="60">
        <v>11244945</v>
      </c>
      <c r="O16" s="60">
        <v>1104756</v>
      </c>
      <c r="P16" s="60">
        <v>967360</v>
      </c>
      <c r="Q16" s="60">
        <v>13317061</v>
      </c>
      <c r="R16" s="60">
        <v>0</v>
      </c>
      <c r="S16" s="60">
        <v>0</v>
      </c>
      <c r="T16" s="60">
        <v>0</v>
      </c>
      <c r="U16" s="60">
        <v>0</v>
      </c>
      <c r="V16" s="60">
        <v>18572405</v>
      </c>
      <c r="W16" s="60">
        <v>12201375</v>
      </c>
      <c r="X16" s="60">
        <v>6371030</v>
      </c>
      <c r="Y16" s="61">
        <v>52.22</v>
      </c>
      <c r="Z16" s="62">
        <v>16268500</v>
      </c>
    </row>
    <row r="17" spans="1:26" ht="13.5">
      <c r="A17" s="58" t="s">
        <v>43</v>
      </c>
      <c r="B17" s="19">
        <v>94010905</v>
      </c>
      <c r="C17" s="19">
        <v>0</v>
      </c>
      <c r="D17" s="59">
        <v>106027208</v>
      </c>
      <c r="E17" s="60">
        <v>126380198</v>
      </c>
      <c r="F17" s="60">
        <v>6173081</v>
      </c>
      <c r="G17" s="60">
        <v>6064484</v>
      </c>
      <c r="H17" s="60">
        <v>10160581</v>
      </c>
      <c r="I17" s="60">
        <v>22398146</v>
      </c>
      <c r="J17" s="60">
        <v>7358753</v>
      </c>
      <c r="K17" s="60">
        <v>7308894</v>
      </c>
      <c r="L17" s="60">
        <v>10008105</v>
      </c>
      <c r="M17" s="60">
        <v>24675752</v>
      </c>
      <c r="N17" s="60">
        <v>8203153</v>
      </c>
      <c r="O17" s="60">
        <v>6312659</v>
      </c>
      <c r="P17" s="60">
        <v>15495158</v>
      </c>
      <c r="Q17" s="60">
        <v>30010970</v>
      </c>
      <c r="R17" s="60">
        <v>0</v>
      </c>
      <c r="S17" s="60">
        <v>0</v>
      </c>
      <c r="T17" s="60">
        <v>0</v>
      </c>
      <c r="U17" s="60">
        <v>0</v>
      </c>
      <c r="V17" s="60">
        <v>77084868</v>
      </c>
      <c r="W17" s="60">
        <v>94785149</v>
      </c>
      <c r="X17" s="60">
        <v>-17700281</v>
      </c>
      <c r="Y17" s="61">
        <v>-18.67</v>
      </c>
      <c r="Z17" s="62">
        <v>126380198</v>
      </c>
    </row>
    <row r="18" spans="1:26" ht="13.5">
      <c r="A18" s="70" t="s">
        <v>44</v>
      </c>
      <c r="B18" s="71">
        <f>SUM(B11:B17)</f>
        <v>412945387</v>
      </c>
      <c r="C18" s="71">
        <f>SUM(C11:C17)</f>
        <v>0</v>
      </c>
      <c r="D18" s="72">
        <f aca="true" t="shared" si="1" ref="D18:Z18">SUM(D11:D17)</f>
        <v>390151090</v>
      </c>
      <c r="E18" s="73">
        <f t="shared" si="1"/>
        <v>465955500</v>
      </c>
      <c r="F18" s="73">
        <f t="shared" si="1"/>
        <v>17308275</v>
      </c>
      <c r="G18" s="73">
        <f t="shared" si="1"/>
        <v>33227003</v>
      </c>
      <c r="H18" s="73">
        <f t="shared" si="1"/>
        <v>36958574</v>
      </c>
      <c r="I18" s="73">
        <f t="shared" si="1"/>
        <v>87493852</v>
      </c>
      <c r="J18" s="73">
        <f t="shared" si="1"/>
        <v>37550426</v>
      </c>
      <c r="K18" s="73">
        <f t="shared" si="1"/>
        <v>30264563</v>
      </c>
      <c r="L18" s="73">
        <f t="shared" si="1"/>
        <v>36547183</v>
      </c>
      <c r="M18" s="73">
        <f t="shared" si="1"/>
        <v>104362172</v>
      </c>
      <c r="N18" s="73">
        <f t="shared" si="1"/>
        <v>48412627</v>
      </c>
      <c r="O18" s="73">
        <f t="shared" si="1"/>
        <v>35835037</v>
      </c>
      <c r="P18" s="73">
        <f t="shared" si="1"/>
        <v>46128271</v>
      </c>
      <c r="Q18" s="73">
        <f t="shared" si="1"/>
        <v>130375935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322231959</v>
      </c>
      <c r="W18" s="73">
        <f t="shared" si="1"/>
        <v>349466626</v>
      </c>
      <c r="X18" s="73">
        <f t="shared" si="1"/>
        <v>-27234667</v>
      </c>
      <c r="Y18" s="67">
        <f>+IF(W18&lt;&gt;0,(X18/W18)*100,0)</f>
        <v>-7.793209701231957</v>
      </c>
      <c r="Z18" s="74">
        <f t="shared" si="1"/>
        <v>465955500</v>
      </c>
    </row>
    <row r="19" spans="1:26" ht="13.5">
      <c r="A19" s="70" t="s">
        <v>45</v>
      </c>
      <c r="B19" s="75">
        <f>+B10-B18</f>
        <v>-73930962</v>
      </c>
      <c r="C19" s="75">
        <f>+C10-C18</f>
        <v>0</v>
      </c>
      <c r="D19" s="76">
        <f aca="true" t="shared" si="2" ref="D19:Z19">+D10-D18</f>
        <v>-18736150</v>
      </c>
      <c r="E19" s="77">
        <f t="shared" si="2"/>
        <v>-89168990</v>
      </c>
      <c r="F19" s="77">
        <f t="shared" si="2"/>
        <v>37597279</v>
      </c>
      <c r="G19" s="77">
        <f t="shared" si="2"/>
        <v>-8820047</v>
      </c>
      <c r="H19" s="77">
        <f t="shared" si="2"/>
        <v>-11592094</v>
      </c>
      <c r="I19" s="77">
        <f t="shared" si="2"/>
        <v>17185138</v>
      </c>
      <c r="J19" s="77">
        <f t="shared" si="2"/>
        <v>-14803520</v>
      </c>
      <c r="K19" s="77">
        <f t="shared" si="2"/>
        <v>-7518486</v>
      </c>
      <c r="L19" s="77">
        <f t="shared" si="2"/>
        <v>13769362</v>
      </c>
      <c r="M19" s="77">
        <f t="shared" si="2"/>
        <v>-8552644</v>
      </c>
      <c r="N19" s="77">
        <f t="shared" si="2"/>
        <v>-11625308</v>
      </c>
      <c r="O19" s="77">
        <f t="shared" si="2"/>
        <v>-14216985</v>
      </c>
      <c r="P19" s="77">
        <f t="shared" si="2"/>
        <v>6260283</v>
      </c>
      <c r="Q19" s="77">
        <f t="shared" si="2"/>
        <v>-19582010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-10949516</v>
      </c>
      <c r="W19" s="77">
        <f>IF(E10=E18,0,W10-W18)</f>
        <v>-66876743</v>
      </c>
      <c r="X19" s="77">
        <f t="shared" si="2"/>
        <v>55927227</v>
      </c>
      <c r="Y19" s="78">
        <f>+IF(W19&lt;&gt;0,(X19/W19)*100,0)</f>
        <v>-83.62731869283766</v>
      </c>
      <c r="Z19" s="79">
        <f t="shared" si="2"/>
        <v>-89168990</v>
      </c>
    </row>
    <row r="20" spans="1:26" ht="13.5">
      <c r="A20" s="58" t="s">
        <v>46</v>
      </c>
      <c r="B20" s="19">
        <v>22800608</v>
      </c>
      <c r="C20" s="19">
        <v>0</v>
      </c>
      <c r="D20" s="59">
        <v>9000000</v>
      </c>
      <c r="E20" s="60">
        <v>38982000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29236500</v>
      </c>
      <c r="X20" s="60">
        <v>-29236500</v>
      </c>
      <c r="Y20" s="61">
        <v>-100</v>
      </c>
      <c r="Z20" s="62">
        <v>38982000</v>
      </c>
    </row>
    <row r="21" spans="1:26" ht="13.5">
      <c r="A21" s="58" t="s">
        <v>279</v>
      </c>
      <c r="B21" s="80">
        <v>0</v>
      </c>
      <c r="C21" s="80">
        <v>0</v>
      </c>
      <c r="D21" s="81">
        <v>44266000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-51130354</v>
      </c>
      <c r="C22" s="86">
        <f>SUM(C19:C21)</f>
        <v>0</v>
      </c>
      <c r="D22" s="87">
        <f aca="true" t="shared" si="3" ref="D22:Z22">SUM(D19:D21)</f>
        <v>34529850</v>
      </c>
      <c r="E22" s="88">
        <f t="shared" si="3"/>
        <v>-50186990</v>
      </c>
      <c r="F22" s="88">
        <f t="shared" si="3"/>
        <v>37597279</v>
      </c>
      <c r="G22" s="88">
        <f t="shared" si="3"/>
        <v>-8820047</v>
      </c>
      <c r="H22" s="88">
        <f t="shared" si="3"/>
        <v>-11592094</v>
      </c>
      <c r="I22" s="88">
        <f t="shared" si="3"/>
        <v>17185138</v>
      </c>
      <c r="J22" s="88">
        <f t="shared" si="3"/>
        <v>-14803520</v>
      </c>
      <c r="K22" s="88">
        <f t="shared" si="3"/>
        <v>-7518486</v>
      </c>
      <c r="L22" s="88">
        <f t="shared" si="3"/>
        <v>13769362</v>
      </c>
      <c r="M22" s="88">
        <f t="shared" si="3"/>
        <v>-8552644</v>
      </c>
      <c r="N22" s="88">
        <f t="shared" si="3"/>
        <v>-11625308</v>
      </c>
      <c r="O22" s="88">
        <f t="shared" si="3"/>
        <v>-14216985</v>
      </c>
      <c r="P22" s="88">
        <f t="shared" si="3"/>
        <v>6260283</v>
      </c>
      <c r="Q22" s="88">
        <f t="shared" si="3"/>
        <v>-19582010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-10949516</v>
      </c>
      <c r="W22" s="88">
        <f t="shared" si="3"/>
        <v>-37640243</v>
      </c>
      <c r="X22" s="88">
        <f t="shared" si="3"/>
        <v>26690727</v>
      </c>
      <c r="Y22" s="89">
        <f>+IF(W22&lt;&gt;0,(X22/W22)*100,0)</f>
        <v>-70.91008153162029</v>
      </c>
      <c r="Z22" s="90">
        <f t="shared" si="3"/>
        <v>-50186990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-51130354</v>
      </c>
      <c r="C24" s="75">
        <f>SUM(C22:C23)</f>
        <v>0</v>
      </c>
      <c r="D24" s="76">
        <f aca="true" t="shared" si="4" ref="D24:Z24">SUM(D22:D23)</f>
        <v>34529850</v>
      </c>
      <c r="E24" s="77">
        <f t="shared" si="4"/>
        <v>-50186990</v>
      </c>
      <c r="F24" s="77">
        <f t="shared" si="4"/>
        <v>37597279</v>
      </c>
      <c r="G24" s="77">
        <f t="shared" si="4"/>
        <v>-8820047</v>
      </c>
      <c r="H24" s="77">
        <f t="shared" si="4"/>
        <v>-11592094</v>
      </c>
      <c r="I24" s="77">
        <f t="shared" si="4"/>
        <v>17185138</v>
      </c>
      <c r="J24" s="77">
        <f t="shared" si="4"/>
        <v>-14803520</v>
      </c>
      <c r="K24" s="77">
        <f t="shared" si="4"/>
        <v>-7518486</v>
      </c>
      <c r="L24" s="77">
        <f t="shared" si="4"/>
        <v>13769362</v>
      </c>
      <c r="M24" s="77">
        <f t="shared" si="4"/>
        <v>-8552644</v>
      </c>
      <c r="N24" s="77">
        <f t="shared" si="4"/>
        <v>-11625308</v>
      </c>
      <c r="O24" s="77">
        <f t="shared" si="4"/>
        <v>-14216985</v>
      </c>
      <c r="P24" s="77">
        <f t="shared" si="4"/>
        <v>6260283</v>
      </c>
      <c r="Q24" s="77">
        <f t="shared" si="4"/>
        <v>-19582010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-10949516</v>
      </c>
      <c r="W24" s="77">
        <f t="shared" si="4"/>
        <v>-37640243</v>
      </c>
      <c r="X24" s="77">
        <f t="shared" si="4"/>
        <v>26690727</v>
      </c>
      <c r="Y24" s="78">
        <f>+IF(W24&lt;&gt;0,(X24/W24)*100,0)</f>
        <v>-70.91008153162029</v>
      </c>
      <c r="Z24" s="79">
        <f t="shared" si="4"/>
        <v>-50186990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297581</v>
      </c>
      <c r="C27" s="22">
        <v>0</v>
      </c>
      <c r="D27" s="99">
        <v>5792982</v>
      </c>
      <c r="E27" s="100">
        <v>45041000</v>
      </c>
      <c r="F27" s="100">
        <v>64283</v>
      </c>
      <c r="G27" s="100">
        <v>1848460</v>
      </c>
      <c r="H27" s="100">
        <v>6719325</v>
      </c>
      <c r="I27" s="100">
        <v>8632068</v>
      </c>
      <c r="J27" s="100">
        <v>1697400</v>
      </c>
      <c r="K27" s="100">
        <v>6491663</v>
      </c>
      <c r="L27" s="100">
        <v>1211198</v>
      </c>
      <c r="M27" s="100">
        <v>9400261</v>
      </c>
      <c r="N27" s="100">
        <v>5428325</v>
      </c>
      <c r="O27" s="100">
        <v>6013170</v>
      </c>
      <c r="P27" s="100">
        <v>2685373</v>
      </c>
      <c r="Q27" s="100">
        <v>14126868</v>
      </c>
      <c r="R27" s="100">
        <v>0</v>
      </c>
      <c r="S27" s="100">
        <v>0</v>
      </c>
      <c r="T27" s="100">
        <v>0</v>
      </c>
      <c r="U27" s="100">
        <v>0</v>
      </c>
      <c r="V27" s="100">
        <v>32159197</v>
      </c>
      <c r="W27" s="100">
        <v>33780750</v>
      </c>
      <c r="X27" s="100">
        <v>-1621553</v>
      </c>
      <c r="Y27" s="101">
        <v>-4.8</v>
      </c>
      <c r="Z27" s="102">
        <v>45041000</v>
      </c>
    </row>
    <row r="28" spans="1:26" ht="13.5">
      <c r="A28" s="103" t="s">
        <v>46</v>
      </c>
      <c r="B28" s="19">
        <v>0</v>
      </c>
      <c r="C28" s="19">
        <v>0</v>
      </c>
      <c r="D28" s="59">
        <v>38982</v>
      </c>
      <c r="E28" s="60">
        <v>38982000</v>
      </c>
      <c r="F28" s="60">
        <v>61958</v>
      </c>
      <c r="G28" s="60">
        <v>1796863</v>
      </c>
      <c r="H28" s="60">
        <v>6699260</v>
      </c>
      <c r="I28" s="60">
        <v>8558081</v>
      </c>
      <c r="J28" s="60">
        <v>1483065</v>
      </c>
      <c r="K28" s="60">
        <v>6434770</v>
      </c>
      <c r="L28" s="60">
        <v>1138407</v>
      </c>
      <c r="M28" s="60">
        <v>9056242</v>
      </c>
      <c r="N28" s="60">
        <v>5405953</v>
      </c>
      <c r="O28" s="60">
        <v>5923724</v>
      </c>
      <c r="P28" s="60">
        <v>2645676</v>
      </c>
      <c r="Q28" s="60">
        <v>13975353</v>
      </c>
      <c r="R28" s="60">
        <v>0</v>
      </c>
      <c r="S28" s="60">
        <v>0</v>
      </c>
      <c r="T28" s="60">
        <v>0</v>
      </c>
      <c r="U28" s="60">
        <v>0</v>
      </c>
      <c r="V28" s="60">
        <v>31589676</v>
      </c>
      <c r="W28" s="60">
        <v>29236500</v>
      </c>
      <c r="X28" s="60">
        <v>2353176</v>
      </c>
      <c r="Y28" s="61">
        <v>8.05</v>
      </c>
      <c r="Z28" s="62">
        <v>38982000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297581</v>
      </c>
      <c r="C31" s="19">
        <v>0</v>
      </c>
      <c r="D31" s="59">
        <v>5754000</v>
      </c>
      <c r="E31" s="60">
        <v>6059000</v>
      </c>
      <c r="F31" s="60">
        <v>2325</v>
      </c>
      <c r="G31" s="60">
        <v>51597</v>
      </c>
      <c r="H31" s="60">
        <v>20065</v>
      </c>
      <c r="I31" s="60">
        <v>73987</v>
      </c>
      <c r="J31" s="60">
        <v>214335</v>
      </c>
      <c r="K31" s="60">
        <v>56893</v>
      </c>
      <c r="L31" s="60">
        <v>72791</v>
      </c>
      <c r="M31" s="60">
        <v>344019</v>
      </c>
      <c r="N31" s="60">
        <v>22372</v>
      </c>
      <c r="O31" s="60">
        <v>89446</v>
      </c>
      <c r="P31" s="60">
        <v>39697</v>
      </c>
      <c r="Q31" s="60">
        <v>151515</v>
      </c>
      <c r="R31" s="60">
        <v>0</v>
      </c>
      <c r="S31" s="60">
        <v>0</v>
      </c>
      <c r="T31" s="60">
        <v>0</v>
      </c>
      <c r="U31" s="60">
        <v>0</v>
      </c>
      <c r="V31" s="60">
        <v>569521</v>
      </c>
      <c r="W31" s="60">
        <v>4544250</v>
      </c>
      <c r="X31" s="60">
        <v>-3974729</v>
      </c>
      <c r="Y31" s="61">
        <v>-87.47</v>
      </c>
      <c r="Z31" s="62">
        <v>6059000</v>
      </c>
    </row>
    <row r="32" spans="1:26" ht="13.5">
      <c r="A32" s="70" t="s">
        <v>54</v>
      </c>
      <c r="B32" s="22">
        <f>SUM(B28:B31)</f>
        <v>297581</v>
      </c>
      <c r="C32" s="22">
        <f>SUM(C28:C31)</f>
        <v>0</v>
      </c>
      <c r="D32" s="99">
        <f aca="true" t="shared" si="5" ref="D32:Z32">SUM(D28:D31)</f>
        <v>5792982</v>
      </c>
      <c r="E32" s="100">
        <f t="shared" si="5"/>
        <v>45041000</v>
      </c>
      <c r="F32" s="100">
        <f t="shared" si="5"/>
        <v>64283</v>
      </c>
      <c r="G32" s="100">
        <f t="shared" si="5"/>
        <v>1848460</v>
      </c>
      <c r="H32" s="100">
        <f t="shared" si="5"/>
        <v>6719325</v>
      </c>
      <c r="I32" s="100">
        <f t="shared" si="5"/>
        <v>8632068</v>
      </c>
      <c r="J32" s="100">
        <f t="shared" si="5"/>
        <v>1697400</v>
      </c>
      <c r="K32" s="100">
        <f t="shared" si="5"/>
        <v>6491663</v>
      </c>
      <c r="L32" s="100">
        <f t="shared" si="5"/>
        <v>1211198</v>
      </c>
      <c r="M32" s="100">
        <f t="shared" si="5"/>
        <v>9400261</v>
      </c>
      <c r="N32" s="100">
        <f t="shared" si="5"/>
        <v>5428325</v>
      </c>
      <c r="O32" s="100">
        <f t="shared" si="5"/>
        <v>6013170</v>
      </c>
      <c r="P32" s="100">
        <f t="shared" si="5"/>
        <v>2685373</v>
      </c>
      <c r="Q32" s="100">
        <f t="shared" si="5"/>
        <v>14126868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32159197</v>
      </c>
      <c r="W32" s="100">
        <f t="shared" si="5"/>
        <v>33780750</v>
      </c>
      <c r="X32" s="100">
        <f t="shared" si="5"/>
        <v>-1621553</v>
      </c>
      <c r="Y32" s="101">
        <f>+IF(W32&lt;&gt;0,(X32/W32)*100,0)</f>
        <v>-4.800227940469054</v>
      </c>
      <c r="Z32" s="102">
        <f t="shared" si="5"/>
        <v>45041000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104429170</v>
      </c>
      <c r="C35" s="19">
        <v>0</v>
      </c>
      <c r="D35" s="59">
        <v>81500000</v>
      </c>
      <c r="E35" s="60">
        <v>105650000</v>
      </c>
      <c r="F35" s="60">
        <v>130935969</v>
      </c>
      <c r="G35" s="60">
        <v>127283077</v>
      </c>
      <c r="H35" s="60">
        <v>118752620</v>
      </c>
      <c r="I35" s="60">
        <v>118752620</v>
      </c>
      <c r="J35" s="60">
        <v>107660453</v>
      </c>
      <c r="K35" s="60">
        <v>85867006</v>
      </c>
      <c r="L35" s="60">
        <v>115516913</v>
      </c>
      <c r="M35" s="60">
        <v>115516913</v>
      </c>
      <c r="N35" s="60">
        <v>109787842</v>
      </c>
      <c r="O35" s="60">
        <v>105534167</v>
      </c>
      <c r="P35" s="60">
        <v>129793113</v>
      </c>
      <c r="Q35" s="60">
        <v>129793113</v>
      </c>
      <c r="R35" s="60">
        <v>0</v>
      </c>
      <c r="S35" s="60">
        <v>0</v>
      </c>
      <c r="T35" s="60">
        <v>0</v>
      </c>
      <c r="U35" s="60">
        <v>0</v>
      </c>
      <c r="V35" s="60">
        <v>129793113</v>
      </c>
      <c r="W35" s="60">
        <v>79237500</v>
      </c>
      <c r="X35" s="60">
        <v>50555613</v>
      </c>
      <c r="Y35" s="61">
        <v>63.8</v>
      </c>
      <c r="Z35" s="62">
        <v>105650000</v>
      </c>
    </row>
    <row r="36" spans="1:26" ht="13.5">
      <c r="A36" s="58" t="s">
        <v>57</v>
      </c>
      <c r="B36" s="19">
        <v>999418041</v>
      </c>
      <c r="C36" s="19">
        <v>0</v>
      </c>
      <c r="D36" s="59">
        <v>340385000</v>
      </c>
      <c r="E36" s="60">
        <v>999417000</v>
      </c>
      <c r="F36" s="60">
        <v>998525538</v>
      </c>
      <c r="G36" s="60">
        <v>997031849</v>
      </c>
      <c r="H36" s="60">
        <v>997144337</v>
      </c>
      <c r="I36" s="60">
        <v>997144337</v>
      </c>
      <c r="J36" s="60">
        <v>997144337</v>
      </c>
      <c r="K36" s="60">
        <v>997232440</v>
      </c>
      <c r="L36" s="60">
        <v>990877068</v>
      </c>
      <c r="M36" s="60">
        <v>990877068</v>
      </c>
      <c r="N36" s="60">
        <v>980338849</v>
      </c>
      <c r="O36" s="60">
        <v>969018422</v>
      </c>
      <c r="P36" s="60">
        <v>958306373</v>
      </c>
      <c r="Q36" s="60">
        <v>958306373</v>
      </c>
      <c r="R36" s="60">
        <v>0</v>
      </c>
      <c r="S36" s="60">
        <v>0</v>
      </c>
      <c r="T36" s="60">
        <v>0</v>
      </c>
      <c r="U36" s="60">
        <v>0</v>
      </c>
      <c r="V36" s="60">
        <v>958306373</v>
      </c>
      <c r="W36" s="60">
        <v>749562750</v>
      </c>
      <c r="X36" s="60">
        <v>208743623</v>
      </c>
      <c r="Y36" s="61">
        <v>27.85</v>
      </c>
      <c r="Z36" s="62">
        <v>999417000</v>
      </c>
    </row>
    <row r="37" spans="1:26" ht="13.5">
      <c r="A37" s="58" t="s">
        <v>58</v>
      </c>
      <c r="B37" s="19">
        <v>76644707</v>
      </c>
      <c r="C37" s="19">
        <v>0</v>
      </c>
      <c r="D37" s="59">
        <v>42000000</v>
      </c>
      <c r="E37" s="60">
        <v>77866000</v>
      </c>
      <c r="F37" s="60">
        <v>78327166</v>
      </c>
      <c r="G37" s="60">
        <v>82095558</v>
      </c>
      <c r="H37" s="60">
        <v>85014920</v>
      </c>
      <c r="I37" s="60">
        <v>85014920</v>
      </c>
      <c r="J37" s="60">
        <v>89189518</v>
      </c>
      <c r="K37" s="60">
        <v>75139471</v>
      </c>
      <c r="L37" s="60">
        <v>82309737</v>
      </c>
      <c r="M37" s="60">
        <v>82309737</v>
      </c>
      <c r="N37" s="60">
        <v>77691397</v>
      </c>
      <c r="O37" s="60">
        <v>71874076</v>
      </c>
      <c r="P37" s="60">
        <v>68367674</v>
      </c>
      <c r="Q37" s="60">
        <v>68367674</v>
      </c>
      <c r="R37" s="60">
        <v>0</v>
      </c>
      <c r="S37" s="60">
        <v>0</v>
      </c>
      <c r="T37" s="60">
        <v>0</v>
      </c>
      <c r="U37" s="60">
        <v>0</v>
      </c>
      <c r="V37" s="60">
        <v>68367674</v>
      </c>
      <c r="W37" s="60">
        <v>58399500</v>
      </c>
      <c r="X37" s="60">
        <v>9968174</v>
      </c>
      <c r="Y37" s="61">
        <v>17.07</v>
      </c>
      <c r="Z37" s="62">
        <v>77866000</v>
      </c>
    </row>
    <row r="38" spans="1:26" ht="13.5">
      <c r="A38" s="58" t="s">
        <v>59</v>
      </c>
      <c r="B38" s="19">
        <v>97092016</v>
      </c>
      <c r="C38" s="19">
        <v>0</v>
      </c>
      <c r="D38" s="59">
        <v>45000000</v>
      </c>
      <c r="E38" s="60">
        <v>97092000</v>
      </c>
      <c r="F38" s="60">
        <v>97092016</v>
      </c>
      <c r="G38" s="60">
        <v>97092016</v>
      </c>
      <c r="H38" s="60">
        <v>97092016</v>
      </c>
      <c r="I38" s="60">
        <v>97092016</v>
      </c>
      <c r="J38" s="60">
        <v>97092016</v>
      </c>
      <c r="K38" s="60">
        <v>97092016</v>
      </c>
      <c r="L38" s="60">
        <v>99448016</v>
      </c>
      <c r="M38" s="60">
        <v>99448016</v>
      </c>
      <c r="N38" s="60">
        <v>99448016</v>
      </c>
      <c r="O38" s="60">
        <v>99448016</v>
      </c>
      <c r="P38" s="60">
        <v>102059851</v>
      </c>
      <c r="Q38" s="60">
        <v>102059851</v>
      </c>
      <c r="R38" s="60">
        <v>0</v>
      </c>
      <c r="S38" s="60">
        <v>0</v>
      </c>
      <c r="T38" s="60">
        <v>0</v>
      </c>
      <c r="U38" s="60">
        <v>0</v>
      </c>
      <c r="V38" s="60">
        <v>102059851</v>
      </c>
      <c r="W38" s="60">
        <v>72819000</v>
      </c>
      <c r="X38" s="60">
        <v>29240851</v>
      </c>
      <c r="Y38" s="61">
        <v>40.16</v>
      </c>
      <c r="Z38" s="62">
        <v>97092000</v>
      </c>
    </row>
    <row r="39" spans="1:26" ht="13.5">
      <c r="A39" s="58" t="s">
        <v>60</v>
      </c>
      <c r="B39" s="19">
        <v>930110488</v>
      </c>
      <c r="C39" s="19">
        <v>0</v>
      </c>
      <c r="D39" s="59">
        <v>334885000</v>
      </c>
      <c r="E39" s="60">
        <v>930109000</v>
      </c>
      <c r="F39" s="60">
        <v>954042325</v>
      </c>
      <c r="G39" s="60">
        <v>945127352</v>
      </c>
      <c r="H39" s="60">
        <v>933790021</v>
      </c>
      <c r="I39" s="60">
        <v>933790021</v>
      </c>
      <c r="J39" s="60">
        <v>918523256</v>
      </c>
      <c r="K39" s="60">
        <v>910867959</v>
      </c>
      <c r="L39" s="60">
        <v>924636228</v>
      </c>
      <c r="M39" s="60">
        <v>924636228</v>
      </c>
      <c r="N39" s="60">
        <v>912987278</v>
      </c>
      <c r="O39" s="60">
        <v>903230497</v>
      </c>
      <c r="P39" s="60">
        <v>917671961</v>
      </c>
      <c r="Q39" s="60">
        <v>917671961</v>
      </c>
      <c r="R39" s="60">
        <v>0</v>
      </c>
      <c r="S39" s="60">
        <v>0</v>
      </c>
      <c r="T39" s="60">
        <v>0</v>
      </c>
      <c r="U39" s="60">
        <v>0</v>
      </c>
      <c r="V39" s="60">
        <v>917671961</v>
      </c>
      <c r="W39" s="60">
        <v>697581750</v>
      </c>
      <c r="X39" s="60">
        <v>220090211</v>
      </c>
      <c r="Y39" s="61">
        <v>31.55</v>
      </c>
      <c r="Z39" s="62">
        <v>930109000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38498684</v>
      </c>
      <c r="C42" s="19">
        <v>0</v>
      </c>
      <c r="D42" s="59">
        <v>45149705</v>
      </c>
      <c r="E42" s="60">
        <v>24238001</v>
      </c>
      <c r="F42" s="60">
        <v>27197809</v>
      </c>
      <c r="G42" s="60">
        <v>-7143018</v>
      </c>
      <c r="H42" s="60">
        <v>-7631541</v>
      </c>
      <c r="I42" s="60">
        <v>12423250</v>
      </c>
      <c r="J42" s="60">
        <v>8105512</v>
      </c>
      <c r="K42" s="60">
        <v>-7130347</v>
      </c>
      <c r="L42" s="60">
        <v>33721220</v>
      </c>
      <c r="M42" s="60">
        <v>34696385</v>
      </c>
      <c r="N42" s="60">
        <v>-19860657</v>
      </c>
      <c r="O42" s="60">
        <v>-7208287</v>
      </c>
      <c r="P42" s="60">
        <v>5054742</v>
      </c>
      <c r="Q42" s="60">
        <v>-22014202</v>
      </c>
      <c r="R42" s="60">
        <v>0</v>
      </c>
      <c r="S42" s="60">
        <v>0</v>
      </c>
      <c r="T42" s="60">
        <v>0</v>
      </c>
      <c r="U42" s="60">
        <v>0</v>
      </c>
      <c r="V42" s="60">
        <v>25105433</v>
      </c>
      <c r="W42" s="60">
        <v>46148318</v>
      </c>
      <c r="X42" s="60">
        <v>-21042885</v>
      </c>
      <c r="Y42" s="61">
        <v>-45.6</v>
      </c>
      <c r="Z42" s="62">
        <v>24238001</v>
      </c>
    </row>
    <row r="43" spans="1:26" ht="13.5">
      <c r="A43" s="58" t="s">
        <v>63</v>
      </c>
      <c r="B43" s="19">
        <v>-17415437</v>
      </c>
      <c r="C43" s="19">
        <v>0</v>
      </c>
      <c r="D43" s="59">
        <v>-54266000</v>
      </c>
      <c r="E43" s="60">
        <v>-35734997</v>
      </c>
      <c r="F43" s="60">
        <v>-61958</v>
      </c>
      <c r="G43" s="60">
        <v>-1920762</v>
      </c>
      <c r="H43" s="60">
        <v>-6811748</v>
      </c>
      <c r="I43" s="60">
        <v>-8794468</v>
      </c>
      <c r="J43" s="60">
        <v>-1483065</v>
      </c>
      <c r="K43" s="60">
        <v>-6657021</v>
      </c>
      <c r="L43" s="60">
        <v>-1253388</v>
      </c>
      <c r="M43" s="60">
        <v>-9393474</v>
      </c>
      <c r="N43" s="60">
        <v>-5544214</v>
      </c>
      <c r="O43" s="60">
        <v>-6125020</v>
      </c>
      <c r="P43" s="60">
        <v>-2804309</v>
      </c>
      <c r="Q43" s="60">
        <v>-14473543</v>
      </c>
      <c r="R43" s="60">
        <v>0</v>
      </c>
      <c r="S43" s="60">
        <v>0</v>
      </c>
      <c r="T43" s="60">
        <v>0</v>
      </c>
      <c r="U43" s="60">
        <v>0</v>
      </c>
      <c r="V43" s="60">
        <v>-32661485</v>
      </c>
      <c r="W43" s="60">
        <v>-28619802</v>
      </c>
      <c r="X43" s="60">
        <v>-4041683</v>
      </c>
      <c r="Y43" s="61">
        <v>14.12</v>
      </c>
      <c r="Z43" s="62">
        <v>-35734997</v>
      </c>
    </row>
    <row r="44" spans="1:26" ht="13.5">
      <c r="A44" s="58" t="s">
        <v>64</v>
      </c>
      <c r="B44" s="19">
        <v>-1856000</v>
      </c>
      <c r="C44" s="19">
        <v>0</v>
      </c>
      <c r="D44" s="59">
        <v>999996</v>
      </c>
      <c r="E44" s="60">
        <v>1000000</v>
      </c>
      <c r="F44" s="60">
        <v>35982</v>
      </c>
      <c r="G44" s="60">
        <v>109336</v>
      </c>
      <c r="H44" s="60">
        <v>179599</v>
      </c>
      <c r="I44" s="60">
        <v>324917</v>
      </c>
      <c r="J44" s="60">
        <v>-48782</v>
      </c>
      <c r="K44" s="60">
        <v>102015</v>
      </c>
      <c r="L44" s="60">
        <v>59968</v>
      </c>
      <c r="M44" s="60">
        <v>113201</v>
      </c>
      <c r="N44" s="60">
        <v>26087</v>
      </c>
      <c r="O44" s="60">
        <v>111259</v>
      </c>
      <c r="P44" s="60">
        <v>41432</v>
      </c>
      <c r="Q44" s="60">
        <v>178778</v>
      </c>
      <c r="R44" s="60">
        <v>0</v>
      </c>
      <c r="S44" s="60">
        <v>0</v>
      </c>
      <c r="T44" s="60">
        <v>0</v>
      </c>
      <c r="U44" s="60">
        <v>0</v>
      </c>
      <c r="V44" s="60">
        <v>616896</v>
      </c>
      <c r="W44" s="60">
        <v>719059</v>
      </c>
      <c r="X44" s="60">
        <v>-102163</v>
      </c>
      <c r="Y44" s="61">
        <v>-14.21</v>
      </c>
      <c r="Z44" s="62">
        <v>1000000</v>
      </c>
    </row>
    <row r="45" spans="1:26" ht="13.5">
      <c r="A45" s="70" t="s">
        <v>65</v>
      </c>
      <c r="B45" s="22">
        <v>54985180</v>
      </c>
      <c r="C45" s="22">
        <v>0</v>
      </c>
      <c r="D45" s="99">
        <v>7964701</v>
      </c>
      <c r="E45" s="100">
        <v>5584004</v>
      </c>
      <c r="F45" s="100">
        <v>32291848</v>
      </c>
      <c r="G45" s="100">
        <v>23337404</v>
      </c>
      <c r="H45" s="100">
        <v>9073714</v>
      </c>
      <c r="I45" s="100">
        <v>9073714</v>
      </c>
      <c r="J45" s="100">
        <v>15647379</v>
      </c>
      <c r="K45" s="100">
        <v>1962026</v>
      </c>
      <c r="L45" s="100">
        <v>34489826</v>
      </c>
      <c r="M45" s="100">
        <v>34489826</v>
      </c>
      <c r="N45" s="100">
        <v>9111042</v>
      </c>
      <c r="O45" s="100">
        <v>-4111006</v>
      </c>
      <c r="P45" s="100">
        <v>-1819141</v>
      </c>
      <c r="Q45" s="100">
        <v>-1819141</v>
      </c>
      <c r="R45" s="100">
        <v>0</v>
      </c>
      <c r="S45" s="100">
        <v>0</v>
      </c>
      <c r="T45" s="100">
        <v>0</v>
      </c>
      <c r="U45" s="100">
        <v>0</v>
      </c>
      <c r="V45" s="100">
        <v>-1819141</v>
      </c>
      <c r="W45" s="100">
        <v>34328575</v>
      </c>
      <c r="X45" s="100">
        <v>-36147716</v>
      </c>
      <c r="Y45" s="101">
        <v>-105.3</v>
      </c>
      <c r="Z45" s="102">
        <v>5584004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21369785</v>
      </c>
      <c r="C49" s="52">
        <v>0</v>
      </c>
      <c r="D49" s="129">
        <v>3911111</v>
      </c>
      <c r="E49" s="54">
        <v>3411973</v>
      </c>
      <c r="F49" s="54">
        <v>0</v>
      </c>
      <c r="G49" s="54">
        <v>0</v>
      </c>
      <c r="H49" s="54">
        <v>0</v>
      </c>
      <c r="I49" s="54">
        <v>2996908</v>
      </c>
      <c r="J49" s="54">
        <v>0</v>
      </c>
      <c r="K49" s="54">
        <v>0</v>
      </c>
      <c r="L49" s="54">
        <v>0</v>
      </c>
      <c r="M49" s="54">
        <v>50813800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82503577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20319934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20319934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74.27849347999879</v>
      </c>
      <c r="C58" s="5">
        <f>IF(C67=0,0,+(C76/C67)*100)</f>
        <v>0</v>
      </c>
      <c r="D58" s="6">
        <f aca="true" t="shared" si="6" ref="D58:Z58">IF(D67=0,0,+(D76/D67)*100)</f>
        <v>99.99998339347287</v>
      </c>
      <c r="E58" s="7">
        <f t="shared" si="6"/>
        <v>99.99988660981103</v>
      </c>
      <c r="F58" s="7">
        <f t="shared" si="6"/>
        <v>48.665954915546536</v>
      </c>
      <c r="G58" s="7">
        <f t="shared" si="6"/>
        <v>75.01499252040178</v>
      </c>
      <c r="H58" s="7">
        <f t="shared" si="6"/>
        <v>100.01794789225613</v>
      </c>
      <c r="I58" s="7">
        <f t="shared" si="6"/>
        <v>74.74298238859338</v>
      </c>
      <c r="J58" s="7">
        <f t="shared" si="6"/>
        <v>100</v>
      </c>
      <c r="K58" s="7">
        <f t="shared" si="6"/>
        <v>99.8551760959608</v>
      </c>
      <c r="L58" s="7">
        <f t="shared" si="6"/>
        <v>100</v>
      </c>
      <c r="M58" s="7">
        <f t="shared" si="6"/>
        <v>99.95199453331884</v>
      </c>
      <c r="N58" s="7">
        <f t="shared" si="6"/>
        <v>68.88043546348521</v>
      </c>
      <c r="O58" s="7">
        <f t="shared" si="6"/>
        <v>77.22025827490461</v>
      </c>
      <c r="P58" s="7">
        <f t="shared" si="6"/>
        <v>68.34335068425892</v>
      </c>
      <c r="Q58" s="7">
        <f t="shared" si="6"/>
        <v>71.3149485545337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81.8943880226168</v>
      </c>
      <c r="W58" s="7">
        <f t="shared" si="6"/>
        <v>95.921394149537</v>
      </c>
      <c r="X58" s="7">
        <f t="shared" si="6"/>
        <v>0</v>
      </c>
      <c r="Y58" s="7">
        <f t="shared" si="6"/>
        <v>0</v>
      </c>
      <c r="Z58" s="8">
        <f t="shared" si="6"/>
        <v>99.99988660981103</v>
      </c>
    </row>
    <row r="59" spans="1:26" ht="13.5">
      <c r="A59" s="37" t="s">
        <v>31</v>
      </c>
      <c r="B59" s="9">
        <f aca="true" t="shared" si="7" ref="B59:Z66">IF(B68=0,0,+(B77/B68)*100)</f>
        <v>89.1698986390598</v>
      </c>
      <c r="C59" s="9">
        <f t="shared" si="7"/>
        <v>0</v>
      </c>
      <c r="D59" s="2">
        <f t="shared" si="7"/>
        <v>100.00020508411407</v>
      </c>
      <c r="E59" s="10">
        <f t="shared" si="7"/>
        <v>99.99999791666667</v>
      </c>
      <c r="F59" s="10">
        <f t="shared" si="7"/>
        <v>49.23852425464458</v>
      </c>
      <c r="G59" s="10">
        <f t="shared" si="7"/>
        <v>62.02970555696788</v>
      </c>
      <c r="H59" s="10">
        <f t="shared" si="7"/>
        <v>100</v>
      </c>
      <c r="I59" s="10">
        <f t="shared" si="7"/>
        <v>70.4671106419332</v>
      </c>
      <c r="J59" s="10">
        <f t="shared" si="7"/>
        <v>100</v>
      </c>
      <c r="K59" s="10">
        <f t="shared" si="7"/>
        <v>99.21924135182638</v>
      </c>
      <c r="L59" s="10">
        <f t="shared" si="7"/>
        <v>100</v>
      </c>
      <c r="M59" s="10">
        <f t="shared" si="7"/>
        <v>99.74282692352477</v>
      </c>
      <c r="N59" s="10">
        <f t="shared" si="7"/>
        <v>73.1220943787625</v>
      </c>
      <c r="O59" s="10">
        <f t="shared" si="7"/>
        <v>72.30419317378193</v>
      </c>
      <c r="P59" s="10">
        <f t="shared" si="7"/>
        <v>64.39671916685947</v>
      </c>
      <c r="Q59" s="10">
        <f t="shared" si="7"/>
        <v>69.9418894974361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80.01974986290617</v>
      </c>
      <c r="W59" s="10">
        <f t="shared" si="7"/>
        <v>94.92817222222222</v>
      </c>
      <c r="X59" s="10">
        <f t="shared" si="7"/>
        <v>0</v>
      </c>
      <c r="Y59" s="10">
        <f t="shared" si="7"/>
        <v>0</v>
      </c>
      <c r="Z59" s="11">
        <f t="shared" si="7"/>
        <v>99.99999791666667</v>
      </c>
    </row>
    <row r="60" spans="1:26" ht="13.5">
      <c r="A60" s="38" t="s">
        <v>32</v>
      </c>
      <c r="B60" s="12">
        <f t="shared" si="7"/>
        <v>70.94663478330799</v>
      </c>
      <c r="C60" s="12">
        <f t="shared" si="7"/>
        <v>0</v>
      </c>
      <c r="D60" s="3">
        <f t="shared" si="7"/>
        <v>100.00001306982207</v>
      </c>
      <c r="E60" s="13">
        <f t="shared" si="7"/>
        <v>99.99986100190974</v>
      </c>
      <c r="F60" s="13">
        <f t="shared" si="7"/>
        <v>48.530698781251985</v>
      </c>
      <c r="G60" s="13">
        <f t="shared" si="7"/>
        <v>77.73911007916833</v>
      </c>
      <c r="H60" s="13">
        <f t="shared" si="7"/>
        <v>100.02210476816151</v>
      </c>
      <c r="I60" s="13">
        <f t="shared" si="7"/>
        <v>75.70628481469664</v>
      </c>
      <c r="J60" s="13">
        <f t="shared" si="7"/>
        <v>100</v>
      </c>
      <c r="K60" s="13">
        <f t="shared" si="7"/>
        <v>100</v>
      </c>
      <c r="L60" s="13">
        <f t="shared" si="7"/>
        <v>100</v>
      </c>
      <c r="M60" s="13">
        <f t="shared" si="7"/>
        <v>100</v>
      </c>
      <c r="N60" s="13">
        <f t="shared" si="7"/>
        <v>68.01074898134725</v>
      </c>
      <c r="O60" s="13">
        <f t="shared" si="7"/>
        <v>78.41794738746633</v>
      </c>
      <c r="P60" s="13">
        <f t="shared" si="7"/>
        <v>69.26210997428134</v>
      </c>
      <c r="Q60" s="13">
        <f t="shared" si="7"/>
        <v>71.62466787771253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82.31967932805142</v>
      </c>
      <c r="W60" s="13">
        <f t="shared" si="7"/>
        <v>96.14990054990264</v>
      </c>
      <c r="X60" s="13">
        <f t="shared" si="7"/>
        <v>0</v>
      </c>
      <c r="Y60" s="13">
        <f t="shared" si="7"/>
        <v>0</v>
      </c>
      <c r="Z60" s="14">
        <f t="shared" si="7"/>
        <v>99.99986100190974</v>
      </c>
    </row>
    <row r="61" spans="1:26" ht="13.5">
      <c r="A61" s="39" t="s">
        <v>103</v>
      </c>
      <c r="B61" s="12">
        <f t="shared" si="7"/>
        <v>67.81693518618383</v>
      </c>
      <c r="C61" s="12">
        <f t="shared" si="7"/>
        <v>0</v>
      </c>
      <c r="D61" s="3">
        <f t="shared" si="7"/>
        <v>100.00009540368228</v>
      </c>
      <c r="E61" s="13">
        <f t="shared" si="7"/>
        <v>99.99999858064425</v>
      </c>
      <c r="F61" s="13">
        <f t="shared" si="7"/>
        <v>49.57982615493554</v>
      </c>
      <c r="G61" s="13">
        <f t="shared" si="7"/>
        <v>87.93393346657223</v>
      </c>
      <c r="H61" s="13">
        <f t="shared" si="7"/>
        <v>100</v>
      </c>
      <c r="I61" s="13">
        <f t="shared" si="7"/>
        <v>79.64038188185843</v>
      </c>
      <c r="J61" s="13">
        <f t="shared" si="7"/>
        <v>100</v>
      </c>
      <c r="K61" s="13">
        <f t="shared" si="7"/>
        <v>100</v>
      </c>
      <c r="L61" s="13">
        <f t="shared" si="7"/>
        <v>100</v>
      </c>
      <c r="M61" s="13">
        <f t="shared" si="7"/>
        <v>100</v>
      </c>
      <c r="N61" s="13">
        <f t="shared" si="7"/>
        <v>74.51749372445533</v>
      </c>
      <c r="O61" s="13">
        <f t="shared" si="7"/>
        <v>84.2157169361698</v>
      </c>
      <c r="P61" s="13">
        <f t="shared" si="7"/>
        <v>68.72820070136399</v>
      </c>
      <c r="Q61" s="13">
        <f t="shared" si="7"/>
        <v>75.68153996554781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85.0468481885209</v>
      </c>
      <c r="W61" s="13">
        <f t="shared" si="7"/>
        <v>96.89631180407213</v>
      </c>
      <c r="X61" s="13">
        <f t="shared" si="7"/>
        <v>0</v>
      </c>
      <c r="Y61" s="13">
        <f t="shared" si="7"/>
        <v>0</v>
      </c>
      <c r="Z61" s="14">
        <f t="shared" si="7"/>
        <v>99.99999858064425</v>
      </c>
    </row>
    <row r="62" spans="1:26" ht="13.5">
      <c r="A62" s="39" t="s">
        <v>104</v>
      </c>
      <c r="B62" s="12">
        <f t="shared" si="7"/>
        <v>86.75611078172756</v>
      </c>
      <c r="C62" s="12">
        <f t="shared" si="7"/>
        <v>0</v>
      </c>
      <c r="D62" s="3">
        <f t="shared" si="7"/>
        <v>100.00001151443622</v>
      </c>
      <c r="E62" s="13">
        <f t="shared" si="7"/>
        <v>100.00006389841315</v>
      </c>
      <c r="F62" s="13">
        <f t="shared" si="7"/>
        <v>43.66716241202363</v>
      </c>
      <c r="G62" s="13">
        <f t="shared" si="7"/>
        <v>47.8891470383488</v>
      </c>
      <c r="H62" s="13">
        <f t="shared" si="7"/>
        <v>100</v>
      </c>
      <c r="I62" s="13">
        <f t="shared" si="7"/>
        <v>63.84445225659488</v>
      </c>
      <c r="J62" s="13">
        <f t="shared" si="7"/>
        <v>100</v>
      </c>
      <c r="K62" s="13">
        <f t="shared" si="7"/>
        <v>100</v>
      </c>
      <c r="L62" s="13">
        <f t="shared" si="7"/>
        <v>100</v>
      </c>
      <c r="M62" s="13">
        <f t="shared" si="7"/>
        <v>100</v>
      </c>
      <c r="N62" s="13">
        <f t="shared" si="7"/>
        <v>47.52525794443616</v>
      </c>
      <c r="O62" s="13">
        <f t="shared" si="7"/>
        <v>65.6124849858164</v>
      </c>
      <c r="P62" s="13">
        <f t="shared" si="7"/>
        <v>74.45280865922399</v>
      </c>
      <c r="Q62" s="13">
        <f t="shared" si="7"/>
        <v>61.393845691749505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74.56910523076203</v>
      </c>
      <c r="W62" s="13">
        <f t="shared" si="7"/>
        <v>94.19646352883898</v>
      </c>
      <c r="X62" s="13">
        <f t="shared" si="7"/>
        <v>0</v>
      </c>
      <c r="Y62" s="13">
        <f t="shared" si="7"/>
        <v>0</v>
      </c>
      <c r="Z62" s="14">
        <f t="shared" si="7"/>
        <v>100.00006389841315</v>
      </c>
    </row>
    <row r="63" spans="1:26" ht="13.5">
      <c r="A63" s="39" t="s">
        <v>105</v>
      </c>
      <c r="B63" s="12">
        <f t="shared" si="7"/>
        <v>67.24714073467271</v>
      </c>
      <c r="C63" s="12">
        <f t="shared" si="7"/>
        <v>0</v>
      </c>
      <c r="D63" s="3">
        <f t="shared" si="7"/>
        <v>100.00103639066799</v>
      </c>
      <c r="E63" s="13">
        <f t="shared" si="7"/>
        <v>99.99998961901795</v>
      </c>
      <c r="F63" s="13">
        <f t="shared" si="7"/>
        <v>49.6729493607894</v>
      </c>
      <c r="G63" s="13">
        <f t="shared" si="7"/>
        <v>63.10730671368181</v>
      </c>
      <c r="H63" s="13">
        <f t="shared" si="7"/>
        <v>100.23999116350528</v>
      </c>
      <c r="I63" s="13">
        <f t="shared" si="7"/>
        <v>71.14411297842355</v>
      </c>
      <c r="J63" s="13">
        <f t="shared" si="7"/>
        <v>100</v>
      </c>
      <c r="K63" s="13">
        <f t="shared" si="7"/>
        <v>100</v>
      </c>
      <c r="L63" s="13">
        <f t="shared" si="7"/>
        <v>100</v>
      </c>
      <c r="M63" s="13">
        <f t="shared" si="7"/>
        <v>100</v>
      </c>
      <c r="N63" s="13">
        <f t="shared" si="7"/>
        <v>68.16192736362264</v>
      </c>
      <c r="O63" s="13">
        <f t="shared" si="7"/>
        <v>71.69099844938748</v>
      </c>
      <c r="P63" s="13">
        <f t="shared" si="7"/>
        <v>68.13563505143753</v>
      </c>
      <c r="Q63" s="13">
        <f t="shared" si="7"/>
        <v>69.32423357018635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80.24965659523097</v>
      </c>
      <c r="W63" s="13">
        <f t="shared" si="7"/>
        <v>95.25220249835634</v>
      </c>
      <c r="X63" s="13">
        <f t="shared" si="7"/>
        <v>0</v>
      </c>
      <c r="Y63" s="13">
        <f t="shared" si="7"/>
        <v>0</v>
      </c>
      <c r="Z63" s="14">
        <f t="shared" si="7"/>
        <v>99.99998961901795</v>
      </c>
    </row>
    <row r="64" spans="1:26" ht="13.5">
      <c r="A64" s="39" t="s">
        <v>106</v>
      </c>
      <c r="B64" s="12">
        <f t="shared" si="7"/>
        <v>68.3869891753595</v>
      </c>
      <c r="C64" s="12">
        <f t="shared" si="7"/>
        <v>0</v>
      </c>
      <c r="D64" s="3">
        <f t="shared" si="7"/>
        <v>99.99779065532726</v>
      </c>
      <c r="E64" s="13">
        <f t="shared" si="7"/>
        <v>99.99780490916386</v>
      </c>
      <c r="F64" s="13">
        <f t="shared" si="7"/>
        <v>47.09857367737456</v>
      </c>
      <c r="G64" s="13">
        <f t="shared" si="7"/>
        <v>59.553813692234115</v>
      </c>
      <c r="H64" s="13">
        <f t="shared" si="7"/>
        <v>100</v>
      </c>
      <c r="I64" s="13">
        <f t="shared" si="7"/>
        <v>68.80515330516532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69.73503649195439</v>
      </c>
      <c r="O64" s="13">
        <f t="shared" si="7"/>
        <v>66.80857197853466</v>
      </c>
      <c r="P64" s="13">
        <f t="shared" si="7"/>
        <v>60.513804421276184</v>
      </c>
      <c r="Q64" s="13">
        <f t="shared" si="7"/>
        <v>65.68770579350183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78.17096094421024</v>
      </c>
      <c r="W64" s="13">
        <f t="shared" si="7"/>
        <v>94.67998380384137</v>
      </c>
      <c r="X64" s="13">
        <f t="shared" si="7"/>
        <v>0</v>
      </c>
      <c r="Y64" s="13">
        <f t="shared" si="7"/>
        <v>0</v>
      </c>
      <c r="Z64" s="14">
        <f t="shared" si="7"/>
        <v>99.99780490916386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98.42576028622541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100</v>
      </c>
      <c r="Q66" s="16">
        <f t="shared" si="7"/>
        <v>100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227462151</v>
      </c>
      <c r="C67" s="24"/>
      <c r="D67" s="25">
        <v>264956060</v>
      </c>
      <c r="E67" s="26">
        <v>256635960</v>
      </c>
      <c r="F67" s="26">
        <v>20890261</v>
      </c>
      <c r="G67" s="26">
        <v>22956447</v>
      </c>
      <c r="H67" s="26">
        <v>21306123</v>
      </c>
      <c r="I67" s="26">
        <v>65152831</v>
      </c>
      <c r="J67" s="26">
        <v>21785035</v>
      </c>
      <c r="K67" s="26">
        <v>21198158</v>
      </c>
      <c r="L67" s="26">
        <v>20967857</v>
      </c>
      <c r="M67" s="26">
        <v>63951050</v>
      </c>
      <c r="N67" s="26">
        <v>23594906</v>
      </c>
      <c r="O67" s="26">
        <v>20369691</v>
      </c>
      <c r="P67" s="26">
        <v>21149304</v>
      </c>
      <c r="Q67" s="26">
        <v>65113901</v>
      </c>
      <c r="R67" s="26"/>
      <c r="S67" s="26"/>
      <c r="T67" s="26"/>
      <c r="U67" s="26"/>
      <c r="V67" s="26">
        <v>194217782</v>
      </c>
      <c r="W67" s="26">
        <v>192476971</v>
      </c>
      <c r="X67" s="26"/>
      <c r="Y67" s="25"/>
      <c r="Z67" s="27">
        <v>256635960</v>
      </c>
    </row>
    <row r="68" spans="1:26" ht="13.5" hidden="1">
      <c r="A68" s="37" t="s">
        <v>31</v>
      </c>
      <c r="B68" s="19">
        <v>41574200</v>
      </c>
      <c r="C68" s="19"/>
      <c r="D68" s="20">
        <v>50710900</v>
      </c>
      <c r="E68" s="21">
        <v>48000000</v>
      </c>
      <c r="F68" s="21">
        <v>3991854</v>
      </c>
      <c r="G68" s="21">
        <v>3980804</v>
      </c>
      <c r="H68" s="21">
        <v>4006688</v>
      </c>
      <c r="I68" s="21">
        <v>11979346</v>
      </c>
      <c r="J68" s="21">
        <v>4013521</v>
      </c>
      <c r="K68" s="21">
        <v>3932073</v>
      </c>
      <c r="L68" s="21">
        <v>3991892</v>
      </c>
      <c r="M68" s="21">
        <v>11937486</v>
      </c>
      <c r="N68" s="21">
        <v>4014632</v>
      </c>
      <c r="O68" s="21">
        <v>3990438</v>
      </c>
      <c r="P68" s="21">
        <v>4002398</v>
      </c>
      <c r="Q68" s="21">
        <v>12007468</v>
      </c>
      <c r="R68" s="21"/>
      <c r="S68" s="21"/>
      <c r="T68" s="21"/>
      <c r="U68" s="21"/>
      <c r="V68" s="21">
        <v>35924300</v>
      </c>
      <c r="W68" s="21">
        <v>36000000</v>
      </c>
      <c r="X68" s="21"/>
      <c r="Y68" s="20"/>
      <c r="Z68" s="23">
        <v>48000000</v>
      </c>
    </row>
    <row r="69" spans="1:26" ht="13.5" hidden="1">
      <c r="A69" s="38" t="s">
        <v>32</v>
      </c>
      <c r="B69" s="19">
        <v>185879204</v>
      </c>
      <c r="C69" s="19"/>
      <c r="D69" s="20">
        <v>214233980</v>
      </c>
      <c r="E69" s="21">
        <v>208635960</v>
      </c>
      <c r="F69" s="21">
        <v>16898407</v>
      </c>
      <c r="G69" s="21">
        <v>18975643</v>
      </c>
      <c r="H69" s="21">
        <v>17299435</v>
      </c>
      <c r="I69" s="21">
        <v>53173485</v>
      </c>
      <c r="J69" s="21">
        <v>17771514</v>
      </c>
      <c r="K69" s="21">
        <v>17266085</v>
      </c>
      <c r="L69" s="21">
        <v>16975965</v>
      </c>
      <c r="M69" s="21">
        <v>52013564</v>
      </c>
      <c r="N69" s="21">
        <v>19580274</v>
      </c>
      <c r="O69" s="21">
        <v>16379253</v>
      </c>
      <c r="P69" s="21">
        <v>17145536</v>
      </c>
      <c r="Q69" s="21">
        <v>53105063</v>
      </c>
      <c r="R69" s="21"/>
      <c r="S69" s="21"/>
      <c r="T69" s="21"/>
      <c r="U69" s="21"/>
      <c r="V69" s="21">
        <v>158292112</v>
      </c>
      <c r="W69" s="21">
        <v>156476971</v>
      </c>
      <c r="X69" s="21"/>
      <c r="Y69" s="20"/>
      <c r="Z69" s="23">
        <v>208635960</v>
      </c>
    </row>
    <row r="70" spans="1:26" ht="13.5" hidden="1">
      <c r="A70" s="39" t="s">
        <v>103</v>
      </c>
      <c r="B70" s="19">
        <v>126393792</v>
      </c>
      <c r="C70" s="19"/>
      <c r="D70" s="20">
        <v>146744860</v>
      </c>
      <c r="E70" s="21">
        <v>140909000</v>
      </c>
      <c r="F70" s="21">
        <v>11635303</v>
      </c>
      <c r="G70" s="21">
        <v>13197847</v>
      </c>
      <c r="H70" s="21">
        <v>11803102</v>
      </c>
      <c r="I70" s="21">
        <v>36636252</v>
      </c>
      <c r="J70" s="21">
        <v>12105687</v>
      </c>
      <c r="K70" s="21">
        <v>11583118</v>
      </c>
      <c r="L70" s="21">
        <v>11028382</v>
      </c>
      <c r="M70" s="21">
        <v>34717187</v>
      </c>
      <c r="N70" s="21">
        <v>12622012</v>
      </c>
      <c r="O70" s="21">
        <v>10673098</v>
      </c>
      <c r="P70" s="21">
        <v>10986592</v>
      </c>
      <c r="Q70" s="21">
        <v>34281702</v>
      </c>
      <c r="R70" s="21"/>
      <c r="S70" s="21"/>
      <c r="T70" s="21"/>
      <c r="U70" s="21"/>
      <c r="V70" s="21">
        <v>105635141</v>
      </c>
      <c r="W70" s="21">
        <v>105681750</v>
      </c>
      <c r="X70" s="21"/>
      <c r="Y70" s="20"/>
      <c r="Z70" s="23">
        <v>140909000</v>
      </c>
    </row>
    <row r="71" spans="1:26" ht="13.5" hidden="1">
      <c r="A71" s="39" t="s">
        <v>104</v>
      </c>
      <c r="B71" s="19">
        <v>30842126</v>
      </c>
      <c r="C71" s="19"/>
      <c r="D71" s="20">
        <v>34739000</v>
      </c>
      <c r="E71" s="21">
        <v>34429650</v>
      </c>
      <c r="F71" s="21">
        <v>2532214</v>
      </c>
      <c r="G71" s="21">
        <v>3013758</v>
      </c>
      <c r="H71" s="21">
        <v>2743110</v>
      </c>
      <c r="I71" s="21">
        <v>8289082</v>
      </c>
      <c r="J71" s="21">
        <v>2882708</v>
      </c>
      <c r="K71" s="21">
        <v>2903058</v>
      </c>
      <c r="L71" s="21">
        <v>3139713</v>
      </c>
      <c r="M71" s="21">
        <v>8925479</v>
      </c>
      <c r="N71" s="21">
        <v>4119298</v>
      </c>
      <c r="O71" s="21">
        <v>2934725</v>
      </c>
      <c r="P71" s="21">
        <v>3426635</v>
      </c>
      <c r="Q71" s="21">
        <v>10480658</v>
      </c>
      <c r="R71" s="21"/>
      <c r="S71" s="21"/>
      <c r="T71" s="21"/>
      <c r="U71" s="21"/>
      <c r="V71" s="21">
        <v>27695219</v>
      </c>
      <c r="W71" s="21">
        <v>25822238</v>
      </c>
      <c r="X71" s="21"/>
      <c r="Y71" s="20"/>
      <c r="Z71" s="23">
        <v>34429650</v>
      </c>
    </row>
    <row r="72" spans="1:26" ht="13.5" hidden="1">
      <c r="A72" s="39" t="s">
        <v>105</v>
      </c>
      <c r="B72" s="19">
        <v>16411471</v>
      </c>
      <c r="C72" s="19"/>
      <c r="D72" s="20">
        <v>18718810</v>
      </c>
      <c r="E72" s="21">
        <v>19266000</v>
      </c>
      <c r="F72" s="21">
        <v>1561379</v>
      </c>
      <c r="G72" s="21">
        <v>1597216</v>
      </c>
      <c r="H72" s="21">
        <v>1593392</v>
      </c>
      <c r="I72" s="21">
        <v>4751987</v>
      </c>
      <c r="J72" s="21">
        <v>1618139</v>
      </c>
      <c r="K72" s="21">
        <v>1616519</v>
      </c>
      <c r="L72" s="21">
        <v>1645519</v>
      </c>
      <c r="M72" s="21">
        <v>4880177</v>
      </c>
      <c r="N72" s="21">
        <v>1676653</v>
      </c>
      <c r="O72" s="21">
        <v>1612911</v>
      </c>
      <c r="P72" s="21">
        <v>1572101</v>
      </c>
      <c r="Q72" s="21">
        <v>4861665</v>
      </c>
      <c r="R72" s="21"/>
      <c r="S72" s="21"/>
      <c r="T72" s="21"/>
      <c r="U72" s="21"/>
      <c r="V72" s="21">
        <v>14493829</v>
      </c>
      <c r="W72" s="21">
        <v>14449500</v>
      </c>
      <c r="X72" s="21"/>
      <c r="Y72" s="20"/>
      <c r="Z72" s="23">
        <v>19266000</v>
      </c>
    </row>
    <row r="73" spans="1:26" ht="13.5" hidden="1">
      <c r="A73" s="39" t="s">
        <v>106</v>
      </c>
      <c r="B73" s="19">
        <v>12231815</v>
      </c>
      <c r="C73" s="19"/>
      <c r="D73" s="20">
        <v>14031310</v>
      </c>
      <c r="E73" s="21">
        <v>14031310</v>
      </c>
      <c r="F73" s="21">
        <v>1169511</v>
      </c>
      <c r="G73" s="21">
        <v>1166822</v>
      </c>
      <c r="H73" s="21">
        <v>1159831</v>
      </c>
      <c r="I73" s="21">
        <v>3496164</v>
      </c>
      <c r="J73" s="21">
        <v>1164980</v>
      </c>
      <c r="K73" s="21">
        <v>1163390</v>
      </c>
      <c r="L73" s="21">
        <v>1162351</v>
      </c>
      <c r="M73" s="21">
        <v>3490721</v>
      </c>
      <c r="N73" s="21">
        <v>1162311</v>
      </c>
      <c r="O73" s="21">
        <v>1158519</v>
      </c>
      <c r="P73" s="21">
        <v>1160208</v>
      </c>
      <c r="Q73" s="21">
        <v>3481038</v>
      </c>
      <c r="R73" s="21"/>
      <c r="S73" s="21"/>
      <c r="T73" s="21"/>
      <c r="U73" s="21"/>
      <c r="V73" s="21">
        <v>10467923</v>
      </c>
      <c r="W73" s="21">
        <v>10523483</v>
      </c>
      <c r="X73" s="21"/>
      <c r="Y73" s="20"/>
      <c r="Z73" s="23">
        <v>14031310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8747</v>
      </c>
      <c r="C75" s="28"/>
      <c r="D75" s="29">
        <v>11180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v>1370</v>
      </c>
      <c r="Q75" s="30">
        <v>1370</v>
      </c>
      <c r="R75" s="30"/>
      <c r="S75" s="30"/>
      <c r="T75" s="30"/>
      <c r="U75" s="30"/>
      <c r="V75" s="30">
        <v>1370</v>
      </c>
      <c r="W75" s="30"/>
      <c r="X75" s="30"/>
      <c r="Y75" s="29"/>
      <c r="Z75" s="31"/>
    </row>
    <row r="76" spans="1:26" ht="13.5" hidden="1">
      <c r="A76" s="42" t="s">
        <v>286</v>
      </c>
      <c r="B76" s="32">
        <v>168955459</v>
      </c>
      <c r="C76" s="32"/>
      <c r="D76" s="33">
        <v>264956016</v>
      </c>
      <c r="E76" s="34">
        <v>256635669</v>
      </c>
      <c r="F76" s="34">
        <v>10166445</v>
      </c>
      <c r="G76" s="34">
        <v>17220777</v>
      </c>
      <c r="H76" s="34">
        <v>21309947</v>
      </c>
      <c r="I76" s="34">
        <v>48697169</v>
      </c>
      <c r="J76" s="34">
        <v>21785035</v>
      </c>
      <c r="K76" s="34">
        <v>21167458</v>
      </c>
      <c r="L76" s="34">
        <v>20967857</v>
      </c>
      <c r="M76" s="34">
        <v>63920350</v>
      </c>
      <c r="N76" s="34">
        <v>16252274</v>
      </c>
      <c r="O76" s="34">
        <v>15729528</v>
      </c>
      <c r="P76" s="34">
        <v>14454143</v>
      </c>
      <c r="Q76" s="34">
        <v>46435945</v>
      </c>
      <c r="R76" s="34"/>
      <c r="S76" s="34"/>
      <c r="T76" s="34"/>
      <c r="U76" s="34"/>
      <c r="V76" s="34">
        <v>159053464</v>
      </c>
      <c r="W76" s="34">
        <v>184626594</v>
      </c>
      <c r="X76" s="34"/>
      <c r="Y76" s="33"/>
      <c r="Z76" s="35">
        <v>256635669</v>
      </c>
    </row>
    <row r="77" spans="1:26" ht="13.5" hidden="1">
      <c r="A77" s="37" t="s">
        <v>31</v>
      </c>
      <c r="B77" s="19">
        <v>37071672</v>
      </c>
      <c r="C77" s="19"/>
      <c r="D77" s="20">
        <v>50711004</v>
      </c>
      <c r="E77" s="21">
        <v>47999999</v>
      </c>
      <c r="F77" s="21">
        <v>1965530</v>
      </c>
      <c r="G77" s="21">
        <v>2469281</v>
      </c>
      <c r="H77" s="21">
        <v>4006688</v>
      </c>
      <c r="I77" s="21">
        <v>8441499</v>
      </c>
      <c r="J77" s="21">
        <v>4013521</v>
      </c>
      <c r="K77" s="21">
        <v>3901373</v>
      </c>
      <c r="L77" s="21">
        <v>3991892</v>
      </c>
      <c r="M77" s="21">
        <v>11906786</v>
      </c>
      <c r="N77" s="21">
        <v>2935583</v>
      </c>
      <c r="O77" s="21">
        <v>2885254</v>
      </c>
      <c r="P77" s="21">
        <v>2577413</v>
      </c>
      <c r="Q77" s="21">
        <v>8398250</v>
      </c>
      <c r="R77" s="21"/>
      <c r="S77" s="21"/>
      <c r="T77" s="21"/>
      <c r="U77" s="21"/>
      <c r="V77" s="21">
        <v>28746535</v>
      </c>
      <c r="W77" s="21">
        <v>34174142</v>
      </c>
      <c r="X77" s="21"/>
      <c r="Y77" s="20"/>
      <c r="Z77" s="23">
        <v>47999999</v>
      </c>
    </row>
    <row r="78" spans="1:26" ht="13.5" hidden="1">
      <c r="A78" s="38" t="s">
        <v>32</v>
      </c>
      <c r="B78" s="19">
        <v>131875040</v>
      </c>
      <c r="C78" s="19"/>
      <c r="D78" s="20">
        <v>214234008</v>
      </c>
      <c r="E78" s="21">
        <v>208635670</v>
      </c>
      <c r="F78" s="21">
        <v>8200915</v>
      </c>
      <c r="G78" s="21">
        <v>14751496</v>
      </c>
      <c r="H78" s="21">
        <v>17303259</v>
      </c>
      <c r="I78" s="21">
        <v>40255670</v>
      </c>
      <c r="J78" s="21">
        <v>17771514</v>
      </c>
      <c r="K78" s="21">
        <v>17266085</v>
      </c>
      <c r="L78" s="21">
        <v>16975965</v>
      </c>
      <c r="M78" s="21">
        <v>52013564</v>
      </c>
      <c r="N78" s="21">
        <v>13316691</v>
      </c>
      <c r="O78" s="21">
        <v>12844274</v>
      </c>
      <c r="P78" s="21">
        <v>11875360</v>
      </c>
      <c r="Q78" s="21">
        <v>38036325</v>
      </c>
      <c r="R78" s="21"/>
      <c r="S78" s="21"/>
      <c r="T78" s="21"/>
      <c r="U78" s="21"/>
      <c r="V78" s="21">
        <v>130305559</v>
      </c>
      <c r="W78" s="21">
        <v>150452452</v>
      </c>
      <c r="X78" s="21"/>
      <c r="Y78" s="20"/>
      <c r="Z78" s="23">
        <v>208635670</v>
      </c>
    </row>
    <row r="79" spans="1:26" ht="13.5" hidden="1">
      <c r="A79" s="39" t="s">
        <v>103</v>
      </c>
      <c r="B79" s="19">
        <v>85716396</v>
      </c>
      <c r="C79" s="19"/>
      <c r="D79" s="20">
        <v>146745000</v>
      </c>
      <c r="E79" s="21">
        <v>140908998</v>
      </c>
      <c r="F79" s="21">
        <v>5768763</v>
      </c>
      <c r="G79" s="21">
        <v>11605386</v>
      </c>
      <c r="H79" s="21">
        <v>11803102</v>
      </c>
      <c r="I79" s="21">
        <v>29177251</v>
      </c>
      <c r="J79" s="21">
        <v>12105687</v>
      </c>
      <c r="K79" s="21">
        <v>11583118</v>
      </c>
      <c r="L79" s="21">
        <v>11028382</v>
      </c>
      <c r="M79" s="21">
        <v>34717187</v>
      </c>
      <c r="N79" s="21">
        <v>9405607</v>
      </c>
      <c r="O79" s="21">
        <v>8988426</v>
      </c>
      <c r="P79" s="21">
        <v>7550887</v>
      </c>
      <c r="Q79" s="21">
        <v>25944920</v>
      </c>
      <c r="R79" s="21"/>
      <c r="S79" s="21"/>
      <c r="T79" s="21"/>
      <c r="U79" s="21"/>
      <c r="V79" s="21">
        <v>89839358</v>
      </c>
      <c r="W79" s="21">
        <v>102401718</v>
      </c>
      <c r="X79" s="21"/>
      <c r="Y79" s="20"/>
      <c r="Z79" s="23">
        <v>140908998</v>
      </c>
    </row>
    <row r="80" spans="1:26" ht="13.5" hidden="1">
      <c r="A80" s="39" t="s">
        <v>104</v>
      </c>
      <c r="B80" s="19">
        <v>26757429</v>
      </c>
      <c r="C80" s="19"/>
      <c r="D80" s="20">
        <v>34739004</v>
      </c>
      <c r="E80" s="21">
        <v>34429672</v>
      </c>
      <c r="F80" s="21">
        <v>1105746</v>
      </c>
      <c r="G80" s="21">
        <v>1443263</v>
      </c>
      <c r="H80" s="21">
        <v>2743110</v>
      </c>
      <c r="I80" s="21">
        <v>5292119</v>
      </c>
      <c r="J80" s="21">
        <v>2882708</v>
      </c>
      <c r="K80" s="21">
        <v>2903058</v>
      </c>
      <c r="L80" s="21">
        <v>3139713</v>
      </c>
      <c r="M80" s="21">
        <v>8925479</v>
      </c>
      <c r="N80" s="21">
        <v>1957707</v>
      </c>
      <c r="O80" s="21">
        <v>1925546</v>
      </c>
      <c r="P80" s="21">
        <v>2551226</v>
      </c>
      <c r="Q80" s="21">
        <v>6434479</v>
      </c>
      <c r="R80" s="21"/>
      <c r="S80" s="21"/>
      <c r="T80" s="21"/>
      <c r="U80" s="21"/>
      <c r="V80" s="21">
        <v>20652077</v>
      </c>
      <c r="W80" s="21">
        <v>24323635</v>
      </c>
      <c r="X80" s="21"/>
      <c r="Y80" s="20"/>
      <c r="Z80" s="23">
        <v>34429672</v>
      </c>
    </row>
    <row r="81" spans="1:26" ht="13.5" hidden="1">
      <c r="A81" s="39" t="s">
        <v>105</v>
      </c>
      <c r="B81" s="19">
        <v>11036245</v>
      </c>
      <c r="C81" s="19"/>
      <c r="D81" s="20">
        <v>18719004</v>
      </c>
      <c r="E81" s="21">
        <v>19265998</v>
      </c>
      <c r="F81" s="21">
        <v>775583</v>
      </c>
      <c r="G81" s="21">
        <v>1007960</v>
      </c>
      <c r="H81" s="21">
        <v>1597216</v>
      </c>
      <c r="I81" s="21">
        <v>3380759</v>
      </c>
      <c r="J81" s="21">
        <v>1618139</v>
      </c>
      <c r="K81" s="21">
        <v>1616519</v>
      </c>
      <c r="L81" s="21">
        <v>1645519</v>
      </c>
      <c r="M81" s="21">
        <v>4880177</v>
      </c>
      <c r="N81" s="21">
        <v>1142839</v>
      </c>
      <c r="O81" s="21">
        <v>1156312</v>
      </c>
      <c r="P81" s="21">
        <v>1071161</v>
      </c>
      <c r="Q81" s="21">
        <v>3370312</v>
      </c>
      <c r="R81" s="21"/>
      <c r="S81" s="21"/>
      <c r="T81" s="21"/>
      <c r="U81" s="21"/>
      <c r="V81" s="21">
        <v>11631248</v>
      </c>
      <c r="W81" s="21">
        <v>13763467</v>
      </c>
      <c r="X81" s="21"/>
      <c r="Y81" s="20"/>
      <c r="Z81" s="23">
        <v>19265998</v>
      </c>
    </row>
    <row r="82" spans="1:26" ht="13.5" hidden="1">
      <c r="A82" s="39" t="s">
        <v>106</v>
      </c>
      <c r="B82" s="19">
        <v>8364970</v>
      </c>
      <c r="C82" s="19"/>
      <c r="D82" s="20">
        <v>14031000</v>
      </c>
      <c r="E82" s="21">
        <v>14031002</v>
      </c>
      <c r="F82" s="21">
        <v>550823</v>
      </c>
      <c r="G82" s="21">
        <v>694887</v>
      </c>
      <c r="H82" s="21">
        <v>1159831</v>
      </c>
      <c r="I82" s="21">
        <v>2405541</v>
      </c>
      <c r="J82" s="21">
        <v>1164980</v>
      </c>
      <c r="K82" s="21">
        <v>1163390</v>
      </c>
      <c r="L82" s="21">
        <v>1162351</v>
      </c>
      <c r="M82" s="21">
        <v>3490721</v>
      </c>
      <c r="N82" s="21">
        <v>810538</v>
      </c>
      <c r="O82" s="21">
        <v>773990</v>
      </c>
      <c r="P82" s="21">
        <v>702086</v>
      </c>
      <c r="Q82" s="21">
        <v>2286614</v>
      </c>
      <c r="R82" s="21"/>
      <c r="S82" s="21"/>
      <c r="T82" s="21"/>
      <c r="U82" s="21"/>
      <c r="V82" s="21">
        <v>8182876</v>
      </c>
      <c r="W82" s="21">
        <v>9963632</v>
      </c>
      <c r="X82" s="21"/>
      <c r="Y82" s="20"/>
      <c r="Z82" s="23">
        <v>14031002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8747</v>
      </c>
      <c r="C84" s="28"/>
      <c r="D84" s="29">
        <v>11004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v>1370</v>
      </c>
      <c r="Q84" s="30">
        <v>1370</v>
      </c>
      <c r="R84" s="30"/>
      <c r="S84" s="30"/>
      <c r="T84" s="30"/>
      <c r="U84" s="30"/>
      <c r="V84" s="30">
        <v>1370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7335000</v>
      </c>
      <c r="F5" s="358">
        <f t="shared" si="0"/>
        <v>14530000</v>
      </c>
      <c r="G5" s="358">
        <f t="shared" si="0"/>
        <v>366824</v>
      </c>
      <c r="H5" s="356">
        <f t="shared" si="0"/>
        <v>400011</v>
      </c>
      <c r="I5" s="356">
        <f t="shared" si="0"/>
        <v>263467</v>
      </c>
      <c r="J5" s="358">
        <f t="shared" si="0"/>
        <v>1030302</v>
      </c>
      <c r="K5" s="358">
        <f t="shared" si="0"/>
        <v>475527</v>
      </c>
      <c r="L5" s="356">
        <f t="shared" si="0"/>
        <v>420034</v>
      </c>
      <c r="M5" s="356">
        <f t="shared" si="0"/>
        <v>534050</v>
      </c>
      <c r="N5" s="358">
        <f t="shared" si="0"/>
        <v>1429611</v>
      </c>
      <c r="O5" s="358">
        <f t="shared" si="0"/>
        <v>357601</v>
      </c>
      <c r="P5" s="356">
        <f t="shared" si="0"/>
        <v>1308825</v>
      </c>
      <c r="Q5" s="356">
        <f t="shared" si="0"/>
        <v>943933</v>
      </c>
      <c r="R5" s="358">
        <f t="shared" si="0"/>
        <v>2610359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5070272</v>
      </c>
      <c r="X5" s="356">
        <f t="shared" si="0"/>
        <v>10897500</v>
      </c>
      <c r="Y5" s="358">
        <f t="shared" si="0"/>
        <v>-5827228</v>
      </c>
      <c r="Z5" s="359">
        <f>+IF(X5&lt;&gt;0,+(Y5/X5)*100,0)</f>
        <v>-53.47307180545997</v>
      </c>
      <c r="AA5" s="360">
        <f>+AA6+AA8+AA11+AA13+AA15</f>
        <v>14530000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4000000</v>
      </c>
      <c r="F6" s="59">
        <f t="shared" si="1"/>
        <v>4680000</v>
      </c>
      <c r="G6" s="59">
        <f t="shared" si="1"/>
        <v>46977</v>
      </c>
      <c r="H6" s="60">
        <f t="shared" si="1"/>
        <v>25569</v>
      </c>
      <c r="I6" s="60">
        <f t="shared" si="1"/>
        <v>37125</v>
      </c>
      <c r="J6" s="59">
        <f t="shared" si="1"/>
        <v>109671</v>
      </c>
      <c r="K6" s="59">
        <f t="shared" si="1"/>
        <v>148445</v>
      </c>
      <c r="L6" s="60">
        <f t="shared" si="1"/>
        <v>39764</v>
      </c>
      <c r="M6" s="60">
        <f t="shared" si="1"/>
        <v>296061</v>
      </c>
      <c r="N6" s="59">
        <f t="shared" si="1"/>
        <v>484270</v>
      </c>
      <c r="O6" s="59">
        <f t="shared" si="1"/>
        <v>10476</v>
      </c>
      <c r="P6" s="60">
        <f t="shared" si="1"/>
        <v>847135</v>
      </c>
      <c r="Q6" s="60">
        <f t="shared" si="1"/>
        <v>470320</v>
      </c>
      <c r="R6" s="59">
        <f t="shared" si="1"/>
        <v>1327931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1921872</v>
      </c>
      <c r="X6" s="60">
        <f t="shared" si="1"/>
        <v>3510000</v>
      </c>
      <c r="Y6" s="59">
        <f t="shared" si="1"/>
        <v>-1588128</v>
      </c>
      <c r="Z6" s="61">
        <f>+IF(X6&lt;&gt;0,+(Y6/X6)*100,0)</f>
        <v>-45.24581196581197</v>
      </c>
      <c r="AA6" s="62">
        <f t="shared" si="1"/>
        <v>4680000</v>
      </c>
    </row>
    <row r="7" spans="1:27" ht="13.5">
      <c r="A7" s="291" t="s">
        <v>228</v>
      </c>
      <c r="B7" s="142"/>
      <c r="C7" s="60"/>
      <c r="D7" s="340"/>
      <c r="E7" s="60">
        <v>4000000</v>
      </c>
      <c r="F7" s="59">
        <v>4680000</v>
      </c>
      <c r="G7" s="59">
        <v>46977</v>
      </c>
      <c r="H7" s="60">
        <v>25569</v>
      </c>
      <c r="I7" s="60">
        <v>37125</v>
      </c>
      <c r="J7" s="59">
        <v>109671</v>
      </c>
      <c r="K7" s="59">
        <v>148445</v>
      </c>
      <c r="L7" s="60">
        <v>39764</v>
      </c>
      <c r="M7" s="60">
        <v>296061</v>
      </c>
      <c r="N7" s="59">
        <v>484270</v>
      </c>
      <c r="O7" s="59">
        <v>10476</v>
      </c>
      <c r="P7" s="60">
        <v>847135</v>
      </c>
      <c r="Q7" s="60">
        <v>470320</v>
      </c>
      <c r="R7" s="59">
        <v>1327931</v>
      </c>
      <c r="S7" s="59"/>
      <c r="T7" s="60"/>
      <c r="U7" s="60"/>
      <c r="V7" s="59"/>
      <c r="W7" s="59">
        <v>1921872</v>
      </c>
      <c r="X7" s="60">
        <v>3510000</v>
      </c>
      <c r="Y7" s="59">
        <v>-1588128</v>
      </c>
      <c r="Z7" s="61">
        <v>-45.25</v>
      </c>
      <c r="AA7" s="62">
        <v>4680000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6400000</v>
      </c>
      <c r="G8" s="59">
        <f t="shared" si="2"/>
        <v>196482</v>
      </c>
      <c r="H8" s="60">
        <f t="shared" si="2"/>
        <v>30140</v>
      </c>
      <c r="I8" s="60">
        <f t="shared" si="2"/>
        <v>37905</v>
      </c>
      <c r="J8" s="59">
        <f t="shared" si="2"/>
        <v>264527</v>
      </c>
      <c r="K8" s="59">
        <f t="shared" si="2"/>
        <v>137099</v>
      </c>
      <c r="L8" s="60">
        <f t="shared" si="2"/>
        <v>37124</v>
      </c>
      <c r="M8" s="60">
        <f t="shared" si="2"/>
        <v>5150</v>
      </c>
      <c r="N8" s="59">
        <f t="shared" si="2"/>
        <v>179373</v>
      </c>
      <c r="O8" s="59">
        <f t="shared" si="2"/>
        <v>77779</v>
      </c>
      <c r="P8" s="60">
        <f t="shared" si="2"/>
        <v>63001</v>
      </c>
      <c r="Q8" s="60">
        <f t="shared" si="2"/>
        <v>247980</v>
      </c>
      <c r="R8" s="59">
        <f t="shared" si="2"/>
        <v>388760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832660</v>
      </c>
      <c r="X8" s="60">
        <f t="shared" si="2"/>
        <v>4800000</v>
      </c>
      <c r="Y8" s="59">
        <f t="shared" si="2"/>
        <v>-3967340</v>
      </c>
      <c r="Z8" s="61">
        <f>+IF(X8&lt;&gt;0,+(Y8/X8)*100,0)</f>
        <v>-82.65291666666667</v>
      </c>
      <c r="AA8" s="62">
        <f>SUM(AA9:AA10)</f>
        <v>6400000</v>
      </c>
    </row>
    <row r="9" spans="1:27" ht="13.5">
      <c r="A9" s="291" t="s">
        <v>229</v>
      </c>
      <c r="B9" s="142"/>
      <c r="C9" s="60"/>
      <c r="D9" s="340"/>
      <c r="E9" s="60"/>
      <c r="F9" s="59">
        <v>5400000</v>
      </c>
      <c r="G9" s="59">
        <v>98834</v>
      </c>
      <c r="H9" s="60">
        <v>19125</v>
      </c>
      <c r="I9" s="60">
        <v>7364</v>
      </c>
      <c r="J9" s="59">
        <v>125323</v>
      </c>
      <c r="K9" s="59">
        <v>73428</v>
      </c>
      <c r="L9" s="60">
        <v>8733</v>
      </c>
      <c r="M9" s="60">
        <v>1900</v>
      </c>
      <c r="N9" s="59">
        <v>84061</v>
      </c>
      <c r="O9" s="59">
        <v>23320</v>
      </c>
      <c r="P9" s="60">
        <v>24097</v>
      </c>
      <c r="Q9" s="60">
        <v>239453</v>
      </c>
      <c r="R9" s="59">
        <v>286870</v>
      </c>
      <c r="S9" s="59"/>
      <c r="T9" s="60"/>
      <c r="U9" s="60"/>
      <c r="V9" s="59"/>
      <c r="W9" s="59">
        <v>496254</v>
      </c>
      <c r="X9" s="60">
        <v>4050000</v>
      </c>
      <c r="Y9" s="59">
        <v>-3553746</v>
      </c>
      <c r="Z9" s="61">
        <v>-87.75</v>
      </c>
      <c r="AA9" s="62">
        <v>5400000</v>
      </c>
    </row>
    <row r="10" spans="1:27" ht="13.5">
      <c r="A10" s="291" t="s">
        <v>230</v>
      </c>
      <c r="B10" s="142"/>
      <c r="C10" s="60"/>
      <c r="D10" s="340"/>
      <c r="E10" s="60"/>
      <c r="F10" s="59">
        <v>1000000</v>
      </c>
      <c r="G10" s="59">
        <v>97648</v>
      </c>
      <c r="H10" s="60">
        <v>11015</v>
      </c>
      <c r="I10" s="60">
        <v>30541</v>
      </c>
      <c r="J10" s="59">
        <v>139204</v>
      </c>
      <c r="K10" s="59">
        <v>63671</v>
      </c>
      <c r="L10" s="60">
        <v>28391</v>
      </c>
      <c r="M10" s="60">
        <v>3250</v>
      </c>
      <c r="N10" s="59">
        <v>95312</v>
      </c>
      <c r="O10" s="59">
        <v>54459</v>
      </c>
      <c r="P10" s="60">
        <v>38904</v>
      </c>
      <c r="Q10" s="60">
        <v>8527</v>
      </c>
      <c r="R10" s="59">
        <v>101890</v>
      </c>
      <c r="S10" s="59"/>
      <c r="T10" s="60"/>
      <c r="U10" s="60"/>
      <c r="V10" s="59"/>
      <c r="W10" s="59">
        <v>336406</v>
      </c>
      <c r="X10" s="60">
        <v>750000</v>
      </c>
      <c r="Y10" s="59">
        <v>-413594</v>
      </c>
      <c r="Z10" s="61">
        <v>-55.15</v>
      </c>
      <c r="AA10" s="62">
        <v>1000000</v>
      </c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2400000</v>
      </c>
      <c r="G11" s="364">
        <f t="shared" si="3"/>
        <v>119463</v>
      </c>
      <c r="H11" s="362">
        <f t="shared" si="3"/>
        <v>235576</v>
      </c>
      <c r="I11" s="362">
        <f t="shared" si="3"/>
        <v>151158</v>
      </c>
      <c r="J11" s="364">
        <f t="shared" si="3"/>
        <v>506197</v>
      </c>
      <c r="K11" s="364">
        <f t="shared" si="3"/>
        <v>169511</v>
      </c>
      <c r="L11" s="362">
        <f t="shared" si="3"/>
        <v>292654</v>
      </c>
      <c r="M11" s="362">
        <f t="shared" si="3"/>
        <v>95140</v>
      </c>
      <c r="N11" s="364">
        <f t="shared" si="3"/>
        <v>557305</v>
      </c>
      <c r="O11" s="364">
        <f t="shared" si="3"/>
        <v>191683</v>
      </c>
      <c r="P11" s="362">
        <f t="shared" si="3"/>
        <v>207159</v>
      </c>
      <c r="Q11" s="362">
        <f t="shared" si="3"/>
        <v>142084</v>
      </c>
      <c r="R11" s="364">
        <f t="shared" si="3"/>
        <v>540926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1604428</v>
      </c>
      <c r="X11" s="362">
        <f t="shared" si="3"/>
        <v>1800000</v>
      </c>
      <c r="Y11" s="364">
        <f t="shared" si="3"/>
        <v>-195572</v>
      </c>
      <c r="Z11" s="365">
        <f>+IF(X11&lt;&gt;0,+(Y11/X11)*100,0)</f>
        <v>-10.865111111111112</v>
      </c>
      <c r="AA11" s="366">
        <f t="shared" si="3"/>
        <v>2400000</v>
      </c>
    </row>
    <row r="12" spans="1:27" ht="13.5">
      <c r="A12" s="291" t="s">
        <v>231</v>
      </c>
      <c r="B12" s="136"/>
      <c r="C12" s="60"/>
      <c r="D12" s="340"/>
      <c r="E12" s="60"/>
      <c r="F12" s="59">
        <v>2400000</v>
      </c>
      <c r="G12" s="59">
        <v>119463</v>
      </c>
      <c r="H12" s="60">
        <v>235576</v>
      </c>
      <c r="I12" s="60">
        <v>151158</v>
      </c>
      <c r="J12" s="59">
        <v>506197</v>
      </c>
      <c r="K12" s="59">
        <v>169511</v>
      </c>
      <c r="L12" s="60">
        <v>292654</v>
      </c>
      <c r="M12" s="60">
        <v>95140</v>
      </c>
      <c r="N12" s="59">
        <v>557305</v>
      </c>
      <c r="O12" s="59">
        <v>191683</v>
      </c>
      <c r="P12" s="60">
        <v>207159</v>
      </c>
      <c r="Q12" s="60">
        <v>142084</v>
      </c>
      <c r="R12" s="59">
        <v>540926</v>
      </c>
      <c r="S12" s="59"/>
      <c r="T12" s="60"/>
      <c r="U12" s="60"/>
      <c r="V12" s="59"/>
      <c r="W12" s="59">
        <v>1604428</v>
      </c>
      <c r="X12" s="60">
        <v>1800000</v>
      </c>
      <c r="Y12" s="59">
        <v>-195572</v>
      </c>
      <c r="Z12" s="61">
        <v>-10.87</v>
      </c>
      <c r="AA12" s="62">
        <v>2400000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1000000</v>
      </c>
      <c r="G13" s="342">
        <f t="shared" si="4"/>
        <v>3902</v>
      </c>
      <c r="H13" s="275">
        <f t="shared" si="4"/>
        <v>108726</v>
      </c>
      <c r="I13" s="275">
        <f t="shared" si="4"/>
        <v>37279</v>
      </c>
      <c r="J13" s="342">
        <f t="shared" si="4"/>
        <v>149907</v>
      </c>
      <c r="K13" s="342">
        <f t="shared" si="4"/>
        <v>20472</v>
      </c>
      <c r="L13" s="275">
        <f t="shared" si="4"/>
        <v>50492</v>
      </c>
      <c r="M13" s="275">
        <f t="shared" si="4"/>
        <v>137699</v>
      </c>
      <c r="N13" s="342">
        <f t="shared" si="4"/>
        <v>208663</v>
      </c>
      <c r="O13" s="342">
        <f t="shared" si="4"/>
        <v>77663</v>
      </c>
      <c r="P13" s="275">
        <f t="shared" si="4"/>
        <v>170590</v>
      </c>
      <c r="Q13" s="275">
        <f t="shared" si="4"/>
        <v>83549</v>
      </c>
      <c r="R13" s="342">
        <f t="shared" si="4"/>
        <v>331802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690372</v>
      </c>
      <c r="X13" s="275">
        <f t="shared" si="4"/>
        <v>750000</v>
      </c>
      <c r="Y13" s="342">
        <f t="shared" si="4"/>
        <v>-59628</v>
      </c>
      <c r="Z13" s="335">
        <f>+IF(X13&lt;&gt;0,+(Y13/X13)*100,0)</f>
        <v>-7.9504</v>
      </c>
      <c r="AA13" s="273">
        <f t="shared" si="4"/>
        <v>1000000</v>
      </c>
    </row>
    <row r="14" spans="1:27" ht="13.5">
      <c r="A14" s="291" t="s">
        <v>232</v>
      </c>
      <c r="B14" s="136"/>
      <c r="C14" s="60"/>
      <c r="D14" s="340"/>
      <c r="E14" s="60"/>
      <c r="F14" s="59">
        <v>1000000</v>
      </c>
      <c r="G14" s="59">
        <v>3902</v>
      </c>
      <c r="H14" s="60">
        <v>108726</v>
      </c>
      <c r="I14" s="60">
        <v>37279</v>
      </c>
      <c r="J14" s="59">
        <v>149907</v>
      </c>
      <c r="K14" s="59">
        <v>20472</v>
      </c>
      <c r="L14" s="60">
        <v>50492</v>
      </c>
      <c r="M14" s="60">
        <v>137699</v>
      </c>
      <c r="N14" s="59">
        <v>208663</v>
      </c>
      <c r="O14" s="59">
        <v>77663</v>
      </c>
      <c r="P14" s="60">
        <v>170590</v>
      </c>
      <c r="Q14" s="60">
        <v>83549</v>
      </c>
      <c r="R14" s="59">
        <v>331802</v>
      </c>
      <c r="S14" s="59"/>
      <c r="T14" s="60"/>
      <c r="U14" s="60"/>
      <c r="V14" s="59"/>
      <c r="W14" s="59">
        <v>690372</v>
      </c>
      <c r="X14" s="60">
        <v>750000</v>
      </c>
      <c r="Y14" s="59">
        <v>-59628</v>
      </c>
      <c r="Z14" s="61">
        <v>-7.95</v>
      </c>
      <c r="AA14" s="62">
        <v>1000000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3335000</v>
      </c>
      <c r="F15" s="59">
        <f t="shared" si="5"/>
        <v>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20940</v>
      </c>
      <c r="Q15" s="60">
        <f t="shared" si="5"/>
        <v>0</v>
      </c>
      <c r="R15" s="59">
        <f t="shared" si="5"/>
        <v>20940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20940</v>
      </c>
      <c r="X15" s="60">
        <f t="shared" si="5"/>
        <v>37500</v>
      </c>
      <c r="Y15" s="59">
        <f t="shared" si="5"/>
        <v>-16560</v>
      </c>
      <c r="Z15" s="61">
        <f>+IF(X15&lt;&gt;0,+(Y15/X15)*100,0)</f>
        <v>-44.16</v>
      </c>
      <c r="AA15" s="62">
        <f>SUM(AA16:AA20)</f>
        <v>50000</v>
      </c>
    </row>
    <row r="16" spans="1:27" ht="13.5">
      <c r="A16" s="291" t="s">
        <v>233</v>
      </c>
      <c r="B16" s="300"/>
      <c r="C16" s="60"/>
      <c r="D16" s="340"/>
      <c r="E16" s="60">
        <v>200000</v>
      </c>
      <c r="F16" s="59">
        <v>50000</v>
      </c>
      <c r="G16" s="59"/>
      <c r="H16" s="60"/>
      <c r="I16" s="60"/>
      <c r="J16" s="59"/>
      <c r="K16" s="59"/>
      <c r="L16" s="60"/>
      <c r="M16" s="60"/>
      <c r="N16" s="59"/>
      <c r="O16" s="59"/>
      <c r="P16" s="60">
        <v>20940</v>
      </c>
      <c r="Q16" s="60"/>
      <c r="R16" s="59">
        <v>20940</v>
      </c>
      <c r="S16" s="59"/>
      <c r="T16" s="60"/>
      <c r="U16" s="60"/>
      <c r="V16" s="59"/>
      <c r="W16" s="59">
        <v>20940</v>
      </c>
      <c r="X16" s="60">
        <v>37500</v>
      </c>
      <c r="Y16" s="59">
        <v>-16560</v>
      </c>
      <c r="Z16" s="61">
        <v>-44.16</v>
      </c>
      <c r="AA16" s="62">
        <v>50000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3135000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170000</v>
      </c>
      <c r="F22" s="345">
        <f t="shared" si="6"/>
        <v>410000</v>
      </c>
      <c r="G22" s="345">
        <f t="shared" si="6"/>
        <v>0</v>
      </c>
      <c r="H22" s="343">
        <f t="shared" si="6"/>
        <v>0</v>
      </c>
      <c r="I22" s="343">
        <f t="shared" si="6"/>
        <v>17719</v>
      </c>
      <c r="J22" s="345">
        <f t="shared" si="6"/>
        <v>17719</v>
      </c>
      <c r="K22" s="345">
        <f t="shared" si="6"/>
        <v>0</v>
      </c>
      <c r="L22" s="343">
        <f t="shared" si="6"/>
        <v>26750</v>
      </c>
      <c r="M22" s="343">
        <f t="shared" si="6"/>
        <v>5455</v>
      </c>
      <c r="N22" s="345">
        <f t="shared" si="6"/>
        <v>32205</v>
      </c>
      <c r="O22" s="345">
        <f t="shared" si="6"/>
        <v>2417</v>
      </c>
      <c r="P22" s="343">
        <f t="shared" si="6"/>
        <v>0</v>
      </c>
      <c r="Q22" s="343">
        <f t="shared" si="6"/>
        <v>0</v>
      </c>
      <c r="R22" s="345">
        <f t="shared" si="6"/>
        <v>2417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52341</v>
      </c>
      <c r="X22" s="343">
        <f t="shared" si="6"/>
        <v>307500</v>
      </c>
      <c r="Y22" s="345">
        <f t="shared" si="6"/>
        <v>-255159</v>
      </c>
      <c r="Z22" s="336">
        <f>+IF(X22&lt;&gt;0,+(Y22/X22)*100,0)</f>
        <v>-82.97853658536586</v>
      </c>
      <c r="AA22" s="350">
        <f>SUM(AA23:AA32)</f>
        <v>410000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>
        <v>70000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52500</v>
      </c>
      <c r="Y24" s="59">
        <v>-52500</v>
      </c>
      <c r="Z24" s="61">
        <v>-100</v>
      </c>
      <c r="AA24" s="62">
        <v>70000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>
        <v>200000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150000</v>
      </c>
      <c r="Y26" s="364">
        <v>-150000</v>
      </c>
      <c r="Z26" s="365">
        <v>-100</v>
      </c>
      <c r="AA26" s="366">
        <v>200000</v>
      </c>
    </row>
    <row r="27" spans="1:27" ht="13.5">
      <c r="A27" s="361" t="s">
        <v>240</v>
      </c>
      <c r="B27" s="147"/>
      <c r="C27" s="60"/>
      <c r="D27" s="340"/>
      <c r="E27" s="60">
        <v>170000</v>
      </c>
      <c r="F27" s="59"/>
      <c r="G27" s="59"/>
      <c r="H27" s="60"/>
      <c r="I27" s="60">
        <v>1162</v>
      </c>
      <c r="J27" s="59">
        <v>1162</v>
      </c>
      <c r="K27" s="59"/>
      <c r="L27" s="60">
        <v>26750</v>
      </c>
      <c r="M27" s="60">
        <v>5455</v>
      </c>
      <c r="N27" s="59">
        <v>32205</v>
      </c>
      <c r="O27" s="59">
        <v>2417</v>
      </c>
      <c r="P27" s="60"/>
      <c r="Q27" s="60"/>
      <c r="R27" s="59">
        <v>2417</v>
      </c>
      <c r="S27" s="59"/>
      <c r="T27" s="60"/>
      <c r="U27" s="60"/>
      <c r="V27" s="59"/>
      <c r="W27" s="59">
        <v>35784</v>
      </c>
      <c r="X27" s="60"/>
      <c r="Y27" s="59">
        <v>35784</v>
      </c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>
        <v>90000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67500</v>
      </c>
      <c r="Y31" s="59">
        <v>-67500</v>
      </c>
      <c r="Z31" s="61">
        <v>-100</v>
      </c>
      <c r="AA31" s="62">
        <v>90000</v>
      </c>
    </row>
    <row r="32" spans="1:27" ht="13.5">
      <c r="A32" s="361" t="s">
        <v>93</v>
      </c>
      <c r="B32" s="136"/>
      <c r="C32" s="60"/>
      <c r="D32" s="340"/>
      <c r="E32" s="60"/>
      <c r="F32" s="59">
        <v>50000</v>
      </c>
      <c r="G32" s="59"/>
      <c r="H32" s="60"/>
      <c r="I32" s="60">
        <v>16557</v>
      </c>
      <c r="J32" s="59">
        <v>16557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16557</v>
      </c>
      <c r="X32" s="60">
        <v>37500</v>
      </c>
      <c r="Y32" s="59">
        <v>-20943</v>
      </c>
      <c r="Z32" s="61">
        <v>-55.85</v>
      </c>
      <c r="AA32" s="62">
        <v>50000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12675900</v>
      </c>
      <c r="F40" s="345">
        <f t="shared" si="9"/>
        <v>3887500</v>
      </c>
      <c r="G40" s="345">
        <f t="shared" si="9"/>
        <v>594569</v>
      </c>
      <c r="H40" s="343">
        <f t="shared" si="9"/>
        <v>631152</v>
      </c>
      <c r="I40" s="343">
        <f t="shared" si="9"/>
        <v>479830</v>
      </c>
      <c r="J40" s="345">
        <f t="shared" si="9"/>
        <v>1705551</v>
      </c>
      <c r="K40" s="345">
        <f t="shared" si="9"/>
        <v>599975</v>
      </c>
      <c r="L40" s="343">
        <f t="shared" si="9"/>
        <v>337539</v>
      </c>
      <c r="M40" s="343">
        <f t="shared" si="9"/>
        <v>154221</v>
      </c>
      <c r="N40" s="345">
        <f t="shared" si="9"/>
        <v>1091735</v>
      </c>
      <c r="O40" s="345">
        <f t="shared" si="9"/>
        <v>583365</v>
      </c>
      <c r="P40" s="343">
        <f t="shared" si="9"/>
        <v>326086</v>
      </c>
      <c r="Q40" s="343">
        <f t="shared" si="9"/>
        <v>296337</v>
      </c>
      <c r="R40" s="345">
        <f t="shared" si="9"/>
        <v>1205788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4003074</v>
      </c>
      <c r="X40" s="343">
        <f t="shared" si="9"/>
        <v>2915625</v>
      </c>
      <c r="Y40" s="345">
        <f t="shared" si="9"/>
        <v>1087449</v>
      </c>
      <c r="Z40" s="336">
        <f>+IF(X40&lt;&gt;0,+(Y40/X40)*100,0)</f>
        <v>37.297286173633445</v>
      </c>
      <c r="AA40" s="350">
        <f>SUM(AA41:AA49)</f>
        <v>3887500</v>
      </c>
    </row>
    <row r="41" spans="1:27" ht="13.5">
      <c r="A41" s="361" t="s">
        <v>247</v>
      </c>
      <c r="B41" s="142"/>
      <c r="C41" s="362"/>
      <c r="D41" s="363"/>
      <c r="E41" s="362">
        <v>900000</v>
      </c>
      <c r="F41" s="364">
        <v>1590000</v>
      </c>
      <c r="G41" s="364">
        <v>122648</v>
      </c>
      <c r="H41" s="362">
        <v>93633</v>
      </c>
      <c r="I41" s="362">
        <v>52067</v>
      </c>
      <c r="J41" s="364">
        <v>268348</v>
      </c>
      <c r="K41" s="364">
        <v>159508</v>
      </c>
      <c r="L41" s="362">
        <v>97223</v>
      </c>
      <c r="M41" s="362">
        <v>52858</v>
      </c>
      <c r="N41" s="364">
        <v>309589</v>
      </c>
      <c r="O41" s="364">
        <v>57462</v>
      </c>
      <c r="P41" s="362">
        <v>49557</v>
      </c>
      <c r="Q41" s="362">
        <v>37866</v>
      </c>
      <c r="R41" s="364">
        <v>144885</v>
      </c>
      <c r="S41" s="364"/>
      <c r="T41" s="362"/>
      <c r="U41" s="362"/>
      <c r="V41" s="364"/>
      <c r="W41" s="364">
        <v>722822</v>
      </c>
      <c r="X41" s="362">
        <v>1192500</v>
      </c>
      <c r="Y41" s="364">
        <v>-469678</v>
      </c>
      <c r="Z41" s="365">
        <v>-39.39</v>
      </c>
      <c r="AA41" s="366">
        <v>1590000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8865000</v>
      </c>
      <c r="F43" s="370">
        <v>500000</v>
      </c>
      <c r="G43" s="370">
        <v>409964</v>
      </c>
      <c r="H43" s="305">
        <v>437345</v>
      </c>
      <c r="I43" s="305">
        <v>324997</v>
      </c>
      <c r="J43" s="370">
        <v>1172306</v>
      </c>
      <c r="K43" s="370">
        <v>358217</v>
      </c>
      <c r="L43" s="305">
        <v>224506</v>
      </c>
      <c r="M43" s="305">
        <v>68500</v>
      </c>
      <c r="N43" s="370">
        <v>651223</v>
      </c>
      <c r="O43" s="370">
        <v>413561</v>
      </c>
      <c r="P43" s="305">
        <v>256158</v>
      </c>
      <c r="Q43" s="305">
        <v>2590</v>
      </c>
      <c r="R43" s="370">
        <v>672309</v>
      </c>
      <c r="S43" s="370"/>
      <c r="T43" s="305"/>
      <c r="U43" s="305"/>
      <c r="V43" s="370"/>
      <c r="W43" s="370">
        <v>2495838</v>
      </c>
      <c r="X43" s="305">
        <v>375000</v>
      </c>
      <c r="Y43" s="370">
        <v>2120838</v>
      </c>
      <c r="Z43" s="371">
        <v>565.56</v>
      </c>
      <c r="AA43" s="303">
        <v>500000</v>
      </c>
    </row>
    <row r="44" spans="1:27" ht="13.5">
      <c r="A44" s="361" t="s">
        <v>250</v>
      </c>
      <c r="B44" s="136"/>
      <c r="C44" s="60"/>
      <c r="D44" s="368"/>
      <c r="E44" s="54">
        <v>450000</v>
      </c>
      <c r="F44" s="53">
        <v>360000</v>
      </c>
      <c r="G44" s="53">
        <v>6680</v>
      </c>
      <c r="H44" s="54">
        <v>14090</v>
      </c>
      <c r="I44" s="54">
        <v>13813</v>
      </c>
      <c r="J44" s="53">
        <v>34583</v>
      </c>
      <c r="K44" s="53">
        <v>49012</v>
      </c>
      <c r="L44" s="54">
        <v>12283</v>
      </c>
      <c r="M44" s="54">
        <v>7455</v>
      </c>
      <c r="N44" s="53">
        <v>68750</v>
      </c>
      <c r="O44" s="53">
        <v>31088</v>
      </c>
      <c r="P44" s="54">
        <v>3851</v>
      </c>
      <c r="Q44" s="54">
        <v>92666</v>
      </c>
      <c r="R44" s="53">
        <v>127605</v>
      </c>
      <c r="S44" s="53"/>
      <c r="T44" s="54"/>
      <c r="U44" s="54"/>
      <c r="V44" s="53"/>
      <c r="W44" s="53">
        <v>230938</v>
      </c>
      <c r="X44" s="54">
        <v>270000</v>
      </c>
      <c r="Y44" s="53">
        <v>-39062</v>
      </c>
      <c r="Z44" s="94">
        <v>-14.47</v>
      </c>
      <c r="AA44" s="95">
        <v>360000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2110900</v>
      </c>
      <c r="F48" s="53">
        <v>1312500</v>
      </c>
      <c r="G48" s="53">
        <v>55277</v>
      </c>
      <c r="H48" s="54">
        <v>86084</v>
      </c>
      <c r="I48" s="54">
        <v>88953</v>
      </c>
      <c r="J48" s="53">
        <v>230314</v>
      </c>
      <c r="K48" s="53">
        <v>33238</v>
      </c>
      <c r="L48" s="54">
        <v>3527</v>
      </c>
      <c r="M48" s="54">
        <v>24877</v>
      </c>
      <c r="N48" s="53">
        <v>61642</v>
      </c>
      <c r="O48" s="53">
        <v>81254</v>
      </c>
      <c r="P48" s="54">
        <v>16520</v>
      </c>
      <c r="Q48" s="54">
        <v>163215</v>
      </c>
      <c r="R48" s="53">
        <v>260989</v>
      </c>
      <c r="S48" s="53"/>
      <c r="T48" s="54"/>
      <c r="U48" s="54"/>
      <c r="V48" s="53"/>
      <c r="W48" s="53">
        <v>552945</v>
      </c>
      <c r="X48" s="54">
        <v>984375</v>
      </c>
      <c r="Y48" s="53">
        <v>-431430</v>
      </c>
      <c r="Z48" s="94">
        <v>-43.83</v>
      </c>
      <c r="AA48" s="95">
        <v>1312500</v>
      </c>
    </row>
    <row r="49" spans="1:27" ht="13.5">
      <c r="A49" s="361" t="s">
        <v>93</v>
      </c>
      <c r="B49" s="136"/>
      <c r="C49" s="54"/>
      <c r="D49" s="368"/>
      <c r="E49" s="54">
        <v>350000</v>
      </c>
      <c r="F49" s="53">
        <v>125000</v>
      </c>
      <c r="G49" s="53"/>
      <c r="H49" s="54"/>
      <c r="I49" s="54"/>
      <c r="J49" s="53"/>
      <c r="K49" s="53"/>
      <c r="L49" s="54"/>
      <c r="M49" s="54">
        <v>531</v>
      </c>
      <c r="N49" s="53">
        <v>531</v>
      </c>
      <c r="O49" s="53"/>
      <c r="P49" s="54"/>
      <c r="Q49" s="54"/>
      <c r="R49" s="53"/>
      <c r="S49" s="53"/>
      <c r="T49" s="54"/>
      <c r="U49" s="54"/>
      <c r="V49" s="53"/>
      <c r="W49" s="53">
        <v>531</v>
      </c>
      <c r="X49" s="54">
        <v>93750</v>
      </c>
      <c r="Y49" s="53">
        <v>-93219</v>
      </c>
      <c r="Z49" s="94">
        <v>-99.43</v>
      </c>
      <c r="AA49" s="95">
        <v>125000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20180900</v>
      </c>
      <c r="F60" s="264">
        <f t="shared" si="14"/>
        <v>18827500</v>
      </c>
      <c r="G60" s="264">
        <f t="shared" si="14"/>
        <v>961393</v>
      </c>
      <c r="H60" s="219">
        <f t="shared" si="14"/>
        <v>1031163</v>
      </c>
      <c r="I60" s="219">
        <f t="shared" si="14"/>
        <v>761016</v>
      </c>
      <c r="J60" s="264">
        <f t="shared" si="14"/>
        <v>2753572</v>
      </c>
      <c r="K60" s="264">
        <f t="shared" si="14"/>
        <v>1075502</v>
      </c>
      <c r="L60" s="219">
        <f t="shared" si="14"/>
        <v>784323</v>
      </c>
      <c r="M60" s="219">
        <f t="shared" si="14"/>
        <v>693726</v>
      </c>
      <c r="N60" s="264">
        <f t="shared" si="14"/>
        <v>2553551</v>
      </c>
      <c r="O60" s="264">
        <f t="shared" si="14"/>
        <v>943383</v>
      </c>
      <c r="P60" s="219">
        <f t="shared" si="14"/>
        <v>1634911</v>
      </c>
      <c r="Q60" s="219">
        <f t="shared" si="14"/>
        <v>1240270</v>
      </c>
      <c r="R60" s="264">
        <f t="shared" si="14"/>
        <v>3818564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9125687</v>
      </c>
      <c r="X60" s="219">
        <f t="shared" si="14"/>
        <v>14120625</v>
      </c>
      <c r="Y60" s="264">
        <f t="shared" si="14"/>
        <v>-4994938</v>
      </c>
      <c r="Z60" s="337">
        <f>+IF(X60&lt;&gt;0,+(Y60/X60)*100,0)</f>
        <v>-35.37334926747223</v>
      </c>
      <c r="AA60" s="232">
        <f>+AA57+AA54+AA51+AA40+AA37+AA34+AA22+AA5</f>
        <v>18827500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122763056</v>
      </c>
      <c r="D5" s="153">
        <f>SUM(D6:D8)</f>
        <v>0</v>
      </c>
      <c r="E5" s="154">
        <f t="shared" si="0"/>
        <v>138196620</v>
      </c>
      <c r="F5" s="100">
        <f t="shared" si="0"/>
        <v>137313960</v>
      </c>
      <c r="G5" s="100">
        <f t="shared" si="0"/>
        <v>37395232</v>
      </c>
      <c r="H5" s="100">
        <f t="shared" si="0"/>
        <v>4769645</v>
      </c>
      <c r="I5" s="100">
        <f t="shared" si="0"/>
        <v>4597929</v>
      </c>
      <c r="J5" s="100">
        <f t="shared" si="0"/>
        <v>46762806</v>
      </c>
      <c r="K5" s="100">
        <f t="shared" si="0"/>
        <v>4238782</v>
      </c>
      <c r="L5" s="100">
        <f t="shared" si="0"/>
        <v>4835341</v>
      </c>
      <c r="M5" s="100">
        <f t="shared" si="0"/>
        <v>32888171</v>
      </c>
      <c r="N5" s="100">
        <f t="shared" si="0"/>
        <v>41962294</v>
      </c>
      <c r="O5" s="100">
        <f t="shared" si="0"/>
        <v>6703235</v>
      </c>
      <c r="P5" s="100">
        <f t="shared" si="0"/>
        <v>4619990</v>
      </c>
      <c r="Q5" s="100">
        <f t="shared" si="0"/>
        <v>21801614</v>
      </c>
      <c r="R5" s="100">
        <f t="shared" si="0"/>
        <v>33124839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121849939</v>
      </c>
      <c r="X5" s="100">
        <f t="shared" si="0"/>
        <v>102985470</v>
      </c>
      <c r="Y5" s="100">
        <f t="shared" si="0"/>
        <v>18864469</v>
      </c>
      <c r="Z5" s="137">
        <f>+IF(X5&lt;&gt;0,+(Y5/X5)*100,0)</f>
        <v>18.317602473436303</v>
      </c>
      <c r="AA5" s="153">
        <f>SUM(AA6:AA8)</f>
        <v>137313960</v>
      </c>
    </row>
    <row r="6" spans="1:27" ht="13.5">
      <c r="A6" s="138" t="s">
        <v>75</v>
      </c>
      <c r="B6" s="136"/>
      <c r="C6" s="155">
        <v>6161254</v>
      </c>
      <c r="D6" s="155"/>
      <c r="E6" s="156">
        <v>6897000</v>
      </c>
      <c r="F6" s="60">
        <v>6900500</v>
      </c>
      <c r="G6" s="60"/>
      <c r="H6" s="60">
        <v>500</v>
      </c>
      <c r="I6" s="60"/>
      <c r="J6" s="60">
        <v>500</v>
      </c>
      <c r="K6" s="60"/>
      <c r="L6" s="60">
        <v>3000</v>
      </c>
      <c r="M6" s="60"/>
      <c r="N6" s="60">
        <v>3000</v>
      </c>
      <c r="O6" s="60">
        <v>264994</v>
      </c>
      <c r="P6" s="60"/>
      <c r="Q6" s="60">
        <v>6248520</v>
      </c>
      <c r="R6" s="60">
        <v>6513514</v>
      </c>
      <c r="S6" s="60"/>
      <c r="T6" s="60"/>
      <c r="U6" s="60"/>
      <c r="V6" s="60"/>
      <c r="W6" s="60">
        <v>6517014</v>
      </c>
      <c r="X6" s="60">
        <v>5175375</v>
      </c>
      <c r="Y6" s="60">
        <v>1341639</v>
      </c>
      <c r="Z6" s="140">
        <v>25.92</v>
      </c>
      <c r="AA6" s="155">
        <v>6900500</v>
      </c>
    </row>
    <row r="7" spans="1:27" ht="13.5">
      <c r="A7" s="138" t="s">
        <v>76</v>
      </c>
      <c r="B7" s="136"/>
      <c r="C7" s="157">
        <v>115904828</v>
      </c>
      <c r="D7" s="157"/>
      <c r="E7" s="158">
        <v>129072990</v>
      </c>
      <c r="F7" s="159">
        <v>130107300</v>
      </c>
      <c r="G7" s="159">
        <v>37395232</v>
      </c>
      <c r="H7" s="159">
        <v>4685075</v>
      </c>
      <c r="I7" s="159">
        <v>4558012</v>
      </c>
      <c r="J7" s="159">
        <v>46638319</v>
      </c>
      <c r="K7" s="159">
        <v>4237435</v>
      </c>
      <c r="L7" s="159">
        <v>4830783</v>
      </c>
      <c r="M7" s="159">
        <v>32861161</v>
      </c>
      <c r="N7" s="159">
        <v>41929379</v>
      </c>
      <c r="O7" s="159">
        <v>6079354</v>
      </c>
      <c r="P7" s="159">
        <v>4619990</v>
      </c>
      <c r="Q7" s="159">
        <v>15491819</v>
      </c>
      <c r="R7" s="159">
        <v>26191163</v>
      </c>
      <c r="S7" s="159"/>
      <c r="T7" s="159"/>
      <c r="U7" s="159"/>
      <c r="V7" s="159"/>
      <c r="W7" s="159">
        <v>114758861</v>
      </c>
      <c r="X7" s="159">
        <v>97580475</v>
      </c>
      <c r="Y7" s="159">
        <v>17178386</v>
      </c>
      <c r="Z7" s="141">
        <v>17.6</v>
      </c>
      <c r="AA7" s="157">
        <v>130107300</v>
      </c>
    </row>
    <row r="8" spans="1:27" ht="13.5">
      <c r="A8" s="138" t="s">
        <v>77</v>
      </c>
      <c r="B8" s="136"/>
      <c r="C8" s="155">
        <v>696974</v>
      </c>
      <c r="D8" s="155"/>
      <c r="E8" s="156">
        <v>2226630</v>
      </c>
      <c r="F8" s="60">
        <v>306160</v>
      </c>
      <c r="G8" s="60"/>
      <c r="H8" s="60">
        <v>84070</v>
      </c>
      <c r="I8" s="60">
        <v>39917</v>
      </c>
      <c r="J8" s="60">
        <v>123987</v>
      </c>
      <c r="K8" s="60">
        <v>1347</v>
      </c>
      <c r="L8" s="60">
        <v>1558</v>
      </c>
      <c r="M8" s="60">
        <v>27010</v>
      </c>
      <c r="N8" s="60">
        <v>29915</v>
      </c>
      <c r="O8" s="60">
        <v>358887</v>
      </c>
      <c r="P8" s="60"/>
      <c r="Q8" s="60">
        <v>61275</v>
      </c>
      <c r="R8" s="60">
        <v>420162</v>
      </c>
      <c r="S8" s="60"/>
      <c r="T8" s="60"/>
      <c r="U8" s="60"/>
      <c r="V8" s="60"/>
      <c r="W8" s="60">
        <v>574064</v>
      </c>
      <c r="X8" s="60">
        <v>229620</v>
      </c>
      <c r="Y8" s="60">
        <v>344444</v>
      </c>
      <c r="Z8" s="140">
        <v>150.01</v>
      </c>
      <c r="AA8" s="155">
        <v>306160</v>
      </c>
    </row>
    <row r="9" spans="1:27" ht="13.5">
      <c r="A9" s="135" t="s">
        <v>78</v>
      </c>
      <c r="B9" s="136"/>
      <c r="C9" s="153">
        <f aca="true" t="shared" si="1" ref="C9:Y9">SUM(C10:C14)</f>
        <v>7244254</v>
      </c>
      <c r="D9" s="153">
        <f>SUM(D10:D14)</f>
        <v>0</v>
      </c>
      <c r="E9" s="154">
        <f t="shared" si="1"/>
        <v>12247460</v>
      </c>
      <c r="F9" s="100">
        <f t="shared" si="1"/>
        <v>8558450</v>
      </c>
      <c r="G9" s="100">
        <f t="shared" si="1"/>
        <v>383000</v>
      </c>
      <c r="H9" s="100">
        <f t="shared" si="1"/>
        <v>491359</v>
      </c>
      <c r="I9" s="100">
        <f t="shared" si="1"/>
        <v>3265021</v>
      </c>
      <c r="J9" s="100">
        <f t="shared" si="1"/>
        <v>4139380</v>
      </c>
      <c r="K9" s="100">
        <f t="shared" si="1"/>
        <v>456042</v>
      </c>
      <c r="L9" s="100">
        <f t="shared" si="1"/>
        <v>477082</v>
      </c>
      <c r="M9" s="100">
        <f t="shared" si="1"/>
        <v>305053</v>
      </c>
      <c r="N9" s="100">
        <f t="shared" si="1"/>
        <v>1238177</v>
      </c>
      <c r="O9" s="100">
        <f t="shared" si="1"/>
        <v>490726</v>
      </c>
      <c r="P9" s="100">
        <f t="shared" si="1"/>
        <v>320541</v>
      </c>
      <c r="Q9" s="100">
        <f t="shared" si="1"/>
        <v>732624</v>
      </c>
      <c r="R9" s="100">
        <f t="shared" si="1"/>
        <v>1543891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6921448</v>
      </c>
      <c r="X9" s="100">
        <f t="shared" si="1"/>
        <v>6418838</v>
      </c>
      <c r="Y9" s="100">
        <f t="shared" si="1"/>
        <v>502610</v>
      </c>
      <c r="Z9" s="137">
        <f>+IF(X9&lt;&gt;0,+(Y9/X9)*100,0)</f>
        <v>7.830233447237646</v>
      </c>
      <c r="AA9" s="153">
        <f>SUM(AA10:AA14)</f>
        <v>8558450</v>
      </c>
    </row>
    <row r="10" spans="1:27" ht="13.5">
      <c r="A10" s="138" t="s">
        <v>79</v>
      </c>
      <c r="B10" s="136"/>
      <c r="C10" s="155">
        <v>1993324</v>
      </c>
      <c r="D10" s="155"/>
      <c r="E10" s="156">
        <v>5076720</v>
      </c>
      <c r="F10" s="60">
        <v>3654950</v>
      </c>
      <c r="G10" s="60">
        <v>44593</v>
      </c>
      <c r="H10" s="60">
        <v>51309</v>
      </c>
      <c r="I10" s="60">
        <v>2894001</v>
      </c>
      <c r="J10" s="60">
        <v>2989903</v>
      </c>
      <c r="K10" s="60">
        <v>55913</v>
      </c>
      <c r="L10" s="60">
        <v>38709</v>
      </c>
      <c r="M10" s="60">
        <v>33539</v>
      </c>
      <c r="N10" s="60">
        <v>128161</v>
      </c>
      <c r="O10" s="60">
        <v>172036</v>
      </c>
      <c r="P10" s="60">
        <v>44446</v>
      </c>
      <c r="Q10" s="60">
        <v>205964</v>
      </c>
      <c r="R10" s="60">
        <v>422446</v>
      </c>
      <c r="S10" s="60"/>
      <c r="T10" s="60"/>
      <c r="U10" s="60"/>
      <c r="V10" s="60"/>
      <c r="W10" s="60">
        <v>3540510</v>
      </c>
      <c r="X10" s="60">
        <v>2741213</v>
      </c>
      <c r="Y10" s="60">
        <v>799297</v>
      </c>
      <c r="Z10" s="140">
        <v>29.16</v>
      </c>
      <c r="AA10" s="155">
        <v>3654950</v>
      </c>
    </row>
    <row r="11" spans="1:27" ht="13.5">
      <c r="A11" s="138" t="s">
        <v>80</v>
      </c>
      <c r="B11" s="136"/>
      <c r="C11" s="155">
        <v>40984</v>
      </c>
      <c r="D11" s="155"/>
      <c r="E11" s="156">
        <v>97250</v>
      </c>
      <c r="F11" s="60">
        <v>28500</v>
      </c>
      <c r="G11" s="60">
        <v>1667</v>
      </c>
      <c r="H11" s="60">
        <v>982</v>
      </c>
      <c r="I11" s="60">
        <v>2889</v>
      </c>
      <c r="J11" s="60">
        <v>5538</v>
      </c>
      <c r="K11" s="60">
        <v>2915</v>
      </c>
      <c r="L11" s="60">
        <v>4011</v>
      </c>
      <c r="M11" s="60">
        <v>800</v>
      </c>
      <c r="N11" s="60">
        <v>7726</v>
      </c>
      <c r="O11" s="60">
        <v>9219</v>
      </c>
      <c r="P11" s="60">
        <v>3927</v>
      </c>
      <c r="Q11" s="60">
        <v>3262</v>
      </c>
      <c r="R11" s="60">
        <v>16408</v>
      </c>
      <c r="S11" s="60"/>
      <c r="T11" s="60"/>
      <c r="U11" s="60"/>
      <c r="V11" s="60"/>
      <c r="W11" s="60">
        <v>29672</v>
      </c>
      <c r="X11" s="60">
        <v>21375</v>
      </c>
      <c r="Y11" s="60">
        <v>8297</v>
      </c>
      <c r="Z11" s="140">
        <v>38.82</v>
      </c>
      <c r="AA11" s="155">
        <v>28500</v>
      </c>
    </row>
    <row r="12" spans="1:27" ht="13.5">
      <c r="A12" s="138" t="s">
        <v>81</v>
      </c>
      <c r="B12" s="136"/>
      <c r="C12" s="155">
        <v>5209946</v>
      </c>
      <c r="D12" s="155"/>
      <c r="E12" s="156">
        <v>7073490</v>
      </c>
      <c r="F12" s="60">
        <v>4875000</v>
      </c>
      <c r="G12" s="60">
        <v>336740</v>
      </c>
      <c r="H12" s="60">
        <v>439068</v>
      </c>
      <c r="I12" s="60">
        <v>368131</v>
      </c>
      <c r="J12" s="60">
        <v>1143939</v>
      </c>
      <c r="K12" s="60">
        <v>397214</v>
      </c>
      <c r="L12" s="60">
        <v>434362</v>
      </c>
      <c r="M12" s="60">
        <v>270714</v>
      </c>
      <c r="N12" s="60">
        <v>1102290</v>
      </c>
      <c r="O12" s="60">
        <v>309471</v>
      </c>
      <c r="P12" s="60">
        <v>272168</v>
      </c>
      <c r="Q12" s="60">
        <v>523398</v>
      </c>
      <c r="R12" s="60">
        <v>1105037</v>
      </c>
      <c r="S12" s="60"/>
      <c r="T12" s="60"/>
      <c r="U12" s="60"/>
      <c r="V12" s="60"/>
      <c r="W12" s="60">
        <v>3351266</v>
      </c>
      <c r="X12" s="60">
        <v>3656250</v>
      </c>
      <c r="Y12" s="60">
        <v>-304984</v>
      </c>
      <c r="Z12" s="140">
        <v>-8.34</v>
      </c>
      <c r="AA12" s="155">
        <v>4875000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29090852</v>
      </c>
      <c r="D15" s="153">
        <f>SUM(D16:D18)</f>
        <v>0</v>
      </c>
      <c r="E15" s="154">
        <f t="shared" si="2"/>
        <v>34372880</v>
      </c>
      <c r="F15" s="100">
        <f t="shared" si="2"/>
        <v>33488140</v>
      </c>
      <c r="G15" s="100">
        <f t="shared" si="2"/>
        <v>228915</v>
      </c>
      <c r="H15" s="100">
        <f t="shared" si="2"/>
        <v>170309</v>
      </c>
      <c r="I15" s="100">
        <f t="shared" si="2"/>
        <v>204095</v>
      </c>
      <c r="J15" s="100">
        <f t="shared" si="2"/>
        <v>603319</v>
      </c>
      <c r="K15" s="100">
        <f t="shared" si="2"/>
        <v>230568</v>
      </c>
      <c r="L15" s="100">
        <f t="shared" si="2"/>
        <v>167569</v>
      </c>
      <c r="M15" s="100">
        <f t="shared" si="2"/>
        <v>147356</v>
      </c>
      <c r="N15" s="100">
        <f t="shared" si="2"/>
        <v>545493</v>
      </c>
      <c r="O15" s="100">
        <f t="shared" si="2"/>
        <v>8918519</v>
      </c>
      <c r="P15" s="100">
        <f t="shared" si="2"/>
        <v>298268</v>
      </c>
      <c r="Q15" s="100">
        <f t="shared" si="2"/>
        <v>4731897</v>
      </c>
      <c r="R15" s="100">
        <f t="shared" si="2"/>
        <v>13948684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15097496</v>
      </c>
      <c r="X15" s="100">
        <f t="shared" si="2"/>
        <v>25116105</v>
      </c>
      <c r="Y15" s="100">
        <f t="shared" si="2"/>
        <v>-10018609</v>
      </c>
      <c r="Z15" s="137">
        <f>+IF(X15&lt;&gt;0,+(Y15/X15)*100,0)</f>
        <v>-39.88918265790018</v>
      </c>
      <c r="AA15" s="153">
        <f>SUM(AA16:AA18)</f>
        <v>33488140</v>
      </c>
    </row>
    <row r="16" spans="1:27" ht="13.5">
      <c r="A16" s="138" t="s">
        <v>85</v>
      </c>
      <c r="B16" s="136"/>
      <c r="C16" s="155">
        <v>995202</v>
      </c>
      <c r="D16" s="155"/>
      <c r="E16" s="156">
        <v>708020</v>
      </c>
      <c r="F16" s="60">
        <v>99220</v>
      </c>
      <c r="G16" s="60">
        <v>4123</v>
      </c>
      <c r="H16" s="60">
        <v>4562</v>
      </c>
      <c r="I16" s="60">
        <v>11770</v>
      </c>
      <c r="J16" s="60">
        <v>20455</v>
      </c>
      <c r="K16" s="60">
        <v>18466</v>
      </c>
      <c r="L16" s="60">
        <v>8597</v>
      </c>
      <c r="M16" s="60">
        <v>1666</v>
      </c>
      <c r="N16" s="60">
        <v>28729</v>
      </c>
      <c r="O16" s="60">
        <v>8702120</v>
      </c>
      <c r="P16" s="60">
        <v>65791</v>
      </c>
      <c r="Q16" s="60">
        <v>4329779</v>
      </c>
      <c r="R16" s="60">
        <v>13097690</v>
      </c>
      <c r="S16" s="60"/>
      <c r="T16" s="60"/>
      <c r="U16" s="60"/>
      <c r="V16" s="60"/>
      <c r="W16" s="60">
        <v>13146874</v>
      </c>
      <c r="X16" s="60">
        <v>74415</v>
      </c>
      <c r="Y16" s="60">
        <v>13072459</v>
      </c>
      <c r="Z16" s="140">
        <v>17566.97</v>
      </c>
      <c r="AA16" s="155">
        <v>99220</v>
      </c>
    </row>
    <row r="17" spans="1:27" ht="13.5">
      <c r="A17" s="138" t="s">
        <v>86</v>
      </c>
      <c r="B17" s="136"/>
      <c r="C17" s="155">
        <v>28095650</v>
      </c>
      <c r="D17" s="155"/>
      <c r="E17" s="156">
        <v>33664860</v>
      </c>
      <c r="F17" s="60">
        <v>33388920</v>
      </c>
      <c r="G17" s="60">
        <v>224792</v>
      </c>
      <c r="H17" s="60">
        <v>165747</v>
      </c>
      <c r="I17" s="60">
        <v>192325</v>
      </c>
      <c r="J17" s="60">
        <v>582864</v>
      </c>
      <c r="K17" s="60">
        <v>212102</v>
      </c>
      <c r="L17" s="60">
        <v>158972</v>
      </c>
      <c r="M17" s="60">
        <v>145690</v>
      </c>
      <c r="N17" s="60">
        <v>516764</v>
      </c>
      <c r="O17" s="60">
        <v>216399</v>
      </c>
      <c r="P17" s="60">
        <v>232477</v>
      </c>
      <c r="Q17" s="60">
        <v>402118</v>
      </c>
      <c r="R17" s="60">
        <v>850994</v>
      </c>
      <c r="S17" s="60"/>
      <c r="T17" s="60"/>
      <c r="U17" s="60"/>
      <c r="V17" s="60"/>
      <c r="W17" s="60">
        <v>1950622</v>
      </c>
      <c r="X17" s="60">
        <v>25041690</v>
      </c>
      <c r="Y17" s="60">
        <v>-23091068</v>
      </c>
      <c r="Z17" s="140">
        <v>-92.21</v>
      </c>
      <c r="AA17" s="155">
        <v>33388920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202616871</v>
      </c>
      <c r="D19" s="153">
        <f>SUM(D20:D23)</f>
        <v>0</v>
      </c>
      <c r="E19" s="154">
        <f t="shared" si="3"/>
        <v>239763980</v>
      </c>
      <c r="F19" s="100">
        <f t="shared" si="3"/>
        <v>236307960</v>
      </c>
      <c r="G19" s="100">
        <f t="shared" si="3"/>
        <v>16898407</v>
      </c>
      <c r="H19" s="100">
        <f t="shared" si="3"/>
        <v>18975643</v>
      </c>
      <c r="I19" s="100">
        <f t="shared" si="3"/>
        <v>17299435</v>
      </c>
      <c r="J19" s="100">
        <f t="shared" si="3"/>
        <v>53173485</v>
      </c>
      <c r="K19" s="100">
        <f t="shared" si="3"/>
        <v>17771514</v>
      </c>
      <c r="L19" s="100">
        <f t="shared" si="3"/>
        <v>17266085</v>
      </c>
      <c r="M19" s="100">
        <f t="shared" si="3"/>
        <v>16975965</v>
      </c>
      <c r="N19" s="100">
        <f t="shared" si="3"/>
        <v>52013564</v>
      </c>
      <c r="O19" s="100">
        <f t="shared" si="3"/>
        <v>20674839</v>
      </c>
      <c r="P19" s="100">
        <f t="shared" si="3"/>
        <v>16379253</v>
      </c>
      <c r="Q19" s="100">
        <f t="shared" si="3"/>
        <v>25122419</v>
      </c>
      <c r="R19" s="100">
        <f t="shared" si="3"/>
        <v>62176511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167363560</v>
      </c>
      <c r="X19" s="100">
        <f t="shared" si="3"/>
        <v>177230971</v>
      </c>
      <c r="Y19" s="100">
        <f t="shared" si="3"/>
        <v>-9867411</v>
      </c>
      <c r="Z19" s="137">
        <f>+IF(X19&lt;&gt;0,+(Y19/X19)*100,0)</f>
        <v>-5.567543270978299</v>
      </c>
      <c r="AA19" s="153">
        <f>SUM(AA20:AA23)</f>
        <v>236307960</v>
      </c>
    </row>
    <row r="20" spans="1:27" ht="13.5">
      <c r="A20" s="138" t="s">
        <v>89</v>
      </c>
      <c r="B20" s="136"/>
      <c r="C20" s="155">
        <v>134391742</v>
      </c>
      <c r="D20" s="155"/>
      <c r="E20" s="156">
        <v>168344860</v>
      </c>
      <c r="F20" s="60">
        <v>165081000</v>
      </c>
      <c r="G20" s="60">
        <v>11635303</v>
      </c>
      <c r="H20" s="60">
        <v>13197847</v>
      </c>
      <c r="I20" s="60">
        <v>11803102</v>
      </c>
      <c r="J20" s="60">
        <v>36636252</v>
      </c>
      <c r="K20" s="60">
        <v>12105687</v>
      </c>
      <c r="L20" s="60">
        <v>11583118</v>
      </c>
      <c r="M20" s="60">
        <v>11028382</v>
      </c>
      <c r="N20" s="60">
        <v>34717187</v>
      </c>
      <c r="O20" s="60">
        <v>12622012</v>
      </c>
      <c r="P20" s="60">
        <v>10673098</v>
      </c>
      <c r="Q20" s="60">
        <v>14486592</v>
      </c>
      <c r="R20" s="60">
        <v>37781702</v>
      </c>
      <c r="S20" s="60"/>
      <c r="T20" s="60"/>
      <c r="U20" s="60"/>
      <c r="V20" s="60"/>
      <c r="W20" s="60">
        <v>109135141</v>
      </c>
      <c r="X20" s="60">
        <v>123810750</v>
      </c>
      <c r="Y20" s="60">
        <v>-14675609</v>
      </c>
      <c r="Z20" s="140">
        <v>-11.85</v>
      </c>
      <c r="AA20" s="155">
        <v>165081000</v>
      </c>
    </row>
    <row r="21" spans="1:27" ht="13.5">
      <c r="A21" s="138" t="s">
        <v>90</v>
      </c>
      <c r="B21" s="136"/>
      <c r="C21" s="155">
        <v>36081843</v>
      </c>
      <c r="D21" s="155"/>
      <c r="E21" s="156">
        <v>34819000</v>
      </c>
      <c r="F21" s="60">
        <v>34429650</v>
      </c>
      <c r="G21" s="60">
        <v>2532214</v>
      </c>
      <c r="H21" s="60">
        <v>3013758</v>
      </c>
      <c r="I21" s="60">
        <v>2743110</v>
      </c>
      <c r="J21" s="60">
        <v>8289082</v>
      </c>
      <c r="K21" s="60">
        <v>2882708</v>
      </c>
      <c r="L21" s="60">
        <v>2903058</v>
      </c>
      <c r="M21" s="60">
        <v>3139713</v>
      </c>
      <c r="N21" s="60">
        <v>8925479</v>
      </c>
      <c r="O21" s="60">
        <v>5213863</v>
      </c>
      <c r="P21" s="60">
        <v>2934725</v>
      </c>
      <c r="Q21" s="60">
        <v>4403518</v>
      </c>
      <c r="R21" s="60">
        <v>12552106</v>
      </c>
      <c r="S21" s="60"/>
      <c r="T21" s="60"/>
      <c r="U21" s="60"/>
      <c r="V21" s="60"/>
      <c r="W21" s="60">
        <v>29766667</v>
      </c>
      <c r="X21" s="60">
        <v>25822238</v>
      </c>
      <c r="Y21" s="60">
        <v>3944429</v>
      </c>
      <c r="Z21" s="140">
        <v>15.28</v>
      </c>
      <c r="AA21" s="155">
        <v>34429650</v>
      </c>
    </row>
    <row r="22" spans="1:27" ht="13.5">
      <c r="A22" s="138" t="s">
        <v>91</v>
      </c>
      <c r="B22" s="136"/>
      <c r="C22" s="157">
        <v>16411471</v>
      </c>
      <c r="D22" s="157"/>
      <c r="E22" s="158">
        <v>18768810</v>
      </c>
      <c r="F22" s="159">
        <v>19266000</v>
      </c>
      <c r="G22" s="159">
        <v>1561379</v>
      </c>
      <c r="H22" s="159">
        <v>1597216</v>
      </c>
      <c r="I22" s="159">
        <v>1593392</v>
      </c>
      <c r="J22" s="159">
        <v>4751987</v>
      </c>
      <c r="K22" s="159">
        <v>1618139</v>
      </c>
      <c r="L22" s="159">
        <v>1616519</v>
      </c>
      <c r="M22" s="159">
        <v>1645519</v>
      </c>
      <c r="N22" s="159">
        <v>4880177</v>
      </c>
      <c r="O22" s="159">
        <v>1676653</v>
      </c>
      <c r="P22" s="159">
        <v>1612911</v>
      </c>
      <c r="Q22" s="159">
        <v>1572101</v>
      </c>
      <c r="R22" s="159">
        <v>4861665</v>
      </c>
      <c r="S22" s="159"/>
      <c r="T22" s="159"/>
      <c r="U22" s="159"/>
      <c r="V22" s="159"/>
      <c r="W22" s="159">
        <v>14493829</v>
      </c>
      <c r="X22" s="159">
        <v>14449500</v>
      </c>
      <c r="Y22" s="159">
        <v>44329</v>
      </c>
      <c r="Z22" s="141">
        <v>0.31</v>
      </c>
      <c r="AA22" s="157">
        <v>19266000</v>
      </c>
    </row>
    <row r="23" spans="1:27" ht="13.5">
      <c r="A23" s="138" t="s">
        <v>92</v>
      </c>
      <c r="B23" s="136"/>
      <c r="C23" s="155">
        <v>15731815</v>
      </c>
      <c r="D23" s="155"/>
      <c r="E23" s="156">
        <v>17831310</v>
      </c>
      <c r="F23" s="60">
        <v>17531310</v>
      </c>
      <c r="G23" s="60">
        <v>1169511</v>
      </c>
      <c r="H23" s="60">
        <v>1166822</v>
      </c>
      <c r="I23" s="60">
        <v>1159831</v>
      </c>
      <c r="J23" s="60">
        <v>3496164</v>
      </c>
      <c r="K23" s="60">
        <v>1164980</v>
      </c>
      <c r="L23" s="60">
        <v>1163390</v>
      </c>
      <c r="M23" s="60">
        <v>1162351</v>
      </c>
      <c r="N23" s="60">
        <v>3490721</v>
      </c>
      <c r="O23" s="60">
        <v>1162311</v>
      </c>
      <c r="P23" s="60">
        <v>1158519</v>
      </c>
      <c r="Q23" s="60">
        <v>4660208</v>
      </c>
      <c r="R23" s="60">
        <v>6981038</v>
      </c>
      <c r="S23" s="60"/>
      <c r="T23" s="60"/>
      <c r="U23" s="60"/>
      <c r="V23" s="60"/>
      <c r="W23" s="60">
        <v>13967923</v>
      </c>
      <c r="X23" s="60">
        <v>13148483</v>
      </c>
      <c r="Y23" s="60">
        <v>819440</v>
      </c>
      <c r="Z23" s="140">
        <v>6.23</v>
      </c>
      <c r="AA23" s="155">
        <v>17531310</v>
      </c>
    </row>
    <row r="24" spans="1:27" ht="13.5">
      <c r="A24" s="135" t="s">
        <v>93</v>
      </c>
      <c r="B24" s="142" t="s">
        <v>94</v>
      </c>
      <c r="C24" s="153">
        <v>100000</v>
      </c>
      <c r="D24" s="153"/>
      <c r="E24" s="154">
        <v>100000</v>
      </c>
      <c r="F24" s="100">
        <v>100000</v>
      </c>
      <c r="G24" s="100"/>
      <c r="H24" s="100"/>
      <c r="I24" s="100"/>
      <c r="J24" s="100"/>
      <c r="K24" s="100">
        <v>50000</v>
      </c>
      <c r="L24" s="100"/>
      <c r="M24" s="100"/>
      <c r="N24" s="100">
        <v>50000</v>
      </c>
      <c r="O24" s="100"/>
      <c r="P24" s="100"/>
      <c r="Q24" s="100"/>
      <c r="R24" s="100"/>
      <c r="S24" s="100"/>
      <c r="T24" s="100"/>
      <c r="U24" s="100"/>
      <c r="V24" s="100"/>
      <c r="W24" s="100">
        <v>50000</v>
      </c>
      <c r="X24" s="100">
        <v>75000</v>
      </c>
      <c r="Y24" s="100">
        <v>-25000</v>
      </c>
      <c r="Z24" s="137">
        <v>-33.33</v>
      </c>
      <c r="AA24" s="153">
        <v>100000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361815033</v>
      </c>
      <c r="D25" s="168">
        <f>+D5+D9+D15+D19+D24</f>
        <v>0</v>
      </c>
      <c r="E25" s="169">
        <f t="shared" si="4"/>
        <v>424680940</v>
      </c>
      <c r="F25" s="73">
        <f t="shared" si="4"/>
        <v>415768510</v>
      </c>
      <c r="G25" s="73">
        <f t="shared" si="4"/>
        <v>54905554</v>
      </c>
      <c r="H25" s="73">
        <f t="shared" si="4"/>
        <v>24406956</v>
      </c>
      <c r="I25" s="73">
        <f t="shared" si="4"/>
        <v>25366480</v>
      </c>
      <c r="J25" s="73">
        <f t="shared" si="4"/>
        <v>104678990</v>
      </c>
      <c r="K25" s="73">
        <f t="shared" si="4"/>
        <v>22746906</v>
      </c>
      <c r="L25" s="73">
        <f t="shared" si="4"/>
        <v>22746077</v>
      </c>
      <c r="M25" s="73">
        <f t="shared" si="4"/>
        <v>50316545</v>
      </c>
      <c r="N25" s="73">
        <f t="shared" si="4"/>
        <v>95809528</v>
      </c>
      <c r="O25" s="73">
        <f t="shared" si="4"/>
        <v>36787319</v>
      </c>
      <c r="P25" s="73">
        <f t="shared" si="4"/>
        <v>21618052</v>
      </c>
      <c r="Q25" s="73">
        <f t="shared" si="4"/>
        <v>52388554</v>
      </c>
      <c r="R25" s="73">
        <f t="shared" si="4"/>
        <v>110793925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311282443</v>
      </c>
      <c r="X25" s="73">
        <f t="shared" si="4"/>
        <v>311826384</v>
      </c>
      <c r="Y25" s="73">
        <f t="shared" si="4"/>
        <v>-543941</v>
      </c>
      <c r="Z25" s="170">
        <f>+IF(X25&lt;&gt;0,+(Y25/X25)*100,0)</f>
        <v>-0.1744371316572109</v>
      </c>
      <c r="AA25" s="168">
        <f>+AA5+AA9+AA15+AA19+AA24</f>
        <v>415768510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88179845</v>
      </c>
      <c r="D28" s="153">
        <f>SUM(D29:D31)</f>
        <v>0</v>
      </c>
      <c r="E28" s="154">
        <f t="shared" si="5"/>
        <v>89840240</v>
      </c>
      <c r="F28" s="100">
        <f t="shared" si="5"/>
        <v>92267360</v>
      </c>
      <c r="G28" s="100">
        <f t="shared" si="5"/>
        <v>5954875</v>
      </c>
      <c r="H28" s="100">
        <f t="shared" si="5"/>
        <v>5725708</v>
      </c>
      <c r="I28" s="100">
        <f t="shared" si="5"/>
        <v>7271529</v>
      </c>
      <c r="J28" s="100">
        <f t="shared" si="5"/>
        <v>18952112</v>
      </c>
      <c r="K28" s="100">
        <f t="shared" si="5"/>
        <v>5414279</v>
      </c>
      <c r="L28" s="100">
        <f t="shared" si="5"/>
        <v>6782020</v>
      </c>
      <c r="M28" s="100">
        <f t="shared" si="5"/>
        <v>10521145</v>
      </c>
      <c r="N28" s="100">
        <f t="shared" si="5"/>
        <v>22717444</v>
      </c>
      <c r="O28" s="100">
        <f t="shared" si="5"/>
        <v>8286899</v>
      </c>
      <c r="P28" s="100">
        <f t="shared" si="5"/>
        <v>5348926</v>
      </c>
      <c r="Q28" s="100">
        <f t="shared" si="5"/>
        <v>10631182</v>
      </c>
      <c r="R28" s="100">
        <f t="shared" si="5"/>
        <v>24267007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65936563</v>
      </c>
      <c r="X28" s="100">
        <f t="shared" si="5"/>
        <v>69200521</v>
      </c>
      <c r="Y28" s="100">
        <f t="shared" si="5"/>
        <v>-3263958</v>
      </c>
      <c r="Z28" s="137">
        <f>+IF(X28&lt;&gt;0,+(Y28/X28)*100,0)</f>
        <v>-4.7166668008178725</v>
      </c>
      <c r="AA28" s="153">
        <f>SUM(AA29:AA31)</f>
        <v>92267360</v>
      </c>
    </row>
    <row r="29" spans="1:27" ht="13.5">
      <c r="A29" s="138" t="s">
        <v>75</v>
      </c>
      <c r="B29" s="136"/>
      <c r="C29" s="155">
        <v>47254982</v>
      </c>
      <c r="D29" s="155"/>
      <c r="E29" s="156">
        <v>39773320</v>
      </c>
      <c r="F29" s="60">
        <v>41495510</v>
      </c>
      <c r="G29" s="60">
        <v>2644631</v>
      </c>
      <c r="H29" s="60">
        <v>2034749</v>
      </c>
      <c r="I29" s="60">
        <v>3568813</v>
      </c>
      <c r="J29" s="60">
        <v>8248193</v>
      </c>
      <c r="K29" s="60">
        <v>2364335</v>
      </c>
      <c r="L29" s="60">
        <v>2169814</v>
      </c>
      <c r="M29" s="60">
        <v>6509394</v>
      </c>
      <c r="N29" s="60">
        <v>11043543</v>
      </c>
      <c r="O29" s="60">
        <v>2573221</v>
      </c>
      <c r="P29" s="60">
        <v>2009335</v>
      </c>
      <c r="Q29" s="60">
        <v>7095784</v>
      </c>
      <c r="R29" s="60">
        <v>11678340</v>
      </c>
      <c r="S29" s="60"/>
      <c r="T29" s="60"/>
      <c r="U29" s="60"/>
      <c r="V29" s="60"/>
      <c r="W29" s="60">
        <v>30970076</v>
      </c>
      <c r="X29" s="60">
        <v>31121633</v>
      </c>
      <c r="Y29" s="60">
        <v>-151557</v>
      </c>
      <c r="Z29" s="140">
        <v>-0.49</v>
      </c>
      <c r="AA29" s="155">
        <v>41495510</v>
      </c>
    </row>
    <row r="30" spans="1:27" ht="13.5">
      <c r="A30" s="138" t="s">
        <v>76</v>
      </c>
      <c r="B30" s="136"/>
      <c r="C30" s="157">
        <v>20880574</v>
      </c>
      <c r="D30" s="157"/>
      <c r="E30" s="158">
        <v>21921230</v>
      </c>
      <c r="F30" s="159">
        <v>23169290</v>
      </c>
      <c r="G30" s="159">
        <v>1440878</v>
      </c>
      <c r="H30" s="159">
        <v>1491360</v>
      </c>
      <c r="I30" s="159">
        <v>1683950</v>
      </c>
      <c r="J30" s="159">
        <v>4616188</v>
      </c>
      <c r="K30" s="159">
        <v>1381290</v>
      </c>
      <c r="L30" s="159">
        <v>2090156</v>
      </c>
      <c r="M30" s="159">
        <v>1535171</v>
      </c>
      <c r="N30" s="159">
        <v>5006617</v>
      </c>
      <c r="O30" s="159">
        <v>3093250</v>
      </c>
      <c r="P30" s="159">
        <v>1334030</v>
      </c>
      <c r="Q30" s="159">
        <v>1729218</v>
      </c>
      <c r="R30" s="159">
        <v>6156498</v>
      </c>
      <c r="S30" s="159"/>
      <c r="T30" s="159"/>
      <c r="U30" s="159"/>
      <c r="V30" s="159"/>
      <c r="W30" s="159">
        <v>15779303</v>
      </c>
      <c r="X30" s="159">
        <v>17376968</v>
      </c>
      <c r="Y30" s="159">
        <v>-1597665</v>
      </c>
      <c r="Z30" s="141">
        <v>-9.19</v>
      </c>
      <c r="AA30" s="157">
        <v>23169290</v>
      </c>
    </row>
    <row r="31" spans="1:27" ht="13.5">
      <c r="A31" s="138" t="s">
        <v>77</v>
      </c>
      <c r="B31" s="136"/>
      <c r="C31" s="155">
        <v>20044289</v>
      </c>
      <c r="D31" s="155"/>
      <c r="E31" s="156">
        <v>28145690</v>
      </c>
      <c r="F31" s="60">
        <v>27602560</v>
      </c>
      <c r="G31" s="60">
        <v>1869366</v>
      </c>
      <c r="H31" s="60">
        <v>2199599</v>
      </c>
      <c r="I31" s="60">
        <v>2018766</v>
      </c>
      <c r="J31" s="60">
        <v>6087731</v>
      </c>
      <c r="K31" s="60">
        <v>1668654</v>
      </c>
      <c r="L31" s="60">
        <v>2522050</v>
      </c>
      <c r="M31" s="60">
        <v>2476580</v>
      </c>
      <c r="N31" s="60">
        <v>6667284</v>
      </c>
      <c r="O31" s="60">
        <v>2620428</v>
      </c>
      <c r="P31" s="60">
        <v>2005561</v>
      </c>
      <c r="Q31" s="60">
        <v>1806180</v>
      </c>
      <c r="R31" s="60">
        <v>6432169</v>
      </c>
      <c r="S31" s="60"/>
      <c r="T31" s="60"/>
      <c r="U31" s="60"/>
      <c r="V31" s="60"/>
      <c r="W31" s="60">
        <v>19187184</v>
      </c>
      <c r="X31" s="60">
        <v>20701920</v>
      </c>
      <c r="Y31" s="60">
        <v>-1514736</v>
      </c>
      <c r="Z31" s="140">
        <v>-7.32</v>
      </c>
      <c r="AA31" s="155">
        <v>27602560</v>
      </c>
    </row>
    <row r="32" spans="1:27" ht="13.5">
      <c r="A32" s="135" t="s">
        <v>78</v>
      </c>
      <c r="B32" s="136"/>
      <c r="C32" s="153">
        <f aca="true" t="shared" si="6" ref="C32:Y32">SUM(C33:C37)</f>
        <v>31464715</v>
      </c>
      <c r="D32" s="153">
        <f>SUM(D33:D37)</f>
        <v>0</v>
      </c>
      <c r="E32" s="154">
        <f t="shared" si="6"/>
        <v>40485890</v>
      </c>
      <c r="F32" s="100">
        <f t="shared" si="6"/>
        <v>32248640</v>
      </c>
      <c r="G32" s="100">
        <f t="shared" si="6"/>
        <v>2126350</v>
      </c>
      <c r="H32" s="100">
        <f t="shared" si="6"/>
        <v>2285015</v>
      </c>
      <c r="I32" s="100">
        <f t="shared" si="6"/>
        <v>2467429</v>
      </c>
      <c r="J32" s="100">
        <f t="shared" si="6"/>
        <v>6878794</v>
      </c>
      <c r="K32" s="100">
        <f t="shared" si="6"/>
        <v>2782713</v>
      </c>
      <c r="L32" s="100">
        <f t="shared" si="6"/>
        <v>3031261</v>
      </c>
      <c r="M32" s="100">
        <f t="shared" si="6"/>
        <v>2286830</v>
      </c>
      <c r="N32" s="100">
        <f t="shared" si="6"/>
        <v>8100804</v>
      </c>
      <c r="O32" s="100">
        <f t="shared" si="6"/>
        <v>2120508</v>
      </c>
      <c r="P32" s="100">
        <f t="shared" si="6"/>
        <v>1977386</v>
      </c>
      <c r="Q32" s="100">
        <f t="shared" si="6"/>
        <v>2160015</v>
      </c>
      <c r="R32" s="100">
        <f t="shared" si="6"/>
        <v>6257909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21237507</v>
      </c>
      <c r="X32" s="100">
        <f t="shared" si="6"/>
        <v>24186481</v>
      </c>
      <c r="Y32" s="100">
        <f t="shared" si="6"/>
        <v>-2948974</v>
      </c>
      <c r="Z32" s="137">
        <f>+IF(X32&lt;&gt;0,+(Y32/X32)*100,0)</f>
        <v>-12.192654235231656</v>
      </c>
      <c r="AA32" s="153">
        <f>SUM(AA33:AA37)</f>
        <v>32248640</v>
      </c>
    </row>
    <row r="33" spans="1:27" ht="13.5">
      <c r="A33" s="138" t="s">
        <v>79</v>
      </c>
      <c r="B33" s="136"/>
      <c r="C33" s="155">
        <v>13597249</v>
      </c>
      <c r="D33" s="155"/>
      <c r="E33" s="156">
        <v>18174530</v>
      </c>
      <c r="F33" s="60">
        <v>15351405</v>
      </c>
      <c r="G33" s="60">
        <v>959235</v>
      </c>
      <c r="H33" s="60">
        <v>950204</v>
      </c>
      <c r="I33" s="60">
        <v>1267926</v>
      </c>
      <c r="J33" s="60">
        <v>3177365</v>
      </c>
      <c r="K33" s="60">
        <v>1536495</v>
      </c>
      <c r="L33" s="60">
        <v>1278370</v>
      </c>
      <c r="M33" s="60">
        <v>1161099</v>
      </c>
      <c r="N33" s="60">
        <v>3975964</v>
      </c>
      <c r="O33" s="60">
        <v>977400</v>
      </c>
      <c r="P33" s="60">
        <v>936511</v>
      </c>
      <c r="Q33" s="60">
        <v>1149824</v>
      </c>
      <c r="R33" s="60">
        <v>3063735</v>
      </c>
      <c r="S33" s="60"/>
      <c r="T33" s="60"/>
      <c r="U33" s="60"/>
      <c r="V33" s="60"/>
      <c r="W33" s="60">
        <v>10217064</v>
      </c>
      <c r="X33" s="60">
        <v>11513554</v>
      </c>
      <c r="Y33" s="60">
        <v>-1296490</v>
      </c>
      <c r="Z33" s="140">
        <v>-11.26</v>
      </c>
      <c r="AA33" s="155">
        <v>15351405</v>
      </c>
    </row>
    <row r="34" spans="1:27" ht="13.5">
      <c r="A34" s="138" t="s">
        <v>80</v>
      </c>
      <c r="B34" s="136"/>
      <c r="C34" s="155">
        <v>2381595</v>
      </c>
      <c r="D34" s="155"/>
      <c r="E34" s="156">
        <v>3835530</v>
      </c>
      <c r="F34" s="60">
        <v>3608085</v>
      </c>
      <c r="G34" s="60">
        <v>233702</v>
      </c>
      <c r="H34" s="60">
        <v>260963</v>
      </c>
      <c r="I34" s="60">
        <v>276315</v>
      </c>
      <c r="J34" s="60">
        <v>770980</v>
      </c>
      <c r="K34" s="60">
        <v>328811</v>
      </c>
      <c r="L34" s="60">
        <v>348246</v>
      </c>
      <c r="M34" s="60">
        <v>247607</v>
      </c>
      <c r="N34" s="60">
        <v>924664</v>
      </c>
      <c r="O34" s="60">
        <v>279821</v>
      </c>
      <c r="P34" s="60">
        <v>210442</v>
      </c>
      <c r="Q34" s="60">
        <v>286677</v>
      </c>
      <c r="R34" s="60">
        <v>776940</v>
      </c>
      <c r="S34" s="60"/>
      <c r="T34" s="60"/>
      <c r="U34" s="60"/>
      <c r="V34" s="60"/>
      <c r="W34" s="60">
        <v>2472584</v>
      </c>
      <c r="X34" s="60">
        <v>2706064</v>
      </c>
      <c r="Y34" s="60">
        <v>-233480</v>
      </c>
      <c r="Z34" s="140">
        <v>-8.63</v>
      </c>
      <c r="AA34" s="155">
        <v>3608085</v>
      </c>
    </row>
    <row r="35" spans="1:27" ht="13.5">
      <c r="A35" s="138" t="s">
        <v>81</v>
      </c>
      <c r="B35" s="136"/>
      <c r="C35" s="155">
        <v>14008641</v>
      </c>
      <c r="D35" s="155"/>
      <c r="E35" s="156">
        <v>16289160</v>
      </c>
      <c r="F35" s="60">
        <v>11902900</v>
      </c>
      <c r="G35" s="60">
        <v>851125</v>
      </c>
      <c r="H35" s="60">
        <v>989687</v>
      </c>
      <c r="I35" s="60">
        <v>839116</v>
      </c>
      <c r="J35" s="60">
        <v>2679928</v>
      </c>
      <c r="K35" s="60">
        <v>832558</v>
      </c>
      <c r="L35" s="60">
        <v>1259647</v>
      </c>
      <c r="M35" s="60">
        <v>795293</v>
      </c>
      <c r="N35" s="60">
        <v>2887498</v>
      </c>
      <c r="O35" s="60">
        <v>781728</v>
      </c>
      <c r="P35" s="60">
        <v>747827</v>
      </c>
      <c r="Q35" s="60">
        <v>639429</v>
      </c>
      <c r="R35" s="60">
        <v>2168984</v>
      </c>
      <c r="S35" s="60"/>
      <c r="T35" s="60"/>
      <c r="U35" s="60"/>
      <c r="V35" s="60"/>
      <c r="W35" s="60">
        <v>7736410</v>
      </c>
      <c r="X35" s="60">
        <v>8927175</v>
      </c>
      <c r="Y35" s="60">
        <v>-1190765</v>
      </c>
      <c r="Z35" s="140">
        <v>-13.34</v>
      </c>
      <c r="AA35" s="155">
        <v>11902900</v>
      </c>
    </row>
    <row r="36" spans="1:27" ht="13.5">
      <c r="A36" s="138" t="s">
        <v>82</v>
      </c>
      <c r="B36" s="136"/>
      <c r="C36" s="155">
        <v>1348458</v>
      </c>
      <c r="D36" s="155"/>
      <c r="E36" s="156">
        <v>2185280</v>
      </c>
      <c r="F36" s="60">
        <v>1385050</v>
      </c>
      <c r="G36" s="60">
        <v>82189</v>
      </c>
      <c r="H36" s="60">
        <v>84031</v>
      </c>
      <c r="I36" s="60">
        <v>84031</v>
      </c>
      <c r="J36" s="60">
        <v>250251</v>
      </c>
      <c r="K36" s="60">
        <v>84751</v>
      </c>
      <c r="L36" s="60">
        <v>144900</v>
      </c>
      <c r="M36" s="60">
        <v>82831</v>
      </c>
      <c r="N36" s="60">
        <v>312482</v>
      </c>
      <c r="O36" s="60">
        <v>81340</v>
      </c>
      <c r="P36" s="60">
        <v>82606</v>
      </c>
      <c r="Q36" s="60">
        <v>83898</v>
      </c>
      <c r="R36" s="60">
        <v>247844</v>
      </c>
      <c r="S36" s="60"/>
      <c r="T36" s="60"/>
      <c r="U36" s="60"/>
      <c r="V36" s="60"/>
      <c r="W36" s="60">
        <v>810577</v>
      </c>
      <c r="X36" s="60">
        <v>1038788</v>
      </c>
      <c r="Y36" s="60">
        <v>-228211</v>
      </c>
      <c r="Z36" s="140">
        <v>-21.97</v>
      </c>
      <c r="AA36" s="155">
        <v>1385050</v>
      </c>
    </row>
    <row r="37" spans="1:27" ht="13.5">
      <c r="A37" s="138" t="s">
        <v>83</v>
      </c>
      <c r="B37" s="136"/>
      <c r="C37" s="157">
        <v>128772</v>
      </c>
      <c r="D37" s="157"/>
      <c r="E37" s="158">
        <v>1390</v>
      </c>
      <c r="F37" s="159">
        <v>1200</v>
      </c>
      <c r="G37" s="159">
        <v>99</v>
      </c>
      <c r="H37" s="159">
        <v>130</v>
      </c>
      <c r="I37" s="159">
        <v>41</v>
      </c>
      <c r="J37" s="159">
        <v>270</v>
      </c>
      <c r="K37" s="159">
        <v>98</v>
      </c>
      <c r="L37" s="159">
        <v>98</v>
      </c>
      <c r="M37" s="159"/>
      <c r="N37" s="159">
        <v>196</v>
      </c>
      <c r="O37" s="159">
        <v>219</v>
      </c>
      <c r="P37" s="159"/>
      <c r="Q37" s="159">
        <v>187</v>
      </c>
      <c r="R37" s="159">
        <v>406</v>
      </c>
      <c r="S37" s="159"/>
      <c r="T37" s="159"/>
      <c r="U37" s="159"/>
      <c r="V37" s="159"/>
      <c r="W37" s="159">
        <v>872</v>
      </c>
      <c r="X37" s="159">
        <v>900</v>
      </c>
      <c r="Y37" s="159">
        <v>-28</v>
      </c>
      <c r="Z37" s="141">
        <v>-3.11</v>
      </c>
      <c r="AA37" s="157">
        <v>1200</v>
      </c>
    </row>
    <row r="38" spans="1:27" ht="13.5">
      <c r="A38" s="135" t="s">
        <v>84</v>
      </c>
      <c r="B38" s="142"/>
      <c r="C38" s="153">
        <f aca="true" t="shared" si="7" ref="C38:Y38">SUM(C39:C41)</f>
        <v>61752853</v>
      </c>
      <c r="D38" s="153">
        <f>SUM(D39:D41)</f>
        <v>0</v>
      </c>
      <c r="E38" s="154">
        <f t="shared" si="7"/>
        <v>38924968</v>
      </c>
      <c r="F38" s="100">
        <f t="shared" si="7"/>
        <v>70209435</v>
      </c>
      <c r="G38" s="100">
        <f t="shared" si="7"/>
        <v>2359040</v>
      </c>
      <c r="H38" s="100">
        <f t="shared" si="7"/>
        <v>2104686</v>
      </c>
      <c r="I38" s="100">
        <f t="shared" si="7"/>
        <v>2857133</v>
      </c>
      <c r="J38" s="100">
        <f t="shared" si="7"/>
        <v>7320859</v>
      </c>
      <c r="K38" s="100">
        <f t="shared" si="7"/>
        <v>2584107</v>
      </c>
      <c r="L38" s="100">
        <f t="shared" si="7"/>
        <v>2932893</v>
      </c>
      <c r="M38" s="100">
        <f t="shared" si="7"/>
        <v>4198500</v>
      </c>
      <c r="N38" s="100">
        <f t="shared" si="7"/>
        <v>9715500</v>
      </c>
      <c r="O38" s="100">
        <f t="shared" si="7"/>
        <v>15555545</v>
      </c>
      <c r="P38" s="100">
        <f t="shared" si="7"/>
        <v>8501271</v>
      </c>
      <c r="Q38" s="100">
        <f t="shared" si="7"/>
        <v>12273654</v>
      </c>
      <c r="R38" s="100">
        <f t="shared" si="7"/>
        <v>36330470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53366829</v>
      </c>
      <c r="X38" s="100">
        <f t="shared" si="7"/>
        <v>52657076</v>
      </c>
      <c r="Y38" s="100">
        <f t="shared" si="7"/>
        <v>709753</v>
      </c>
      <c r="Z38" s="137">
        <f>+IF(X38&lt;&gt;0,+(Y38/X38)*100,0)</f>
        <v>1.347877728721587</v>
      </c>
      <c r="AA38" s="153">
        <f>SUM(AA39:AA41)</f>
        <v>70209435</v>
      </c>
    </row>
    <row r="39" spans="1:27" ht="13.5">
      <c r="A39" s="138" t="s">
        <v>85</v>
      </c>
      <c r="B39" s="136"/>
      <c r="C39" s="155">
        <v>3666515</v>
      </c>
      <c r="D39" s="155"/>
      <c r="E39" s="156">
        <v>5143710</v>
      </c>
      <c r="F39" s="60">
        <v>4487475</v>
      </c>
      <c r="G39" s="60">
        <v>276958</v>
      </c>
      <c r="H39" s="60">
        <v>294231</v>
      </c>
      <c r="I39" s="60">
        <v>732471</v>
      </c>
      <c r="J39" s="60">
        <v>1303660</v>
      </c>
      <c r="K39" s="60">
        <v>492985</v>
      </c>
      <c r="L39" s="60">
        <v>384041</v>
      </c>
      <c r="M39" s="60">
        <v>277789</v>
      </c>
      <c r="N39" s="60">
        <v>1154815</v>
      </c>
      <c r="O39" s="60">
        <v>7932322</v>
      </c>
      <c r="P39" s="60">
        <v>413785</v>
      </c>
      <c r="Q39" s="60">
        <v>4214503</v>
      </c>
      <c r="R39" s="60">
        <v>12560610</v>
      </c>
      <c r="S39" s="60"/>
      <c r="T39" s="60"/>
      <c r="U39" s="60"/>
      <c r="V39" s="60"/>
      <c r="W39" s="60">
        <v>15019085</v>
      </c>
      <c r="X39" s="60">
        <v>3365606</v>
      </c>
      <c r="Y39" s="60">
        <v>11653479</v>
      </c>
      <c r="Z39" s="140">
        <v>346.25</v>
      </c>
      <c r="AA39" s="155">
        <v>4487475</v>
      </c>
    </row>
    <row r="40" spans="1:27" ht="13.5">
      <c r="A40" s="138" t="s">
        <v>86</v>
      </c>
      <c r="B40" s="136"/>
      <c r="C40" s="155">
        <v>58086338</v>
      </c>
      <c r="D40" s="155"/>
      <c r="E40" s="156">
        <v>33781258</v>
      </c>
      <c r="F40" s="60">
        <v>65721960</v>
      </c>
      <c r="G40" s="60">
        <v>2082082</v>
      </c>
      <c r="H40" s="60">
        <v>1810455</v>
      </c>
      <c r="I40" s="60">
        <v>2124662</v>
      </c>
      <c r="J40" s="60">
        <v>6017199</v>
      </c>
      <c r="K40" s="60">
        <v>2091122</v>
      </c>
      <c r="L40" s="60">
        <v>2548852</v>
      </c>
      <c r="M40" s="60">
        <v>3920711</v>
      </c>
      <c r="N40" s="60">
        <v>8560685</v>
      </c>
      <c r="O40" s="60">
        <v>7623223</v>
      </c>
      <c r="P40" s="60">
        <v>8087486</v>
      </c>
      <c r="Q40" s="60">
        <v>8059151</v>
      </c>
      <c r="R40" s="60">
        <v>23769860</v>
      </c>
      <c r="S40" s="60"/>
      <c r="T40" s="60"/>
      <c r="U40" s="60"/>
      <c r="V40" s="60"/>
      <c r="W40" s="60">
        <v>38347744</v>
      </c>
      <c r="X40" s="60">
        <v>49291470</v>
      </c>
      <c r="Y40" s="60">
        <v>-10943726</v>
      </c>
      <c r="Z40" s="140">
        <v>-22.2</v>
      </c>
      <c r="AA40" s="155">
        <v>65721960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231149316</v>
      </c>
      <c r="D42" s="153">
        <f>SUM(D43:D46)</f>
        <v>0</v>
      </c>
      <c r="E42" s="154">
        <f t="shared" si="8"/>
        <v>220374150</v>
      </c>
      <c r="F42" s="100">
        <f t="shared" si="8"/>
        <v>270738693</v>
      </c>
      <c r="G42" s="100">
        <f t="shared" si="8"/>
        <v>6843430</v>
      </c>
      <c r="H42" s="100">
        <f t="shared" si="8"/>
        <v>23079531</v>
      </c>
      <c r="I42" s="100">
        <f t="shared" si="8"/>
        <v>24337594</v>
      </c>
      <c r="J42" s="100">
        <f t="shared" si="8"/>
        <v>54260555</v>
      </c>
      <c r="K42" s="100">
        <f t="shared" si="8"/>
        <v>26741017</v>
      </c>
      <c r="L42" s="100">
        <f t="shared" si="8"/>
        <v>17472495</v>
      </c>
      <c r="M42" s="100">
        <f t="shared" si="8"/>
        <v>19514727</v>
      </c>
      <c r="N42" s="100">
        <f t="shared" si="8"/>
        <v>63728239</v>
      </c>
      <c r="O42" s="100">
        <f t="shared" si="8"/>
        <v>22418253</v>
      </c>
      <c r="P42" s="100">
        <f t="shared" si="8"/>
        <v>19982811</v>
      </c>
      <c r="Q42" s="100">
        <f t="shared" si="8"/>
        <v>21038839</v>
      </c>
      <c r="R42" s="100">
        <f t="shared" si="8"/>
        <v>63439903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181428697</v>
      </c>
      <c r="X42" s="100">
        <f t="shared" si="8"/>
        <v>203054020</v>
      </c>
      <c r="Y42" s="100">
        <f t="shared" si="8"/>
        <v>-21625323</v>
      </c>
      <c r="Z42" s="137">
        <f>+IF(X42&lt;&gt;0,+(Y42/X42)*100,0)</f>
        <v>-10.65003440956254</v>
      </c>
      <c r="AA42" s="153">
        <f>SUM(AA43:AA46)</f>
        <v>270738693</v>
      </c>
    </row>
    <row r="43" spans="1:27" ht="13.5">
      <c r="A43" s="138" t="s">
        <v>89</v>
      </c>
      <c r="B43" s="136"/>
      <c r="C43" s="155">
        <v>150968401</v>
      </c>
      <c r="D43" s="155"/>
      <c r="E43" s="156">
        <v>152800290</v>
      </c>
      <c r="F43" s="60">
        <v>178651213</v>
      </c>
      <c r="G43" s="60">
        <v>2327969</v>
      </c>
      <c r="H43" s="60">
        <v>17462399</v>
      </c>
      <c r="I43" s="60">
        <v>18889160</v>
      </c>
      <c r="J43" s="60">
        <v>38679528</v>
      </c>
      <c r="K43" s="60">
        <v>21971602</v>
      </c>
      <c r="L43" s="60">
        <v>11051983</v>
      </c>
      <c r="M43" s="60">
        <v>11742205</v>
      </c>
      <c r="N43" s="60">
        <v>44765790</v>
      </c>
      <c r="O43" s="60">
        <v>12407449</v>
      </c>
      <c r="P43" s="60">
        <v>12087133</v>
      </c>
      <c r="Q43" s="60">
        <v>11574253</v>
      </c>
      <c r="R43" s="60">
        <v>36068835</v>
      </c>
      <c r="S43" s="60"/>
      <c r="T43" s="60"/>
      <c r="U43" s="60"/>
      <c r="V43" s="60"/>
      <c r="W43" s="60">
        <v>119514153</v>
      </c>
      <c r="X43" s="60">
        <v>133988410</v>
      </c>
      <c r="Y43" s="60">
        <v>-14474257</v>
      </c>
      <c r="Z43" s="140">
        <v>-10.8</v>
      </c>
      <c r="AA43" s="155">
        <v>178651213</v>
      </c>
    </row>
    <row r="44" spans="1:27" ht="13.5">
      <c r="A44" s="138" t="s">
        <v>90</v>
      </c>
      <c r="B44" s="136"/>
      <c r="C44" s="155">
        <v>44730295</v>
      </c>
      <c r="D44" s="155"/>
      <c r="E44" s="156">
        <v>25291030</v>
      </c>
      <c r="F44" s="60">
        <v>46752080</v>
      </c>
      <c r="G44" s="60">
        <v>1778526</v>
      </c>
      <c r="H44" s="60">
        <v>1949227</v>
      </c>
      <c r="I44" s="60">
        <v>1996341</v>
      </c>
      <c r="J44" s="60">
        <v>5724094</v>
      </c>
      <c r="K44" s="60">
        <v>1772332</v>
      </c>
      <c r="L44" s="60">
        <v>2284956</v>
      </c>
      <c r="M44" s="60">
        <v>2930137</v>
      </c>
      <c r="N44" s="60">
        <v>6987425</v>
      </c>
      <c r="O44" s="60">
        <v>6068942</v>
      </c>
      <c r="P44" s="60">
        <v>4335302</v>
      </c>
      <c r="Q44" s="60">
        <v>5574657</v>
      </c>
      <c r="R44" s="60">
        <v>15978901</v>
      </c>
      <c r="S44" s="60"/>
      <c r="T44" s="60"/>
      <c r="U44" s="60"/>
      <c r="V44" s="60"/>
      <c r="W44" s="60">
        <v>28690420</v>
      </c>
      <c r="X44" s="60">
        <v>35064060</v>
      </c>
      <c r="Y44" s="60">
        <v>-6373640</v>
      </c>
      <c r="Z44" s="140">
        <v>-18.18</v>
      </c>
      <c r="AA44" s="155">
        <v>46752080</v>
      </c>
    </row>
    <row r="45" spans="1:27" ht="13.5">
      <c r="A45" s="138" t="s">
        <v>91</v>
      </c>
      <c r="B45" s="136"/>
      <c r="C45" s="157">
        <v>23199983</v>
      </c>
      <c r="D45" s="157"/>
      <c r="E45" s="158">
        <v>24438530</v>
      </c>
      <c r="F45" s="159">
        <v>27321380</v>
      </c>
      <c r="G45" s="159">
        <v>1691649</v>
      </c>
      <c r="H45" s="159">
        <v>2168589</v>
      </c>
      <c r="I45" s="159">
        <v>1828763</v>
      </c>
      <c r="J45" s="159">
        <v>5689001</v>
      </c>
      <c r="K45" s="159">
        <v>1672305</v>
      </c>
      <c r="L45" s="159">
        <v>2518949</v>
      </c>
      <c r="M45" s="159">
        <v>3148457</v>
      </c>
      <c r="N45" s="159">
        <v>7339711</v>
      </c>
      <c r="O45" s="159">
        <v>2484055</v>
      </c>
      <c r="P45" s="159">
        <v>2405919</v>
      </c>
      <c r="Q45" s="159">
        <v>2413178</v>
      </c>
      <c r="R45" s="159">
        <v>7303152</v>
      </c>
      <c r="S45" s="159"/>
      <c r="T45" s="159"/>
      <c r="U45" s="159"/>
      <c r="V45" s="159"/>
      <c r="W45" s="159">
        <v>20331864</v>
      </c>
      <c r="X45" s="159">
        <v>20491035</v>
      </c>
      <c r="Y45" s="159">
        <v>-159171</v>
      </c>
      <c r="Z45" s="141">
        <v>-0.78</v>
      </c>
      <c r="AA45" s="157">
        <v>27321380</v>
      </c>
    </row>
    <row r="46" spans="1:27" ht="13.5">
      <c r="A46" s="138" t="s">
        <v>92</v>
      </c>
      <c r="B46" s="136"/>
      <c r="C46" s="155">
        <v>12250637</v>
      </c>
      <c r="D46" s="155"/>
      <c r="E46" s="156">
        <v>17844300</v>
      </c>
      <c r="F46" s="60">
        <v>18014020</v>
      </c>
      <c r="G46" s="60">
        <v>1045286</v>
      </c>
      <c r="H46" s="60">
        <v>1499316</v>
      </c>
      <c r="I46" s="60">
        <v>1623330</v>
      </c>
      <c r="J46" s="60">
        <v>4167932</v>
      </c>
      <c r="K46" s="60">
        <v>1324778</v>
      </c>
      <c r="L46" s="60">
        <v>1616607</v>
      </c>
      <c r="M46" s="60">
        <v>1693928</v>
      </c>
      <c r="N46" s="60">
        <v>4635313</v>
      </c>
      <c r="O46" s="60">
        <v>1457807</v>
      </c>
      <c r="P46" s="60">
        <v>1154457</v>
      </c>
      <c r="Q46" s="60">
        <v>1476751</v>
      </c>
      <c r="R46" s="60">
        <v>4089015</v>
      </c>
      <c r="S46" s="60"/>
      <c r="T46" s="60"/>
      <c r="U46" s="60"/>
      <c r="V46" s="60"/>
      <c r="W46" s="60">
        <v>12892260</v>
      </c>
      <c r="X46" s="60">
        <v>13510515</v>
      </c>
      <c r="Y46" s="60">
        <v>-618255</v>
      </c>
      <c r="Z46" s="140">
        <v>-4.58</v>
      </c>
      <c r="AA46" s="155">
        <v>18014020</v>
      </c>
    </row>
    <row r="47" spans="1:27" ht="13.5">
      <c r="A47" s="135" t="s">
        <v>93</v>
      </c>
      <c r="B47" s="142" t="s">
        <v>94</v>
      </c>
      <c r="C47" s="153">
        <v>398658</v>
      </c>
      <c r="D47" s="153"/>
      <c r="E47" s="154">
        <v>525842</v>
      </c>
      <c r="F47" s="100">
        <v>491372</v>
      </c>
      <c r="G47" s="100">
        <v>24580</v>
      </c>
      <c r="H47" s="100">
        <v>32063</v>
      </c>
      <c r="I47" s="100">
        <v>24889</v>
      </c>
      <c r="J47" s="100">
        <v>81532</v>
      </c>
      <c r="K47" s="100">
        <v>28310</v>
      </c>
      <c r="L47" s="100">
        <v>45894</v>
      </c>
      <c r="M47" s="100">
        <v>25981</v>
      </c>
      <c r="N47" s="100">
        <v>100185</v>
      </c>
      <c r="O47" s="100">
        <v>31422</v>
      </c>
      <c r="P47" s="100">
        <v>24643</v>
      </c>
      <c r="Q47" s="100">
        <v>24581</v>
      </c>
      <c r="R47" s="100">
        <v>80646</v>
      </c>
      <c r="S47" s="100"/>
      <c r="T47" s="100"/>
      <c r="U47" s="100"/>
      <c r="V47" s="100"/>
      <c r="W47" s="100">
        <v>262363</v>
      </c>
      <c r="X47" s="100">
        <v>368529</v>
      </c>
      <c r="Y47" s="100">
        <v>-106166</v>
      </c>
      <c r="Z47" s="137">
        <v>-28.81</v>
      </c>
      <c r="AA47" s="153">
        <v>491372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412945387</v>
      </c>
      <c r="D48" s="168">
        <f>+D28+D32+D38+D42+D47</f>
        <v>0</v>
      </c>
      <c r="E48" s="169">
        <f t="shared" si="9"/>
        <v>390151090</v>
      </c>
      <c r="F48" s="73">
        <f t="shared" si="9"/>
        <v>465955500</v>
      </c>
      <c r="G48" s="73">
        <f t="shared" si="9"/>
        <v>17308275</v>
      </c>
      <c r="H48" s="73">
        <f t="shared" si="9"/>
        <v>33227003</v>
      </c>
      <c r="I48" s="73">
        <f t="shared" si="9"/>
        <v>36958574</v>
      </c>
      <c r="J48" s="73">
        <f t="shared" si="9"/>
        <v>87493852</v>
      </c>
      <c r="K48" s="73">
        <f t="shared" si="9"/>
        <v>37550426</v>
      </c>
      <c r="L48" s="73">
        <f t="shared" si="9"/>
        <v>30264563</v>
      </c>
      <c r="M48" s="73">
        <f t="shared" si="9"/>
        <v>36547183</v>
      </c>
      <c r="N48" s="73">
        <f t="shared" si="9"/>
        <v>104362172</v>
      </c>
      <c r="O48" s="73">
        <f t="shared" si="9"/>
        <v>48412627</v>
      </c>
      <c r="P48" s="73">
        <f t="shared" si="9"/>
        <v>35835037</v>
      </c>
      <c r="Q48" s="73">
        <f t="shared" si="9"/>
        <v>46128271</v>
      </c>
      <c r="R48" s="73">
        <f t="shared" si="9"/>
        <v>130375935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322231959</v>
      </c>
      <c r="X48" s="73">
        <f t="shared" si="9"/>
        <v>349466627</v>
      </c>
      <c r="Y48" s="73">
        <f t="shared" si="9"/>
        <v>-27234668</v>
      </c>
      <c r="Z48" s="170">
        <f>+IF(X48&lt;&gt;0,+(Y48/X48)*100,0)</f>
        <v>-7.793209965082017</v>
      </c>
      <c r="AA48" s="168">
        <f>+AA28+AA32+AA38+AA42+AA47</f>
        <v>465955500</v>
      </c>
    </row>
    <row r="49" spans="1:27" ht="13.5">
      <c r="A49" s="148" t="s">
        <v>49</v>
      </c>
      <c r="B49" s="149"/>
      <c r="C49" s="171">
        <f aca="true" t="shared" si="10" ref="C49:Y49">+C25-C48</f>
        <v>-51130354</v>
      </c>
      <c r="D49" s="171">
        <f>+D25-D48</f>
        <v>0</v>
      </c>
      <c r="E49" s="172">
        <f t="shared" si="10"/>
        <v>34529850</v>
      </c>
      <c r="F49" s="173">
        <f t="shared" si="10"/>
        <v>-50186990</v>
      </c>
      <c r="G49" s="173">
        <f t="shared" si="10"/>
        <v>37597279</v>
      </c>
      <c r="H49" s="173">
        <f t="shared" si="10"/>
        <v>-8820047</v>
      </c>
      <c r="I49" s="173">
        <f t="shared" si="10"/>
        <v>-11592094</v>
      </c>
      <c r="J49" s="173">
        <f t="shared" si="10"/>
        <v>17185138</v>
      </c>
      <c r="K49" s="173">
        <f t="shared" si="10"/>
        <v>-14803520</v>
      </c>
      <c r="L49" s="173">
        <f t="shared" si="10"/>
        <v>-7518486</v>
      </c>
      <c r="M49" s="173">
        <f t="shared" si="10"/>
        <v>13769362</v>
      </c>
      <c r="N49" s="173">
        <f t="shared" si="10"/>
        <v>-8552644</v>
      </c>
      <c r="O49" s="173">
        <f t="shared" si="10"/>
        <v>-11625308</v>
      </c>
      <c r="P49" s="173">
        <f t="shared" si="10"/>
        <v>-14216985</v>
      </c>
      <c r="Q49" s="173">
        <f t="shared" si="10"/>
        <v>6260283</v>
      </c>
      <c r="R49" s="173">
        <f t="shared" si="10"/>
        <v>-19582010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-10949516</v>
      </c>
      <c r="X49" s="173">
        <f>IF(F25=F48,0,X25-X48)</f>
        <v>-37640243</v>
      </c>
      <c r="Y49" s="173">
        <f t="shared" si="10"/>
        <v>26690727</v>
      </c>
      <c r="Z49" s="174">
        <f>+IF(X49&lt;&gt;0,+(Y49/X49)*100,0)</f>
        <v>-70.91008153162029</v>
      </c>
      <c r="AA49" s="171">
        <f>+AA25-AA48</f>
        <v>-50186990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41574200</v>
      </c>
      <c r="D5" s="155">
        <v>0</v>
      </c>
      <c r="E5" s="156">
        <v>50710900</v>
      </c>
      <c r="F5" s="60">
        <v>48000000</v>
      </c>
      <c r="G5" s="60">
        <v>3991854</v>
      </c>
      <c r="H5" s="60">
        <v>3980804</v>
      </c>
      <c r="I5" s="60">
        <v>4006688</v>
      </c>
      <c r="J5" s="60">
        <v>11979346</v>
      </c>
      <c r="K5" s="60">
        <v>4013521</v>
      </c>
      <c r="L5" s="60">
        <v>3932073</v>
      </c>
      <c r="M5" s="60">
        <v>3991892</v>
      </c>
      <c r="N5" s="60">
        <v>11937486</v>
      </c>
      <c r="O5" s="60">
        <v>4014632</v>
      </c>
      <c r="P5" s="60">
        <v>3990438</v>
      </c>
      <c r="Q5" s="60">
        <v>4002398</v>
      </c>
      <c r="R5" s="60">
        <v>12007468</v>
      </c>
      <c r="S5" s="60">
        <v>0</v>
      </c>
      <c r="T5" s="60">
        <v>0</v>
      </c>
      <c r="U5" s="60">
        <v>0</v>
      </c>
      <c r="V5" s="60">
        <v>0</v>
      </c>
      <c r="W5" s="60">
        <v>35924300</v>
      </c>
      <c r="X5" s="60">
        <v>36000000</v>
      </c>
      <c r="Y5" s="60">
        <v>-75700</v>
      </c>
      <c r="Z5" s="140">
        <v>-0.21</v>
      </c>
      <c r="AA5" s="155">
        <v>48000000</v>
      </c>
    </row>
    <row r="6" spans="1:27" ht="13.5">
      <c r="A6" s="181" t="s">
        <v>102</v>
      </c>
      <c r="B6" s="182"/>
      <c r="C6" s="155">
        <v>851319</v>
      </c>
      <c r="D6" s="155">
        <v>0</v>
      </c>
      <c r="E6" s="156">
        <v>852940</v>
      </c>
      <c r="F6" s="60">
        <v>1300000</v>
      </c>
      <c r="G6" s="60">
        <v>98133</v>
      </c>
      <c r="H6" s="60">
        <v>102036</v>
      </c>
      <c r="I6" s="60">
        <v>111115</v>
      </c>
      <c r="J6" s="60">
        <v>311284</v>
      </c>
      <c r="K6" s="60">
        <v>111702</v>
      </c>
      <c r="L6" s="60">
        <v>114313</v>
      </c>
      <c r="M6" s="60">
        <v>117500</v>
      </c>
      <c r="N6" s="60">
        <v>343515</v>
      </c>
      <c r="O6" s="60">
        <v>119359</v>
      </c>
      <c r="P6" s="60">
        <v>133429</v>
      </c>
      <c r="Q6" s="60">
        <v>137510</v>
      </c>
      <c r="R6" s="60">
        <v>390298</v>
      </c>
      <c r="S6" s="60">
        <v>0</v>
      </c>
      <c r="T6" s="60">
        <v>0</v>
      </c>
      <c r="U6" s="60">
        <v>0</v>
      </c>
      <c r="V6" s="60">
        <v>0</v>
      </c>
      <c r="W6" s="60">
        <v>1045097</v>
      </c>
      <c r="X6" s="60">
        <v>975000</v>
      </c>
      <c r="Y6" s="60">
        <v>70097</v>
      </c>
      <c r="Z6" s="140">
        <v>7.19</v>
      </c>
      <c r="AA6" s="155">
        <v>1300000</v>
      </c>
    </row>
    <row r="7" spans="1:27" ht="13.5">
      <c r="A7" s="183" t="s">
        <v>103</v>
      </c>
      <c r="B7" s="182"/>
      <c r="C7" s="155">
        <v>126393792</v>
      </c>
      <c r="D7" s="155">
        <v>0</v>
      </c>
      <c r="E7" s="156">
        <v>146744860</v>
      </c>
      <c r="F7" s="60">
        <v>140909000</v>
      </c>
      <c r="G7" s="60">
        <v>11635303</v>
      </c>
      <c r="H7" s="60">
        <v>13197847</v>
      </c>
      <c r="I7" s="60">
        <v>11803102</v>
      </c>
      <c r="J7" s="60">
        <v>36636252</v>
      </c>
      <c r="K7" s="60">
        <v>12105687</v>
      </c>
      <c r="L7" s="60">
        <v>11583118</v>
      </c>
      <c r="M7" s="60">
        <v>11028382</v>
      </c>
      <c r="N7" s="60">
        <v>34717187</v>
      </c>
      <c r="O7" s="60">
        <v>12622012</v>
      </c>
      <c r="P7" s="60">
        <v>10673098</v>
      </c>
      <c r="Q7" s="60">
        <v>10986592</v>
      </c>
      <c r="R7" s="60">
        <v>34281702</v>
      </c>
      <c r="S7" s="60">
        <v>0</v>
      </c>
      <c r="T7" s="60">
        <v>0</v>
      </c>
      <c r="U7" s="60">
        <v>0</v>
      </c>
      <c r="V7" s="60">
        <v>0</v>
      </c>
      <c r="W7" s="60">
        <v>105635141</v>
      </c>
      <c r="X7" s="60">
        <v>105681750</v>
      </c>
      <c r="Y7" s="60">
        <v>-46609</v>
      </c>
      <c r="Z7" s="140">
        <v>-0.04</v>
      </c>
      <c r="AA7" s="155">
        <v>140909000</v>
      </c>
    </row>
    <row r="8" spans="1:27" ht="13.5">
      <c r="A8" s="183" t="s">
        <v>104</v>
      </c>
      <c r="B8" s="182"/>
      <c r="C8" s="155">
        <v>30842126</v>
      </c>
      <c r="D8" s="155">
        <v>0</v>
      </c>
      <c r="E8" s="156">
        <v>34739000</v>
      </c>
      <c r="F8" s="60">
        <v>34429650</v>
      </c>
      <c r="G8" s="60">
        <v>2532214</v>
      </c>
      <c r="H8" s="60">
        <v>3013758</v>
      </c>
      <c r="I8" s="60">
        <v>2743110</v>
      </c>
      <c r="J8" s="60">
        <v>8289082</v>
      </c>
      <c r="K8" s="60">
        <v>2882708</v>
      </c>
      <c r="L8" s="60">
        <v>2903058</v>
      </c>
      <c r="M8" s="60">
        <v>3139713</v>
      </c>
      <c r="N8" s="60">
        <v>8925479</v>
      </c>
      <c r="O8" s="60">
        <v>4119298</v>
      </c>
      <c r="P8" s="60">
        <v>2934725</v>
      </c>
      <c r="Q8" s="60">
        <v>3426635</v>
      </c>
      <c r="R8" s="60">
        <v>10480658</v>
      </c>
      <c r="S8" s="60">
        <v>0</v>
      </c>
      <c r="T8" s="60">
        <v>0</v>
      </c>
      <c r="U8" s="60">
        <v>0</v>
      </c>
      <c r="V8" s="60">
        <v>0</v>
      </c>
      <c r="W8" s="60">
        <v>27695219</v>
      </c>
      <c r="X8" s="60">
        <v>25822238</v>
      </c>
      <c r="Y8" s="60">
        <v>1872981</v>
      </c>
      <c r="Z8" s="140">
        <v>7.25</v>
      </c>
      <c r="AA8" s="155">
        <v>34429650</v>
      </c>
    </row>
    <row r="9" spans="1:27" ht="13.5">
      <c r="A9" s="183" t="s">
        <v>105</v>
      </c>
      <c r="B9" s="182"/>
      <c r="C9" s="155">
        <v>16411471</v>
      </c>
      <c r="D9" s="155">
        <v>0</v>
      </c>
      <c r="E9" s="156">
        <v>18718810</v>
      </c>
      <c r="F9" s="60">
        <v>19266000</v>
      </c>
      <c r="G9" s="60">
        <v>1561379</v>
      </c>
      <c r="H9" s="60">
        <v>1597216</v>
      </c>
      <c r="I9" s="60">
        <v>1593392</v>
      </c>
      <c r="J9" s="60">
        <v>4751987</v>
      </c>
      <c r="K9" s="60">
        <v>1618139</v>
      </c>
      <c r="L9" s="60">
        <v>1616519</v>
      </c>
      <c r="M9" s="60">
        <v>1645519</v>
      </c>
      <c r="N9" s="60">
        <v>4880177</v>
      </c>
      <c r="O9" s="60">
        <v>1676653</v>
      </c>
      <c r="P9" s="60">
        <v>1612911</v>
      </c>
      <c r="Q9" s="60">
        <v>1572101</v>
      </c>
      <c r="R9" s="60">
        <v>4861665</v>
      </c>
      <c r="S9" s="60">
        <v>0</v>
      </c>
      <c r="T9" s="60">
        <v>0</v>
      </c>
      <c r="U9" s="60">
        <v>0</v>
      </c>
      <c r="V9" s="60">
        <v>0</v>
      </c>
      <c r="W9" s="60">
        <v>14493829</v>
      </c>
      <c r="X9" s="60">
        <v>14449500</v>
      </c>
      <c r="Y9" s="60">
        <v>44329</v>
      </c>
      <c r="Z9" s="140">
        <v>0.31</v>
      </c>
      <c r="AA9" s="155">
        <v>19266000</v>
      </c>
    </row>
    <row r="10" spans="1:27" ht="13.5">
      <c r="A10" s="183" t="s">
        <v>106</v>
      </c>
      <c r="B10" s="182"/>
      <c r="C10" s="155">
        <v>12231815</v>
      </c>
      <c r="D10" s="155">
        <v>0</v>
      </c>
      <c r="E10" s="156">
        <v>14031310</v>
      </c>
      <c r="F10" s="54">
        <v>14031310</v>
      </c>
      <c r="G10" s="54">
        <v>1169511</v>
      </c>
      <c r="H10" s="54">
        <v>1166822</v>
      </c>
      <c r="I10" s="54">
        <v>1159831</v>
      </c>
      <c r="J10" s="54">
        <v>3496164</v>
      </c>
      <c r="K10" s="54">
        <v>1164980</v>
      </c>
      <c r="L10" s="54">
        <v>1163390</v>
      </c>
      <c r="M10" s="54">
        <v>1162351</v>
      </c>
      <c r="N10" s="54">
        <v>3490721</v>
      </c>
      <c r="O10" s="54">
        <v>1162311</v>
      </c>
      <c r="P10" s="54">
        <v>1158519</v>
      </c>
      <c r="Q10" s="54">
        <v>1160208</v>
      </c>
      <c r="R10" s="54">
        <v>3481038</v>
      </c>
      <c r="S10" s="54">
        <v>0</v>
      </c>
      <c r="T10" s="54">
        <v>0</v>
      </c>
      <c r="U10" s="54">
        <v>0</v>
      </c>
      <c r="V10" s="54">
        <v>0</v>
      </c>
      <c r="W10" s="54">
        <v>10467923</v>
      </c>
      <c r="X10" s="54">
        <v>10523483</v>
      </c>
      <c r="Y10" s="54">
        <v>-55560</v>
      </c>
      <c r="Z10" s="184">
        <v>-0.53</v>
      </c>
      <c r="AA10" s="130">
        <v>14031310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799888</v>
      </c>
      <c r="D12" s="155">
        <v>0</v>
      </c>
      <c r="E12" s="156">
        <v>687410</v>
      </c>
      <c r="F12" s="60">
        <v>1302800</v>
      </c>
      <c r="G12" s="60">
        <v>78847</v>
      </c>
      <c r="H12" s="60">
        <v>156133</v>
      </c>
      <c r="I12" s="60">
        <v>113493</v>
      </c>
      <c r="J12" s="60">
        <v>348473</v>
      </c>
      <c r="K12" s="60">
        <v>74855</v>
      </c>
      <c r="L12" s="60">
        <v>133391</v>
      </c>
      <c r="M12" s="60">
        <v>96339</v>
      </c>
      <c r="N12" s="60">
        <v>304585</v>
      </c>
      <c r="O12" s="60">
        <v>81979</v>
      </c>
      <c r="P12" s="60">
        <v>148236</v>
      </c>
      <c r="Q12" s="60">
        <v>92696</v>
      </c>
      <c r="R12" s="60">
        <v>322911</v>
      </c>
      <c r="S12" s="60">
        <v>0</v>
      </c>
      <c r="T12" s="60">
        <v>0</v>
      </c>
      <c r="U12" s="60">
        <v>0</v>
      </c>
      <c r="V12" s="60">
        <v>0</v>
      </c>
      <c r="W12" s="60">
        <v>975969</v>
      </c>
      <c r="X12" s="60">
        <v>977100</v>
      </c>
      <c r="Y12" s="60">
        <v>-1131</v>
      </c>
      <c r="Z12" s="140">
        <v>-0.12</v>
      </c>
      <c r="AA12" s="155">
        <v>1302800</v>
      </c>
    </row>
    <row r="13" spans="1:27" ht="13.5">
      <c r="A13" s="181" t="s">
        <v>109</v>
      </c>
      <c r="B13" s="185"/>
      <c r="C13" s="155">
        <v>3970429</v>
      </c>
      <c r="D13" s="155">
        <v>0</v>
      </c>
      <c r="E13" s="156">
        <v>2765640</v>
      </c>
      <c r="F13" s="60">
        <v>3739000</v>
      </c>
      <c r="G13" s="60">
        <v>64130</v>
      </c>
      <c r="H13" s="60">
        <v>472722</v>
      </c>
      <c r="I13" s="60">
        <v>373771</v>
      </c>
      <c r="J13" s="60">
        <v>910623</v>
      </c>
      <c r="K13" s="60">
        <v>52540</v>
      </c>
      <c r="L13" s="60">
        <v>624922</v>
      </c>
      <c r="M13" s="60">
        <v>297584</v>
      </c>
      <c r="N13" s="60">
        <v>975046</v>
      </c>
      <c r="O13" s="60">
        <v>448888</v>
      </c>
      <c r="P13" s="60">
        <v>368039</v>
      </c>
      <c r="Q13" s="60">
        <v>328962</v>
      </c>
      <c r="R13" s="60">
        <v>1145889</v>
      </c>
      <c r="S13" s="60">
        <v>0</v>
      </c>
      <c r="T13" s="60">
        <v>0</v>
      </c>
      <c r="U13" s="60">
        <v>0</v>
      </c>
      <c r="V13" s="60">
        <v>0</v>
      </c>
      <c r="W13" s="60">
        <v>3031558</v>
      </c>
      <c r="X13" s="60">
        <v>2804250</v>
      </c>
      <c r="Y13" s="60">
        <v>227308</v>
      </c>
      <c r="Z13" s="140">
        <v>8.11</v>
      </c>
      <c r="AA13" s="155">
        <v>3739000</v>
      </c>
    </row>
    <row r="14" spans="1:27" ht="13.5">
      <c r="A14" s="181" t="s">
        <v>110</v>
      </c>
      <c r="B14" s="185"/>
      <c r="C14" s="155">
        <v>8747</v>
      </c>
      <c r="D14" s="155">
        <v>0</v>
      </c>
      <c r="E14" s="156">
        <v>11180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1370</v>
      </c>
      <c r="R14" s="60">
        <v>1370</v>
      </c>
      <c r="S14" s="60">
        <v>0</v>
      </c>
      <c r="T14" s="60">
        <v>0</v>
      </c>
      <c r="U14" s="60">
        <v>0</v>
      </c>
      <c r="V14" s="60">
        <v>0</v>
      </c>
      <c r="W14" s="60">
        <v>1370</v>
      </c>
      <c r="X14" s="60">
        <v>0</v>
      </c>
      <c r="Y14" s="60">
        <v>1370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1845054</v>
      </c>
      <c r="D16" s="155">
        <v>0</v>
      </c>
      <c r="E16" s="156">
        <v>1582000</v>
      </c>
      <c r="F16" s="60">
        <v>2010630</v>
      </c>
      <c r="G16" s="60">
        <v>64508</v>
      </c>
      <c r="H16" s="60">
        <v>208950</v>
      </c>
      <c r="I16" s="60">
        <v>144651</v>
      </c>
      <c r="J16" s="60">
        <v>418109</v>
      </c>
      <c r="K16" s="60">
        <v>131201</v>
      </c>
      <c r="L16" s="60">
        <v>211547</v>
      </c>
      <c r="M16" s="60">
        <v>113716</v>
      </c>
      <c r="N16" s="60">
        <v>456464</v>
      </c>
      <c r="O16" s="60">
        <v>81514</v>
      </c>
      <c r="P16" s="60">
        <v>89925</v>
      </c>
      <c r="Q16" s="60">
        <v>331384</v>
      </c>
      <c r="R16" s="60">
        <v>502823</v>
      </c>
      <c r="S16" s="60">
        <v>0</v>
      </c>
      <c r="T16" s="60">
        <v>0</v>
      </c>
      <c r="U16" s="60">
        <v>0</v>
      </c>
      <c r="V16" s="60">
        <v>0</v>
      </c>
      <c r="W16" s="60">
        <v>1377396</v>
      </c>
      <c r="X16" s="60">
        <v>1507973</v>
      </c>
      <c r="Y16" s="60">
        <v>-130577</v>
      </c>
      <c r="Z16" s="140">
        <v>-8.66</v>
      </c>
      <c r="AA16" s="155">
        <v>2010630</v>
      </c>
    </row>
    <row r="17" spans="1:27" ht="13.5">
      <c r="A17" s="181" t="s">
        <v>113</v>
      </c>
      <c r="B17" s="185"/>
      <c r="C17" s="155">
        <v>5215870</v>
      </c>
      <c r="D17" s="155">
        <v>0</v>
      </c>
      <c r="E17" s="156">
        <v>5897000</v>
      </c>
      <c r="F17" s="60">
        <v>4793220</v>
      </c>
      <c r="G17" s="60">
        <v>413812</v>
      </c>
      <c r="H17" s="60">
        <v>377409</v>
      </c>
      <c r="I17" s="60">
        <v>382810</v>
      </c>
      <c r="J17" s="60">
        <v>1174031</v>
      </c>
      <c r="K17" s="60">
        <v>449270</v>
      </c>
      <c r="L17" s="60">
        <v>331108</v>
      </c>
      <c r="M17" s="60">
        <v>278188</v>
      </c>
      <c r="N17" s="60">
        <v>1058566</v>
      </c>
      <c r="O17" s="60">
        <v>401249</v>
      </c>
      <c r="P17" s="60">
        <v>323249</v>
      </c>
      <c r="Q17" s="60">
        <v>345680</v>
      </c>
      <c r="R17" s="60">
        <v>1070178</v>
      </c>
      <c r="S17" s="60">
        <v>0</v>
      </c>
      <c r="T17" s="60">
        <v>0</v>
      </c>
      <c r="U17" s="60">
        <v>0</v>
      </c>
      <c r="V17" s="60">
        <v>0</v>
      </c>
      <c r="W17" s="60">
        <v>3302775</v>
      </c>
      <c r="X17" s="60">
        <v>3594915</v>
      </c>
      <c r="Y17" s="60">
        <v>-292140</v>
      </c>
      <c r="Z17" s="140">
        <v>-8.13</v>
      </c>
      <c r="AA17" s="155">
        <v>4793220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94084094</v>
      </c>
      <c r="D19" s="155">
        <v>0</v>
      </c>
      <c r="E19" s="156">
        <v>92080000</v>
      </c>
      <c r="F19" s="60">
        <v>92506853</v>
      </c>
      <c r="G19" s="60">
        <v>33186000</v>
      </c>
      <c r="H19" s="60">
        <v>0</v>
      </c>
      <c r="I19" s="60">
        <v>2855000</v>
      </c>
      <c r="J19" s="60">
        <v>36041000</v>
      </c>
      <c r="K19" s="60">
        <v>50000</v>
      </c>
      <c r="L19" s="60">
        <v>0</v>
      </c>
      <c r="M19" s="60">
        <v>28373000</v>
      </c>
      <c r="N19" s="60">
        <v>28423000</v>
      </c>
      <c r="O19" s="60">
        <v>12001885</v>
      </c>
      <c r="P19" s="60">
        <v>84021</v>
      </c>
      <c r="Q19" s="60">
        <v>29959764</v>
      </c>
      <c r="R19" s="60">
        <v>42045670</v>
      </c>
      <c r="S19" s="60">
        <v>0</v>
      </c>
      <c r="T19" s="60">
        <v>0</v>
      </c>
      <c r="U19" s="60">
        <v>0</v>
      </c>
      <c r="V19" s="60">
        <v>0</v>
      </c>
      <c r="W19" s="60">
        <v>106509670</v>
      </c>
      <c r="X19" s="60">
        <v>69380140</v>
      </c>
      <c r="Y19" s="60">
        <v>37129530</v>
      </c>
      <c r="Z19" s="140">
        <v>53.52</v>
      </c>
      <c r="AA19" s="155">
        <v>92506853</v>
      </c>
    </row>
    <row r="20" spans="1:27" ht="13.5">
      <c r="A20" s="181" t="s">
        <v>35</v>
      </c>
      <c r="B20" s="185"/>
      <c r="C20" s="155">
        <v>4403460</v>
      </c>
      <c r="D20" s="155">
        <v>0</v>
      </c>
      <c r="E20" s="156">
        <v>2593890</v>
      </c>
      <c r="F20" s="54">
        <v>14498047</v>
      </c>
      <c r="G20" s="54">
        <v>109863</v>
      </c>
      <c r="H20" s="54">
        <v>133259</v>
      </c>
      <c r="I20" s="54">
        <v>79517</v>
      </c>
      <c r="J20" s="54">
        <v>322639</v>
      </c>
      <c r="K20" s="54">
        <v>92303</v>
      </c>
      <c r="L20" s="54">
        <v>132638</v>
      </c>
      <c r="M20" s="54">
        <v>72361</v>
      </c>
      <c r="N20" s="54">
        <v>297302</v>
      </c>
      <c r="O20" s="54">
        <v>57539</v>
      </c>
      <c r="P20" s="54">
        <v>101462</v>
      </c>
      <c r="Q20" s="54">
        <v>43254</v>
      </c>
      <c r="R20" s="54">
        <v>202255</v>
      </c>
      <c r="S20" s="54">
        <v>0</v>
      </c>
      <c r="T20" s="54">
        <v>0</v>
      </c>
      <c r="U20" s="54">
        <v>0</v>
      </c>
      <c r="V20" s="54">
        <v>0</v>
      </c>
      <c r="W20" s="54">
        <v>822196</v>
      </c>
      <c r="X20" s="54">
        <v>10873535</v>
      </c>
      <c r="Y20" s="54">
        <v>-10051339</v>
      </c>
      <c r="Z20" s="184">
        <v>-92.44</v>
      </c>
      <c r="AA20" s="130">
        <v>14498047</v>
      </c>
    </row>
    <row r="21" spans="1:27" ht="13.5">
      <c r="A21" s="181" t="s">
        <v>115</v>
      </c>
      <c r="B21" s="185"/>
      <c r="C21" s="155">
        <v>382160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339014425</v>
      </c>
      <c r="D22" s="188">
        <f>SUM(D5:D21)</f>
        <v>0</v>
      </c>
      <c r="E22" s="189">
        <f t="shared" si="0"/>
        <v>371414940</v>
      </c>
      <c r="F22" s="190">
        <f t="shared" si="0"/>
        <v>376786510</v>
      </c>
      <c r="G22" s="190">
        <f t="shared" si="0"/>
        <v>54905554</v>
      </c>
      <c r="H22" s="190">
        <f t="shared" si="0"/>
        <v>24406956</v>
      </c>
      <c r="I22" s="190">
        <f t="shared" si="0"/>
        <v>25366480</v>
      </c>
      <c r="J22" s="190">
        <f t="shared" si="0"/>
        <v>104678990</v>
      </c>
      <c r="K22" s="190">
        <f t="shared" si="0"/>
        <v>22746906</v>
      </c>
      <c r="L22" s="190">
        <f t="shared" si="0"/>
        <v>22746077</v>
      </c>
      <c r="M22" s="190">
        <f t="shared" si="0"/>
        <v>50316545</v>
      </c>
      <c r="N22" s="190">
        <f t="shared" si="0"/>
        <v>95809528</v>
      </c>
      <c r="O22" s="190">
        <f t="shared" si="0"/>
        <v>36787319</v>
      </c>
      <c r="P22" s="190">
        <f t="shared" si="0"/>
        <v>21618052</v>
      </c>
      <c r="Q22" s="190">
        <f t="shared" si="0"/>
        <v>52388554</v>
      </c>
      <c r="R22" s="190">
        <f t="shared" si="0"/>
        <v>110793925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311282443</v>
      </c>
      <c r="X22" s="190">
        <f t="shared" si="0"/>
        <v>282589884</v>
      </c>
      <c r="Y22" s="190">
        <f t="shared" si="0"/>
        <v>28692559</v>
      </c>
      <c r="Z22" s="191">
        <f>+IF(X22&lt;&gt;0,+(Y22/X22)*100,0)</f>
        <v>10.153427502026222</v>
      </c>
      <c r="AA22" s="188">
        <f>SUM(AA5:AA21)</f>
        <v>376786510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101305470</v>
      </c>
      <c r="D25" s="155">
        <v>0</v>
      </c>
      <c r="E25" s="156">
        <v>118883592</v>
      </c>
      <c r="F25" s="60">
        <v>108489242</v>
      </c>
      <c r="G25" s="60">
        <v>7828316</v>
      </c>
      <c r="H25" s="60">
        <v>8354123</v>
      </c>
      <c r="I25" s="60">
        <v>8019195</v>
      </c>
      <c r="J25" s="60">
        <v>24201634</v>
      </c>
      <c r="K25" s="60">
        <v>7952785</v>
      </c>
      <c r="L25" s="60">
        <v>12276863</v>
      </c>
      <c r="M25" s="60">
        <v>9525063</v>
      </c>
      <c r="N25" s="60">
        <v>29754711</v>
      </c>
      <c r="O25" s="60">
        <v>8520519</v>
      </c>
      <c r="P25" s="60">
        <v>7843313</v>
      </c>
      <c r="Q25" s="60">
        <v>8650814</v>
      </c>
      <c r="R25" s="60">
        <v>25014646</v>
      </c>
      <c r="S25" s="60">
        <v>0</v>
      </c>
      <c r="T25" s="60">
        <v>0</v>
      </c>
      <c r="U25" s="60">
        <v>0</v>
      </c>
      <c r="V25" s="60">
        <v>0</v>
      </c>
      <c r="W25" s="60">
        <v>78970991</v>
      </c>
      <c r="X25" s="60">
        <v>81366932</v>
      </c>
      <c r="Y25" s="60">
        <v>-2395941</v>
      </c>
      <c r="Z25" s="140">
        <v>-2.94</v>
      </c>
      <c r="AA25" s="155">
        <v>108489242</v>
      </c>
    </row>
    <row r="26" spans="1:27" ht="13.5">
      <c r="A26" s="183" t="s">
        <v>38</v>
      </c>
      <c r="B26" s="182"/>
      <c r="C26" s="155">
        <v>12093446</v>
      </c>
      <c r="D26" s="155">
        <v>0</v>
      </c>
      <c r="E26" s="156">
        <v>14348420</v>
      </c>
      <c r="F26" s="60">
        <v>13416500</v>
      </c>
      <c r="G26" s="60">
        <v>985490</v>
      </c>
      <c r="H26" s="60">
        <v>985490</v>
      </c>
      <c r="I26" s="60">
        <v>1018329</v>
      </c>
      <c r="J26" s="60">
        <v>2989309</v>
      </c>
      <c r="K26" s="60">
        <v>1013797</v>
      </c>
      <c r="L26" s="60">
        <v>985918</v>
      </c>
      <c r="M26" s="60">
        <v>1051587</v>
      </c>
      <c r="N26" s="60">
        <v>3051302</v>
      </c>
      <c r="O26" s="60">
        <v>1080909</v>
      </c>
      <c r="P26" s="60">
        <v>1124208</v>
      </c>
      <c r="Q26" s="60">
        <v>2226512</v>
      </c>
      <c r="R26" s="60">
        <v>4431629</v>
      </c>
      <c r="S26" s="60">
        <v>0</v>
      </c>
      <c r="T26" s="60">
        <v>0</v>
      </c>
      <c r="U26" s="60">
        <v>0</v>
      </c>
      <c r="V26" s="60">
        <v>0</v>
      </c>
      <c r="W26" s="60">
        <v>10472240</v>
      </c>
      <c r="X26" s="60">
        <v>10062375</v>
      </c>
      <c r="Y26" s="60">
        <v>409865</v>
      </c>
      <c r="Z26" s="140">
        <v>4.07</v>
      </c>
      <c r="AA26" s="155">
        <v>13416500</v>
      </c>
    </row>
    <row r="27" spans="1:27" ht="13.5">
      <c r="A27" s="183" t="s">
        <v>118</v>
      </c>
      <c r="B27" s="182"/>
      <c r="C27" s="155">
        <v>7350562</v>
      </c>
      <c r="D27" s="155">
        <v>0</v>
      </c>
      <c r="E27" s="156">
        <v>1500000</v>
      </c>
      <c r="F27" s="60">
        <v>1500000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750000</v>
      </c>
      <c r="N27" s="60">
        <v>750000</v>
      </c>
      <c r="O27" s="60">
        <v>0</v>
      </c>
      <c r="P27" s="60">
        <v>0</v>
      </c>
      <c r="Q27" s="60">
        <v>375000</v>
      </c>
      <c r="R27" s="60">
        <v>375000</v>
      </c>
      <c r="S27" s="60">
        <v>0</v>
      </c>
      <c r="T27" s="60">
        <v>0</v>
      </c>
      <c r="U27" s="60">
        <v>0</v>
      </c>
      <c r="V27" s="60">
        <v>0</v>
      </c>
      <c r="W27" s="60">
        <v>1125000</v>
      </c>
      <c r="X27" s="60">
        <v>1125000</v>
      </c>
      <c r="Y27" s="60">
        <v>0</v>
      </c>
      <c r="Z27" s="140">
        <v>0</v>
      </c>
      <c r="AA27" s="155">
        <v>1500000</v>
      </c>
    </row>
    <row r="28" spans="1:27" ht="13.5">
      <c r="A28" s="183" t="s">
        <v>39</v>
      </c>
      <c r="B28" s="182"/>
      <c r="C28" s="155">
        <v>71855603</v>
      </c>
      <c r="D28" s="155">
        <v>0</v>
      </c>
      <c r="E28" s="156">
        <v>19411060</v>
      </c>
      <c r="F28" s="60">
        <v>75511060</v>
      </c>
      <c r="G28" s="60">
        <v>1617588</v>
      </c>
      <c r="H28" s="60">
        <v>1617588</v>
      </c>
      <c r="I28" s="60">
        <v>0</v>
      </c>
      <c r="J28" s="60">
        <v>3235176</v>
      </c>
      <c r="K28" s="60">
        <v>0</v>
      </c>
      <c r="L28" s="60">
        <v>0</v>
      </c>
      <c r="M28" s="60">
        <v>6470353</v>
      </c>
      <c r="N28" s="60">
        <v>6470353</v>
      </c>
      <c r="O28" s="60">
        <v>10967589</v>
      </c>
      <c r="P28" s="60">
        <v>10967589</v>
      </c>
      <c r="Q28" s="60">
        <v>10967589</v>
      </c>
      <c r="R28" s="60">
        <v>32902767</v>
      </c>
      <c r="S28" s="60">
        <v>0</v>
      </c>
      <c r="T28" s="60">
        <v>0</v>
      </c>
      <c r="U28" s="60">
        <v>0</v>
      </c>
      <c r="V28" s="60">
        <v>0</v>
      </c>
      <c r="W28" s="60">
        <v>42608296</v>
      </c>
      <c r="X28" s="60">
        <v>56633295</v>
      </c>
      <c r="Y28" s="60">
        <v>-14024999</v>
      </c>
      <c r="Z28" s="140">
        <v>-24.76</v>
      </c>
      <c r="AA28" s="155">
        <v>75511060</v>
      </c>
    </row>
    <row r="29" spans="1:27" ht="13.5">
      <c r="A29" s="183" t="s">
        <v>40</v>
      </c>
      <c r="B29" s="182"/>
      <c r="C29" s="155">
        <v>2324835</v>
      </c>
      <c r="D29" s="155">
        <v>0</v>
      </c>
      <c r="E29" s="156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0">
        <v>0</v>
      </c>
      <c r="Z29" s="140">
        <v>0</v>
      </c>
      <c r="AA29" s="155">
        <v>0</v>
      </c>
    </row>
    <row r="30" spans="1:27" ht="13.5">
      <c r="A30" s="183" t="s">
        <v>119</v>
      </c>
      <c r="B30" s="182"/>
      <c r="C30" s="155">
        <v>112199872</v>
      </c>
      <c r="D30" s="155">
        <v>0</v>
      </c>
      <c r="E30" s="156">
        <v>119285320</v>
      </c>
      <c r="F30" s="60">
        <v>125890000</v>
      </c>
      <c r="G30" s="60">
        <v>75281</v>
      </c>
      <c r="H30" s="60">
        <v>15236632</v>
      </c>
      <c r="I30" s="60">
        <v>17101535</v>
      </c>
      <c r="J30" s="60">
        <v>32413448</v>
      </c>
      <c r="K30" s="60">
        <v>20029411</v>
      </c>
      <c r="L30" s="60">
        <v>8866971</v>
      </c>
      <c r="M30" s="60">
        <v>8514467</v>
      </c>
      <c r="N30" s="60">
        <v>37410849</v>
      </c>
      <c r="O30" s="60">
        <v>8395512</v>
      </c>
      <c r="P30" s="60">
        <v>8482512</v>
      </c>
      <c r="Q30" s="60">
        <v>7820838</v>
      </c>
      <c r="R30" s="60">
        <v>24698862</v>
      </c>
      <c r="S30" s="60">
        <v>0</v>
      </c>
      <c r="T30" s="60">
        <v>0</v>
      </c>
      <c r="U30" s="60">
        <v>0</v>
      </c>
      <c r="V30" s="60">
        <v>0</v>
      </c>
      <c r="W30" s="60">
        <v>94523159</v>
      </c>
      <c r="X30" s="60">
        <v>94417500</v>
      </c>
      <c r="Y30" s="60">
        <v>105659</v>
      </c>
      <c r="Z30" s="140">
        <v>0.11</v>
      </c>
      <c r="AA30" s="155">
        <v>125890000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26186385</v>
      </c>
      <c r="D32" s="155">
        <v>0</v>
      </c>
      <c r="E32" s="156">
        <v>38814260</v>
      </c>
      <c r="F32" s="60">
        <v>31427355</v>
      </c>
      <c r="G32" s="60">
        <v>2229636</v>
      </c>
      <c r="H32" s="60">
        <v>2743506</v>
      </c>
      <c r="I32" s="60">
        <v>4308545</v>
      </c>
      <c r="J32" s="60">
        <v>9281687</v>
      </c>
      <c r="K32" s="60">
        <v>2924642</v>
      </c>
      <c r="L32" s="60">
        <v>2608394</v>
      </c>
      <c r="M32" s="60">
        <v>2781971</v>
      </c>
      <c r="N32" s="60">
        <v>8315007</v>
      </c>
      <c r="O32" s="60">
        <v>3025846</v>
      </c>
      <c r="P32" s="60">
        <v>2454807</v>
      </c>
      <c r="Q32" s="60">
        <v>1971038</v>
      </c>
      <c r="R32" s="60">
        <v>7451691</v>
      </c>
      <c r="S32" s="60">
        <v>0</v>
      </c>
      <c r="T32" s="60">
        <v>0</v>
      </c>
      <c r="U32" s="60">
        <v>0</v>
      </c>
      <c r="V32" s="60">
        <v>0</v>
      </c>
      <c r="W32" s="60">
        <v>25048385</v>
      </c>
      <c r="X32" s="60">
        <v>23570516</v>
      </c>
      <c r="Y32" s="60">
        <v>1477869</v>
      </c>
      <c r="Z32" s="140">
        <v>6.27</v>
      </c>
      <c r="AA32" s="155">
        <v>31427355</v>
      </c>
    </row>
    <row r="33" spans="1:27" ht="13.5">
      <c r="A33" s="183" t="s">
        <v>42</v>
      </c>
      <c r="B33" s="182"/>
      <c r="C33" s="155">
        <v>19155256</v>
      </c>
      <c r="D33" s="155">
        <v>0</v>
      </c>
      <c r="E33" s="156">
        <v>12195490</v>
      </c>
      <c r="F33" s="60">
        <v>16268500</v>
      </c>
      <c r="G33" s="60">
        <v>628519</v>
      </c>
      <c r="H33" s="60">
        <v>968686</v>
      </c>
      <c r="I33" s="60">
        <v>658934</v>
      </c>
      <c r="J33" s="60">
        <v>2256139</v>
      </c>
      <c r="K33" s="60">
        <v>1195680</v>
      </c>
      <c r="L33" s="60">
        <v>825917</v>
      </c>
      <c r="M33" s="60">
        <v>977608</v>
      </c>
      <c r="N33" s="60">
        <v>2999205</v>
      </c>
      <c r="O33" s="60">
        <v>11244945</v>
      </c>
      <c r="P33" s="60">
        <v>1104756</v>
      </c>
      <c r="Q33" s="60">
        <v>967360</v>
      </c>
      <c r="R33" s="60">
        <v>13317061</v>
      </c>
      <c r="S33" s="60">
        <v>0</v>
      </c>
      <c r="T33" s="60">
        <v>0</v>
      </c>
      <c r="U33" s="60">
        <v>0</v>
      </c>
      <c r="V33" s="60">
        <v>0</v>
      </c>
      <c r="W33" s="60">
        <v>18572405</v>
      </c>
      <c r="X33" s="60">
        <v>12201375</v>
      </c>
      <c r="Y33" s="60">
        <v>6371030</v>
      </c>
      <c r="Z33" s="140">
        <v>52.22</v>
      </c>
      <c r="AA33" s="155">
        <v>16268500</v>
      </c>
    </row>
    <row r="34" spans="1:27" ht="13.5">
      <c r="A34" s="183" t="s">
        <v>43</v>
      </c>
      <c r="B34" s="182"/>
      <c r="C34" s="155">
        <v>60473958</v>
      </c>
      <c r="D34" s="155">
        <v>0</v>
      </c>
      <c r="E34" s="156">
        <v>65712948</v>
      </c>
      <c r="F34" s="60">
        <v>93452843</v>
      </c>
      <c r="G34" s="60">
        <v>3943445</v>
      </c>
      <c r="H34" s="60">
        <v>3320978</v>
      </c>
      <c r="I34" s="60">
        <v>5852036</v>
      </c>
      <c r="J34" s="60">
        <v>13116459</v>
      </c>
      <c r="K34" s="60">
        <v>4434111</v>
      </c>
      <c r="L34" s="60">
        <v>4700500</v>
      </c>
      <c r="M34" s="60">
        <v>6476134</v>
      </c>
      <c r="N34" s="60">
        <v>15610745</v>
      </c>
      <c r="O34" s="60">
        <v>5177307</v>
      </c>
      <c r="P34" s="60">
        <v>3857852</v>
      </c>
      <c r="Q34" s="60">
        <v>13149120</v>
      </c>
      <c r="R34" s="60">
        <v>22184279</v>
      </c>
      <c r="S34" s="60">
        <v>0</v>
      </c>
      <c r="T34" s="60">
        <v>0</v>
      </c>
      <c r="U34" s="60">
        <v>0</v>
      </c>
      <c r="V34" s="60">
        <v>0</v>
      </c>
      <c r="W34" s="60">
        <v>50911483</v>
      </c>
      <c r="X34" s="60">
        <v>70089632</v>
      </c>
      <c r="Y34" s="60">
        <v>-19178149</v>
      </c>
      <c r="Z34" s="140">
        <v>-27.36</v>
      </c>
      <c r="AA34" s="155">
        <v>93452843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412945387</v>
      </c>
      <c r="D36" s="188">
        <f>SUM(D25:D35)</f>
        <v>0</v>
      </c>
      <c r="E36" s="189">
        <f t="shared" si="1"/>
        <v>390151090</v>
      </c>
      <c r="F36" s="190">
        <f t="shared" si="1"/>
        <v>465955500</v>
      </c>
      <c r="G36" s="190">
        <f t="shared" si="1"/>
        <v>17308275</v>
      </c>
      <c r="H36" s="190">
        <f t="shared" si="1"/>
        <v>33227003</v>
      </c>
      <c r="I36" s="190">
        <f t="shared" si="1"/>
        <v>36958574</v>
      </c>
      <c r="J36" s="190">
        <f t="shared" si="1"/>
        <v>87493852</v>
      </c>
      <c r="K36" s="190">
        <f t="shared" si="1"/>
        <v>37550426</v>
      </c>
      <c r="L36" s="190">
        <f t="shared" si="1"/>
        <v>30264563</v>
      </c>
      <c r="M36" s="190">
        <f t="shared" si="1"/>
        <v>36547183</v>
      </c>
      <c r="N36" s="190">
        <f t="shared" si="1"/>
        <v>104362172</v>
      </c>
      <c r="O36" s="190">
        <f t="shared" si="1"/>
        <v>48412627</v>
      </c>
      <c r="P36" s="190">
        <f t="shared" si="1"/>
        <v>35835037</v>
      </c>
      <c r="Q36" s="190">
        <f t="shared" si="1"/>
        <v>46128271</v>
      </c>
      <c r="R36" s="190">
        <f t="shared" si="1"/>
        <v>130375935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322231959</v>
      </c>
      <c r="X36" s="190">
        <f t="shared" si="1"/>
        <v>349466625</v>
      </c>
      <c r="Y36" s="190">
        <f t="shared" si="1"/>
        <v>-27234666</v>
      </c>
      <c r="Z36" s="191">
        <f>+IF(X36&lt;&gt;0,+(Y36/X36)*100,0)</f>
        <v>-7.793209437381895</v>
      </c>
      <c r="AA36" s="188">
        <f>SUM(AA25:AA35)</f>
        <v>465955500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-73930962</v>
      </c>
      <c r="D38" s="199">
        <f>+D22-D36</f>
        <v>0</v>
      </c>
      <c r="E38" s="200">
        <f t="shared" si="2"/>
        <v>-18736150</v>
      </c>
      <c r="F38" s="106">
        <f t="shared" si="2"/>
        <v>-89168990</v>
      </c>
      <c r="G38" s="106">
        <f t="shared" si="2"/>
        <v>37597279</v>
      </c>
      <c r="H38" s="106">
        <f t="shared" si="2"/>
        <v>-8820047</v>
      </c>
      <c r="I38" s="106">
        <f t="shared" si="2"/>
        <v>-11592094</v>
      </c>
      <c r="J38" s="106">
        <f t="shared" si="2"/>
        <v>17185138</v>
      </c>
      <c r="K38" s="106">
        <f t="shared" si="2"/>
        <v>-14803520</v>
      </c>
      <c r="L38" s="106">
        <f t="shared" si="2"/>
        <v>-7518486</v>
      </c>
      <c r="M38" s="106">
        <f t="shared" si="2"/>
        <v>13769362</v>
      </c>
      <c r="N38" s="106">
        <f t="shared" si="2"/>
        <v>-8552644</v>
      </c>
      <c r="O38" s="106">
        <f t="shared" si="2"/>
        <v>-11625308</v>
      </c>
      <c r="P38" s="106">
        <f t="shared" si="2"/>
        <v>-14216985</v>
      </c>
      <c r="Q38" s="106">
        <f t="shared" si="2"/>
        <v>6260283</v>
      </c>
      <c r="R38" s="106">
        <f t="shared" si="2"/>
        <v>-19582010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-10949516</v>
      </c>
      <c r="X38" s="106">
        <f>IF(F22=F36,0,X22-X36)</f>
        <v>-66876741</v>
      </c>
      <c r="Y38" s="106">
        <f t="shared" si="2"/>
        <v>55927225</v>
      </c>
      <c r="Z38" s="201">
        <f>+IF(X38&lt;&gt;0,+(Y38/X38)*100,0)</f>
        <v>-83.62731820320012</v>
      </c>
      <c r="AA38" s="199">
        <f>+AA22-AA36</f>
        <v>-89168990</v>
      </c>
    </row>
    <row r="39" spans="1:27" ht="13.5">
      <c r="A39" s="181" t="s">
        <v>46</v>
      </c>
      <c r="B39" s="185"/>
      <c r="C39" s="155">
        <v>22800608</v>
      </c>
      <c r="D39" s="155">
        <v>0</v>
      </c>
      <c r="E39" s="156">
        <v>9000000</v>
      </c>
      <c r="F39" s="60">
        <v>38982000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29236500</v>
      </c>
      <c r="Y39" s="60">
        <v>-29236500</v>
      </c>
      <c r="Z39" s="140">
        <v>-100</v>
      </c>
      <c r="AA39" s="155">
        <v>38982000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44266000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-51130354</v>
      </c>
      <c r="D42" s="206">
        <f>SUM(D38:D41)</f>
        <v>0</v>
      </c>
      <c r="E42" s="207">
        <f t="shared" si="3"/>
        <v>34529850</v>
      </c>
      <c r="F42" s="88">
        <f t="shared" si="3"/>
        <v>-50186990</v>
      </c>
      <c r="G42" s="88">
        <f t="shared" si="3"/>
        <v>37597279</v>
      </c>
      <c r="H42" s="88">
        <f t="shared" si="3"/>
        <v>-8820047</v>
      </c>
      <c r="I42" s="88">
        <f t="shared" si="3"/>
        <v>-11592094</v>
      </c>
      <c r="J42" s="88">
        <f t="shared" si="3"/>
        <v>17185138</v>
      </c>
      <c r="K42" s="88">
        <f t="shared" si="3"/>
        <v>-14803520</v>
      </c>
      <c r="L42" s="88">
        <f t="shared" si="3"/>
        <v>-7518486</v>
      </c>
      <c r="M42" s="88">
        <f t="shared" si="3"/>
        <v>13769362</v>
      </c>
      <c r="N42" s="88">
        <f t="shared" si="3"/>
        <v>-8552644</v>
      </c>
      <c r="O42" s="88">
        <f t="shared" si="3"/>
        <v>-11625308</v>
      </c>
      <c r="P42" s="88">
        <f t="shared" si="3"/>
        <v>-14216985</v>
      </c>
      <c r="Q42" s="88">
        <f t="shared" si="3"/>
        <v>6260283</v>
      </c>
      <c r="R42" s="88">
        <f t="shared" si="3"/>
        <v>-19582010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-10949516</v>
      </c>
      <c r="X42" s="88">
        <f t="shared" si="3"/>
        <v>-37640241</v>
      </c>
      <c r="Y42" s="88">
        <f t="shared" si="3"/>
        <v>26690725</v>
      </c>
      <c r="Z42" s="208">
        <f>+IF(X42&lt;&gt;0,+(Y42/X42)*100,0)</f>
        <v>-70.91007998593845</v>
      </c>
      <c r="AA42" s="206">
        <f>SUM(AA38:AA41)</f>
        <v>-50186990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-51130354</v>
      </c>
      <c r="D44" s="210">
        <f>+D42-D43</f>
        <v>0</v>
      </c>
      <c r="E44" s="211">
        <f t="shared" si="4"/>
        <v>34529850</v>
      </c>
      <c r="F44" s="77">
        <f t="shared" si="4"/>
        <v>-50186990</v>
      </c>
      <c r="G44" s="77">
        <f t="shared" si="4"/>
        <v>37597279</v>
      </c>
      <c r="H44" s="77">
        <f t="shared" si="4"/>
        <v>-8820047</v>
      </c>
      <c r="I44" s="77">
        <f t="shared" si="4"/>
        <v>-11592094</v>
      </c>
      <c r="J44" s="77">
        <f t="shared" si="4"/>
        <v>17185138</v>
      </c>
      <c r="K44" s="77">
        <f t="shared" si="4"/>
        <v>-14803520</v>
      </c>
      <c r="L44" s="77">
        <f t="shared" si="4"/>
        <v>-7518486</v>
      </c>
      <c r="M44" s="77">
        <f t="shared" si="4"/>
        <v>13769362</v>
      </c>
      <c r="N44" s="77">
        <f t="shared" si="4"/>
        <v>-8552644</v>
      </c>
      <c r="O44" s="77">
        <f t="shared" si="4"/>
        <v>-11625308</v>
      </c>
      <c r="P44" s="77">
        <f t="shared" si="4"/>
        <v>-14216985</v>
      </c>
      <c r="Q44" s="77">
        <f t="shared" si="4"/>
        <v>6260283</v>
      </c>
      <c r="R44" s="77">
        <f t="shared" si="4"/>
        <v>-19582010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-10949516</v>
      </c>
      <c r="X44" s="77">
        <f t="shared" si="4"/>
        <v>-37640241</v>
      </c>
      <c r="Y44" s="77">
        <f t="shared" si="4"/>
        <v>26690725</v>
      </c>
      <c r="Z44" s="212">
        <f>+IF(X44&lt;&gt;0,+(Y44/X44)*100,0)</f>
        <v>-70.91007998593845</v>
      </c>
      <c r="AA44" s="210">
        <f>+AA42-AA43</f>
        <v>-50186990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-51130354</v>
      </c>
      <c r="D46" s="206">
        <f>SUM(D44:D45)</f>
        <v>0</v>
      </c>
      <c r="E46" s="207">
        <f t="shared" si="5"/>
        <v>34529850</v>
      </c>
      <c r="F46" s="88">
        <f t="shared" si="5"/>
        <v>-50186990</v>
      </c>
      <c r="G46" s="88">
        <f t="shared" si="5"/>
        <v>37597279</v>
      </c>
      <c r="H46" s="88">
        <f t="shared" si="5"/>
        <v>-8820047</v>
      </c>
      <c r="I46" s="88">
        <f t="shared" si="5"/>
        <v>-11592094</v>
      </c>
      <c r="J46" s="88">
        <f t="shared" si="5"/>
        <v>17185138</v>
      </c>
      <c r="K46" s="88">
        <f t="shared" si="5"/>
        <v>-14803520</v>
      </c>
      <c r="L46" s="88">
        <f t="shared" si="5"/>
        <v>-7518486</v>
      </c>
      <c r="M46" s="88">
        <f t="shared" si="5"/>
        <v>13769362</v>
      </c>
      <c r="N46" s="88">
        <f t="shared" si="5"/>
        <v>-8552644</v>
      </c>
      <c r="O46" s="88">
        <f t="shared" si="5"/>
        <v>-11625308</v>
      </c>
      <c r="P46" s="88">
        <f t="shared" si="5"/>
        <v>-14216985</v>
      </c>
      <c r="Q46" s="88">
        <f t="shared" si="5"/>
        <v>6260283</v>
      </c>
      <c r="R46" s="88">
        <f t="shared" si="5"/>
        <v>-19582010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-10949516</v>
      </c>
      <c r="X46" s="88">
        <f t="shared" si="5"/>
        <v>-37640241</v>
      </c>
      <c r="Y46" s="88">
        <f t="shared" si="5"/>
        <v>26690725</v>
      </c>
      <c r="Z46" s="208">
        <f>+IF(X46&lt;&gt;0,+(Y46/X46)*100,0)</f>
        <v>-70.91007998593845</v>
      </c>
      <c r="AA46" s="206">
        <f>SUM(AA44:AA45)</f>
        <v>-50186990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-51130354</v>
      </c>
      <c r="D48" s="217">
        <f>SUM(D46:D47)</f>
        <v>0</v>
      </c>
      <c r="E48" s="218">
        <f t="shared" si="6"/>
        <v>34529850</v>
      </c>
      <c r="F48" s="219">
        <f t="shared" si="6"/>
        <v>-50186990</v>
      </c>
      <c r="G48" s="219">
        <f t="shared" si="6"/>
        <v>37597279</v>
      </c>
      <c r="H48" s="220">
        <f t="shared" si="6"/>
        <v>-8820047</v>
      </c>
      <c r="I48" s="220">
        <f t="shared" si="6"/>
        <v>-11592094</v>
      </c>
      <c r="J48" s="220">
        <f t="shared" si="6"/>
        <v>17185138</v>
      </c>
      <c r="K48" s="220">
        <f t="shared" si="6"/>
        <v>-14803520</v>
      </c>
      <c r="L48" s="220">
        <f t="shared" si="6"/>
        <v>-7518486</v>
      </c>
      <c r="M48" s="219">
        <f t="shared" si="6"/>
        <v>13769362</v>
      </c>
      <c r="N48" s="219">
        <f t="shared" si="6"/>
        <v>-8552644</v>
      </c>
      <c r="O48" s="220">
        <f t="shared" si="6"/>
        <v>-11625308</v>
      </c>
      <c r="P48" s="220">
        <f t="shared" si="6"/>
        <v>-14216985</v>
      </c>
      <c r="Q48" s="220">
        <f t="shared" si="6"/>
        <v>6260283</v>
      </c>
      <c r="R48" s="220">
        <f t="shared" si="6"/>
        <v>-19582010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-10949516</v>
      </c>
      <c r="X48" s="220">
        <f t="shared" si="6"/>
        <v>-37640241</v>
      </c>
      <c r="Y48" s="220">
        <f t="shared" si="6"/>
        <v>26690725</v>
      </c>
      <c r="Z48" s="221">
        <f>+IF(X48&lt;&gt;0,+(Y48/X48)*100,0)</f>
        <v>-70.91007998593845</v>
      </c>
      <c r="AA48" s="222">
        <f>SUM(AA46:AA47)</f>
        <v>-50186990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108805</v>
      </c>
      <c r="D5" s="153">
        <f>SUM(D6:D8)</f>
        <v>0</v>
      </c>
      <c r="E5" s="154">
        <f t="shared" si="0"/>
        <v>960000</v>
      </c>
      <c r="F5" s="100">
        <f t="shared" si="0"/>
        <v>625000</v>
      </c>
      <c r="G5" s="100">
        <f t="shared" si="0"/>
        <v>2325</v>
      </c>
      <c r="H5" s="100">
        <f t="shared" si="0"/>
        <v>48018</v>
      </c>
      <c r="I5" s="100">
        <f t="shared" si="0"/>
        <v>0</v>
      </c>
      <c r="J5" s="100">
        <f t="shared" si="0"/>
        <v>50343</v>
      </c>
      <c r="K5" s="100">
        <f t="shared" si="0"/>
        <v>0</v>
      </c>
      <c r="L5" s="100">
        <f t="shared" si="0"/>
        <v>6536</v>
      </c>
      <c r="M5" s="100">
        <f t="shared" si="0"/>
        <v>1316</v>
      </c>
      <c r="N5" s="100">
        <f t="shared" si="0"/>
        <v>7852</v>
      </c>
      <c r="O5" s="100">
        <f t="shared" si="0"/>
        <v>18044</v>
      </c>
      <c r="P5" s="100">
        <f t="shared" si="0"/>
        <v>36379</v>
      </c>
      <c r="Q5" s="100">
        <f t="shared" si="0"/>
        <v>9936</v>
      </c>
      <c r="R5" s="100">
        <f t="shared" si="0"/>
        <v>64359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122554</v>
      </c>
      <c r="X5" s="100">
        <f t="shared" si="0"/>
        <v>468750</v>
      </c>
      <c r="Y5" s="100">
        <f t="shared" si="0"/>
        <v>-346196</v>
      </c>
      <c r="Z5" s="137">
        <f>+IF(X5&lt;&gt;0,+(Y5/X5)*100,0)</f>
        <v>-73.85514666666667</v>
      </c>
      <c r="AA5" s="153">
        <f>SUM(AA6:AA8)</f>
        <v>625000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74875</v>
      </c>
      <c r="D7" s="157"/>
      <c r="E7" s="158">
        <v>300000</v>
      </c>
      <c r="F7" s="159">
        <v>100000</v>
      </c>
      <c r="G7" s="159">
        <v>2325</v>
      </c>
      <c r="H7" s="159">
        <v>2427</v>
      </c>
      <c r="I7" s="159"/>
      <c r="J7" s="159">
        <v>4752</v>
      </c>
      <c r="K7" s="159"/>
      <c r="L7" s="159">
        <v>4536</v>
      </c>
      <c r="M7" s="159">
        <v>1316</v>
      </c>
      <c r="N7" s="159">
        <v>5852</v>
      </c>
      <c r="O7" s="159">
        <v>2274</v>
      </c>
      <c r="P7" s="159"/>
      <c r="Q7" s="159">
        <v>9936</v>
      </c>
      <c r="R7" s="159">
        <v>12210</v>
      </c>
      <c r="S7" s="159"/>
      <c r="T7" s="159"/>
      <c r="U7" s="159"/>
      <c r="V7" s="159"/>
      <c r="W7" s="159">
        <v>22814</v>
      </c>
      <c r="X7" s="159">
        <v>75000</v>
      </c>
      <c r="Y7" s="159">
        <v>-52186</v>
      </c>
      <c r="Z7" s="141">
        <v>-69.58</v>
      </c>
      <c r="AA7" s="225">
        <v>100000</v>
      </c>
    </row>
    <row r="8" spans="1:27" ht="13.5">
      <c r="A8" s="138" t="s">
        <v>77</v>
      </c>
      <c r="B8" s="136"/>
      <c r="C8" s="155">
        <v>33930</v>
      </c>
      <c r="D8" s="155"/>
      <c r="E8" s="156">
        <v>660000</v>
      </c>
      <c r="F8" s="60">
        <v>525000</v>
      </c>
      <c r="G8" s="60"/>
      <c r="H8" s="60">
        <v>45591</v>
      </c>
      <c r="I8" s="60"/>
      <c r="J8" s="60">
        <v>45591</v>
      </c>
      <c r="K8" s="60"/>
      <c r="L8" s="60">
        <v>2000</v>
      </c>
      <c r="M8" s="60"/>
      <c r="N8" s="60">
        <v>2000</v>
      </c>
      <c r="O8" s="60">
        <v>15770</v>
      </c>
      <c r="P8" s="60">
        <v>36379</v>
      </c>
      <c r="Q8" s="60"/>
      <c r="R8" s="60">
        <v>52149</v>
      </c>
      <c r="S8" s="60"/>
      <c r="T8" s="60"/>
      <c r="U8" s="60"/>
      <c r="V8" s="60"/>
      <c r="W8" s="60">
        <v>99740</v>
      </c>
      <c r="X8" s="60">
        <v>393750</v>
      </c>
      <c r="Y8" s="60">
        <v>-294010</v>
      </c>
      <c r="Z8" s="140">
        <v>-74.67</v>
      </c>
      <c r="AA8" s="62">
        <v>525000</v>
      </c>
    </row>
    <row r="9" spans="1:27" ht="13.5">
      <c r="A9" s="135" t="s">
        <v>78</v>
      </c>
      <c r="B9" s="136"/>
      <c r="C9" s="153">
        <f aca="true" t="shared" si="1" ref="C9:Y9">SUM(C10:C14)</f>
        <v>122122</v>
      </c>
      <c r="D9" s="153">
        <f>SUM(D10:D14)</f>
        <v>0</v>
      </c>
      <c r="E9" s="154">
        <f t="shared" si="1"/>
        <v>3134000</v>
      </c>
      <c r="F9" s="100">
        <f t="shared" si="1"/>
        <v>1437000</v>
      </c>
      <c r="G9" s="100">
        <f t="shared" si="1"/>
        <v>0</v>
      </c>
      <c r="H9" s="100">
        <f t="shared" si="1"/>
        <v>0</v>
      </c>
      <c r="I9" s="100">
        <f t="shared" si="1"/>
        <v>17877</v>
      </c>
      <c r="J9" s="100">
        <f t="shared" si="1"/>
        <v>17877</v>
      </c>
      <c r="K9" s="100">
        <f t="shared" si="1"/>
        <v>0</v>
      </c>
      <c r="L9" s="100">
        <f t="shared" si="1"/>
        <v>11844</v>
      </c>
      <c r="M9" s="100">
        <f t="shared" si="1"/>
        <v>29333</v>
      </c>
      <c r="N9" s="100">
        <f t="shared" si="1"/>
        <v>41177</v>
      </c>
      <c r="O9" s="100">
        <f t="shared" si="1"/>
        <v>0</v>
      </c>
      <c r="P9" s="100">
        <f t="shared" si="1"/>
        <v>22500</v>
      </c>
      <c r="Q9" s="100">
        <f t="shared" si="1"/>
        <v>22346</v>
      </c>
      <c r="R9" s="100">
        <f t="shared" si="1"/>
        <v>44846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103900</v>
      </c>
      <c r="X9" s="100">
        <f t="shared" si="1"/>
        <v>1077750</v>
      </c>
      <c r="Y9" s="100">
        <f t="shared" si="1"/>
        <v>-973850</v>
      </c>
      <c r="Z9" s="137">
        <f>+IF(X9&lt;&gt;0,+(Y9/X9)*100,0)</f>
        <v>-90.35954534910694</v>
      </c>
      <c r="AA9" s="102">
        <f>SUM(AA10:AA14)</f>
        <v>1437000</v>
      </c>
    </row>
    <row r="10" spans="1:27" ht="13.5">
      <c r="A10" s="138" t="s">
        <v>79</v>
      </c>
      <c r="B10" s="136"/>
      <c r="C10" s="155">
        <v>107818</v>
      </c>
      <c r="D10" s="155"/>
      <c r="E10" s="156">
        <v>1534000</v>
      </c>
      <c r="F10" s="60">
        <v>1320000</v>
      </c>
      <c r="G10" s="60"/>
      <c r="H10" s="60"/>
      <c r="I10" s="60"/>
      <c r="J10" s="60"/>
      <c r="K10" s="60"/>
      <c r="L10" s="60"/>
      <c r="M10" s="60">
        <v>28500</v>
      </c>
      <c r="N10" s="60">
        <v>28500</v>
      </c>
      <c r="O10" s="60"/>
      <c r="P10" s="60">
        <v>22500</v>
      </c>
      <c r="Q10" s="60">
        <v>22346</v>
      </c>
      <c r="R10" s="60">
        <v>44846</v>
      </c>
      <c r="S10" s="60"/>
      <c r="T10" s="60"/>
      <c r="U10" s="60"/>
      <c r="V10" s="60"/>
      <c r="W10" s="60">
        <v>73346</v>
      </c>
      <c r="X10" s="60">
        <v>990000</v>
      </c>
      <c r="Y10" s="60">
        <v>-916654</v>
      </c>
      <c r="Z10" s="140">
        <v>-92.59</v>
      </c>
      <c r="AA10" s="62">
        <v>1320000</v>
      </c>
    </row>
    <row r="11" spans="1:27" ht="13.5">
      <c r="A11" s="138" t="s">
        <v>80</v>
      </c>
      <c r="B11" s="136"/>
      <c r="C11" s="155"/>
      <c r="D11" s="155"/>
      <c r="E11" s="156">
        <v>50000</v>
      </c>
      <c r="F11" s="60">
        <v>67000</v>
      </c>
      <c r="G11" s="60"/>
      <c r="H11" s="60"/>
      <c r="I11" s="60"/>
      <c r="J11" s="60"/>
      <c r="K11" s="60"/>
      <c r="L11" s="60"/>
      <c r="M11" s="60">
        <v>833</v>
      </c>
      <c r="N11" s="60">
        <v>833</v>
      </c>
      <c r="O11" s="60"/>
      <c r="P11" s="60"/>
      <c r="Q11" s="60"/>
      <c r="R11" s="60"/>
      <c r="S11" s="60"/>
      <c r="T11" s="60"/>
      <c r="U11" s="60"/>
      <c r="V11" s="60"/>
      <c r="W11" s="60">
        <v>833</v>
      </c>
      <c r="X11" s="60">
        <v>50250</v>
      </c>
      <c r="Y11" s="60">
        <v>-49417</v>
      </c>
      <c r="Z11" s="140">
        <v>-98.34</v>
      </c>
      <c r="AA11" s="62">
        <v>67000</v>
      </c>
    </row>
    <row r="12" spans="1:27" ht="13.5">
      <c r="A12" s="138" t="s">
        <v>81</v>
      </c>
      <c r="B12" s="136"/>
      <c r="C12" s="155">
        <v>14304</v>
      </c>
      <c r="D12" s="155"/>
      <c r="E12" s="156">
        <v>1550000</v>
      </c>
      <c r="F12" s="60">
        <v>50000</v>
      </c>
      <c r="G12" s="60"/>
      <c r="H12" s="60"/>
      <c r="I12" s="60">
        <v>17877</v>
      </c>
      <c r="J12" s="60">
        <v>17877</v>
      </c>
      <c r="K12" s="60"/>
      <c r="L12" s="60">
        <v>11844</v>
      </c>
      <c r="M12" s="60"/>
      <c r="N12" s="60">
        <v>11844</v>
      </c>
      <c r="O12" s="60"/>
      <c r="P12" s="60"/>
      <c r="Q12" s="60"/>
      <c r="R12" s="60"/>
      <c r="S12" s="60"/>
      <c r="T12" s="60"/>
      <c r="U12" s="60"/>
      <c r="V12" s="60"/>
      <c r="W12" s="60">
        <v>29721</v>
      </c>
      <c r="X12" s="60">
        <v>37500</v>
      </c>
      <c r="Y12" s="60">
        <v>-7779</v>
      </c>
      <c r="Z12" s="140">
        <v>-20.74</v>
      </c>
      <c r="AA12" s="62">
        <v>50000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17886</v>
      </c>
      <c r="D15" s="153">
        <f>SUM(D16:D18)</f>
        <v>0</v>
      </c>
      <c r="E15" s="154">
        <f t="shared" si="2"/>
        <v>1109982</v>
      </c>
      <c r="F15" s="100">
        <f t="shared" si="2"/>
        <v>30587000</v>
      </c>
      <c r="G15" s="100">
        <f t="shared" si="2"/>
        <v>0</v>
      </c>
      <c r="H15" s="100">
        <f t="shared" si="2"/>
        <v>1799402</v>
      </c>
      <c r="I15" s="100">
        <f t="shared" si="2"/>
        <v>3903229</v>
      </c>
      <c r="J15" s="100">
        <f t="shared" si="2"/>
        <v>5702631</v>
      </c>
      <c r="K15" s="100">
        <f t="shared" si="2"/>
        <v>211500</v>
      </c>
      <c r="L15" s="100">
        <f t="shared" si="2"/>
        <v>2900847</v>
      </c>
      <c r="M15" s="100">
        <f t="shared" si="2"/>
        <v>542307</v>
      </c>
      <c r="N15" s="100">
        <f t="shared" si="2"/>
        <v>3654654</v>
      </c>
      <c r="O15" s="100">
        <f t="shared" si="2"/>
        <v>1677395</v>
      </c>
      <c r="P15" s="100">
        <f t="shared" si="2"/>
        <v>5932715</v>
      </c>
      <c r="Q15" s="100">
        <f t="shared" si="2"/>
        <v>2445544</v>
      </c>
      <c r="R15" s="100">
        <f t="shared" si="2"/>
        <v>10055654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19412939</v>
      </c>
      <c r="X15" s="100">
        <f t="shared" si="2"/>
        <v>22940250</v>
      </c>
      <c r="Y15" s="100">
        <f t="shared" si="2"/>
        <v>-3527311</v>
      </c>
      <c r="Z15" s="137">
        <f>+IF(X15&lt;&gt;0,+(Y15/X15)*100,0)</f>
        <v>-15.376079162171294</v>
      </c>
      <c r="AA15" s="102">
        <f>SUM(AA16:AA18)</f>
        <v>30587000</v>
      </c>
    </row>
    <row r="16" spans="1:27" ht="13.5">
      <c r="A16" s="138" t="s">
        <v>85</v>
      </c>
      <c r="B16" s="136"/>
      <c r="C16" s="155"/>
      <c r="D16" s="155"/>
      <c r="E16" s="156">
        <v>750000</v>
      </c>
      <c r="F16" s="60">
        <v>315000</v>
      </c>
      <c r="G16" s="60"/>
      <c r="H16" s="60"/>
      <c r="I16" s="60"/>
      <c r="J16" s="60"/>
      <c r="K16" s="60">
        <v>211500</v>
      </c>
      <c r="L16" s="60"/>
      <c r="M16" s="60"/>
      <c r="N16" s="60">
        <v>211500</v>
      </c>
      <c r="O16" s="60"/>
      <c r="P16" s="60">
        <v>1491</v>
      </c>
      <c r="Q16" s="60"/>
      <c r="R16" s="60">
        <v>1491</v>
      </c>
      <c r="S16" s="60"/>
      <c r="T16" s="60"/>
      <c r="U16" s="60"/>
      <c r="V16" s="60"/>
      <c r="W16" s="60">
        <v>212991</v>
      </c>
      <c r="X16" s="60">
        <v>236250</v>
      </c>
      <c r="Y16" s="60">
        <v>-23259</v>
      </c>
      <c r="Z16" s="140">
        <v>-9.85</v>
      </c>
      <c r="AA16" s="62">
        <v>315000</v>
      </c>
    </row>
    <row r="17" spans="1:27" ht="13.5">
      <c r="A17" s="138" t="s">
        <v>86</v>
      </c>
      <c r="B17" s="136"/>
      <c r="C17" s="155">
        <v>17886</v>
      </c>
      <c r="D17" s="155"/>
      <c r="E17" s="156">
        <v>359982</v>
      </c>
      <c r="F17" s="60">
        <v>30272000</v>
      </c>
      <c r="G17" s="60"/>
      <c r="H17" s="60">
        <v>1799402</v>
      </c>
      <c r="I17" s="60">
        <v>3903229</v>
      </c>
      <c r="J17" s="60">
        <v>5702631</v>
      </c>
      <c r="K17" s="60"/>
      <c r="L17" s="60">
        <v>2900847</v>
      </c>
      <c r="M17" s="60">
        <v>542307</v>
      </c>
      <c r="N17" s="60">
        <v>3443154</v>
      </c>
      <c r="O17" s="60">
        <v>1677395</v>
      </c>
      <c r="P17" s="60">
        <v>5931224</v>
      </c>
      <c r="Q17" s="60">
        <v>2445544</v>
      </c>
      <c r="R17" s="60">
        <v>10054163</v>
      </c>
      <c r="S17" s="60"/>
      <c r="T17" s="60"/>
      <c r="U17" s="60"/>
      <c r="V17" s="60"/>
      <c r="W17" s="60">
        <v>19199948</v>
      </c>
      <c r="X17" s="60">
        <v>22704000</v>
      </c>
      <c r="Y17" s="60">
        <v>-3504052</v>
      </c>
      <c r="Z17" s="140">
        <v>-15.43</v>
      </c>
      <c r="AA17" s="62">
        <v>30272000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48768</v>
      </c>
      <c r="D19" s="153">
        <f>SUM(D20:D23)</f>
        <v>0</v>
      </c>
      <c r="E19" s="154">
        <f t="shared" si="3"/>
        <v>589000</v>
      </c>
      <c r="F19" s="100">
        <f t="shared" si="3"/>
        <v>12392000</v>
      </c>
      <c r="G19" s="100">
        <f t="shared" si="3"/>
        <v>61958</v>
      </c>
      <c r="H19" s="100">
        <f t="shared" si="3"/>
        <v>1040</v>
      </c>
      <c r="I19" s="100">
        <f t="shared" si="3"/>
        <v>2798219</v>
      </c>
      <c r="J19" s="100">
        <f t="shared" si="3"/>
        <v>2861217</v>
      </c>
      <c r="K19" s="100">
        <f t="shared" si="3"/>
        <v>1485900</v>
      </c>
      <c r="L19" s="100">
        <f t="shared" si="3"/>
        <v>3572436</v>
      </c>
      <c r="M19" s="100">
        <f t="shared" si="3"/>
        <v>638242</v>
      </c>
      <c r="N19" s="100">
        <f t="shared" si="3"/>
        <v>5696578</v>
      </c>
      <c r="O19" s="100">
        <f t="shared" si="3"/>
        <v>3732886</v>
      </c>
      <c r="P19" s="100">
        <f t="shared" si="3"/>
        <v>21576</v>
      </c>
      <c r="Q19" s="100">
        <f t="shared" si="3"/>
        <v>207547</v>
      </c>
      <c r="R19" s="100">
        <f t="shared" si="3"/>
        <v>3962009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12519804</v>
      </c>
      <c r="X19" s="100">
        <f t="shared" si="3"/>
        <v>9294000</v>
      </c>
      <c r="Y19" s="100">
        <f t="shared" si="3"/>
        <v>3225804</v>
      </c>
      <c r="Z19" s="137">
        <f>+IF(X19&lt;&gt;0,+(Y19/X19)*100,0)</f>
        <v>34.70845706907683</v>
      </c>
      <c r="AA19" s="102">
        <f>SUM(AA20:AA23)</f>
        <v>12392000</v>
      </c>
    </row>
    <row r="20" spans="1:27" ht="13.5">
      <c r="A20" s="138" t="s">
        <v>89</v>
      </c>
      <c r="B20" s="136"/>
      <c r="C20" s="155">
        <v>27444</v>
      </c>
      <c r="D20" s="155"/>
      <c r="E20" s="156">
        <v>59000</v>
      </c>
      <c r="F20" s="60">
        <v>12100000</v>
      </c>
      <c r="G20" s="60">
        <v>61958</v>
      </c>
      <c r="H20" s="60">
        <v>1040</v>
      </c>
      <c r="I20" s="60">
        <v>2798219</v>
      </c>
      <c r="J20" s="60">
        <v>2861217</v>
      </c>
      <c r="K20" s="60">
        <v>1484000</v>
      </c>
      <c r="L20" s="60">
        <v>3533923</v>
      </c>
      <c r="M20" s="60">
        <v>634613</v>
      </c>
      <c r="N20" s="60">
        <v>5652536</v>
      </c>
      <c r="O20" s="60">
        <v>3728558</v>
      </c>
      <c r="P20" s="60"/>
      <c r="Q20" s="60">
        <v>203898</v>
      </c>
      <c r="R20" s="60">
        <v>3932456</v>
      </c>
      <c r="S20" s="60"/>
      <c r="T20" s="60"/>
      <c r="U20" s="60"/>
      <c r="V20" s="60"/>
      <c r="W20" s="60">
        <v>12446209</v>
      </c>
      <c r="X20" s="60">
        <v>9075000</v>
      </c>
      <c r="Y20" s="60">
        <v>3371209</v>
      </c>
      <c r="Z20" s="140">
        <v>37.15</v>
      </c>
      <c r="AA20" s="62">
        <v>12100000</v>
      </c>
    </row>
    <row r="21" spans="1:27" ht="13.5">
      <c r="A21" s="138" t="s">
        <v>90</v>
      </c>
      <c r="B21" s="136"/>
      <c r="C21" s="155">
        <v>21324</v>
      </c>
      <c r="D21" s="155"/>
      <c r="E21" s="156"/>
      <c r="F21" s="60">
        <v>80000</v>
      </c>
      <c r="G21" s="60"/>
      <c r="H21" s="60"/>
      <c r="I21" s="60"/>
      <c r="J21" s="60"/>
      <c r="K21" s="60"/>
      <c r="L21" s="60">
        <v>38513</v>
      </c>
      <c r="M21" s="60"/>
      <c r="N21" s="60">
        <v>38513</v>
      </c>
      <c r="O21" s="60"/>
      <c r="P21" s="60">
        <v>21576</v>
      </c>
      <c r="Q21" s="60"/>
      <c r="R21" s="60">
        <v>21576</v>
      </c>
      <c r="S21" s="60"/>
      <c r="T21" s="60"/>
      <c r="U21" s="60"/>
      <c r="V21" s="60"/>
      <c r="W21" s="60">
        <v>60089</v>
      </c>
      <c r="X21" s="60">
        <v>60000</v>
      </c>
      <c r="Y21" s="60">
        <v>89</v>
      </c>
      <c r="Z21" s="140">
        <v>0.15</v>
      </c>
      <c r="AA21" s="62">
        <v>80000</v>
      </c>
    </row>
    <row r="22" spans="1:27" ht="13.5">
      <c r="A22" s="138" t="s">
        <v>91</v>
      </c>
      <c r="B22" s="136"/>
      <c r="C22" s="157"/>
      <c r="D22" s="157"/>
      <c r="E22" s="158">
        <v>230000</v>
      </c>
      <c r="F22" s="159">
        <v>12000</v>
      </c>
      <c r="G22" s="159"/>
      <c r="H22" s="159"/>
      <c r="I22" s="159"/>
      <c r="J22" s="159"/>
      <c r="K22" s="159">
        <v>1900</v>
      </c>
      <c r="L22" s="159"/>
      <c r="M22" s="159">
        <v>3629</v>
      </c>
      <c r="N22" s="159">
        <v>5529</v>
      </c>
      <c r="O22" s="159">
        <v>4328</v>
      </c>
      <c r="P22" s="159"/>
      <c r="Q22" s="159">
        <v>3649</v>
      </c>
      <c r="R22" s="159">
        <v>7977</v>
      </c>
      <c r="S22" s="159"/>
      <c r="T22" s="159"/>
      <c r="U22" s="159"/>
      <c r="V22" s="159"/>
      <c r="W22" s="159">
        <v>13506</v>
      </c>
      <c r="X22" s="159">
        <v>9000</v>
      </c>
      <c r="Y22" s="159">
        <v>4506</v>
      </c>
      <c r="Z22" s="141">
        <v>50.07</v>
      </c>
      <c r="AA22" s="225">
        <v>12000</v>
      </c>
    </row>
    <row r="23" spans="1:27" ht="13.5">
      <c r="A23" s="138" t="s">
        <v>92</v>
      </c>
      <c r="B23" s="136"/>
      <c r="C23" s="155"/>
      <c r="D23" s="155"/>
      <c r="E23" s="156">
        <v>300000</v>
      </c>
      <c r="F23" s="60">
        <v>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150000</v>
      </c>
      <c r="Y23" s="60">
        <v>-150000</v>
      </c>
      <c r="Z23" s="140">
        <v>-100</v>
      </c>
      <c r="AA23" s="62">
        <v>200000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297581</v>
      </c>
      <c r="D25" s="217">
        <f>+D5+D9+D15+D19+D24</f>
        <v>0</v>
      </c>
      <c r="E25" s="230">
        <f t="shared" si="4"/>
        <v>5792982</v>
      </c>
      <c r="F25" s="219">
        <f t="shared" si="4"/>
        <v>45041000</v>
      </c>
      <c r="G25" s="219">
        <f t="shared" si="4"/>
        <v>64283</v>
      </c>
      <c r="H25" s="219">
        <f t="shared" si="4"/>
        <v>1848460</v>
      </c>
      <c r="I25" s="219">
        <f t="shared" si="4"/>
        <v>6719325</v>
      </c>
      <c r="J25" s="219">
        <f t="shared" si="4"/>
        <v>8632068</v>
      </c>
      <c r="K25" s="219">
        <f t="shared" si="4"/>
        <v>1697400</v>
      </c>
      <c r="L25" s="219">
        <f t="shared" si="4"/>
        <v>6491663</v>
      </c>
      <c r="M25" s="219">
        <f t="shared" si="4"/>
        <v>1211198</v>
      </c>
      <c r="N25" s="219">
        <f t="shared" si="4"/>
        <v>9400261</v>
      </c>
      <c r="O25" s="219">
        <f t="shared" si="4"/>
        <v>5428325</v>
      </c>
      <c r="P25" s="219">
        <f t="shared" si="4"/>
        <v>6013170</v>
      </c>
      <c r="Q25" s="219">
        <f t="shared" si="4"/>
        <v>2685373</v>
      </c>
      <c r="R25" s="219">
        <f t="shared" si="4"/>
        <v>14126868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32159197</v>
      </c>
      <c r="X25" s="219">
        <f t="shared" si="4"/>
        <v>33780750</v>
      </c>
      <c r="Y25" s="219">
        <f t="shared" si="4"/>
        <v>-1621553</v>
      </c>
      <c r="Z25" s="231">
        <f>+IF(X25&lt;&gt;0,+(Y25/X25)*100,0)</f>
        <v>-4.800227940469054</v>
      </c>
      <c r="AA25" s="232">
        <f>+AA5+AA9+AA15+AA19+AA24</f>
        <v>45041000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38982</v>
      </c>
      <c r="F28" s="60">
        <v>38982000</v>
      </c>
      <c r="G28" s="60">
        <v>61958</v>
      </c>
      <c r="H28" s="60">
        <v>1796863</v>
      </c>
      <c r="I28" s="60">
        <v>6699260</v>
      </c>
      <c r="J28" s="60">
        <v>8558081</v>
      </c>
      <c r="K28" s="60">
        <v>1483065</v>
      </c>
      <c r="L28" s="60">
        <v>6434770</v>
      </c>
      <c r="M28" s="60">
        <v>1138407</v>
      </c>
      <c r="N28" s="60">
        <v>9056242</v>
      </c>
      <c r="O28" s="60">
        <v>5405953</v>
      </c>
      <c r="P28" s="60">
        <v>5923724</v>
      </c>
      <c r="Q28" s="60">
        <v>2645676</v>
      </c>
      <c r="R28" s="60">
        <v>13975353</v>
      </c>
      <c r="S28" s="60"/>
      <c r="T28" s="60"/>
      <c r="U28" s="60"/>
      <c r="V28" s="60"/>
      <c r="W28" s="60">
        <v>31589676</v>
      </c>
      <c r="X28" s="60">
        <v>29236500</v>
      </c>
      <c r="Y28" s="60">
        <v>2353176</v>
      </c>
      <c r="Z28" s="140">
        <v>8.05</v>
      </c>
      <c r="AA28" s="155">
        <v>38982000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38982</v>
      </c>
      <c r="F32" s="77">
        <f t="shared" si="5"/>
        <v>38982000</v>
      </c>
      <c r="G32" s="77">
        <f t="shared" si="5"/>
        <v>61958</v>
      </c>
      <c r="H32" s="77">
        <f t="shared" si="5"/>
        <v>1796863</v>
      </c>
      <c r="I32" s="77">
        <f t="shared" si="5"/>
        <v>6699260</v>
      </c>
      <c r="J32" s="77">
        <f t="shared" si="5"/>
        <v>8558081</v>
      </c>
      <c r="K32" s="77">
        <f t="shared" si="5"/>
        <v>1483065</v>
      </c>
      <c r="L32" s="77">
        <f t="shared" si="5"/>
        <v>6434770</v>
      </c>
      <c r="M32" s="77">
        <f t="shared" si="5"/>
        <v>1138407</v>
      </c>
      <c r="N32" s="77">
        <f t="shared" si="5"/>
        <v>9056242</v>
      </c>
      <c r="O32" s="77">
        <f t="shared" si="5"/>
        <v>5405953</v>
      </c>
      <c r="P32" s="77">
        <f t="shared" si="5"/>
        <v>5923724</v>
      </c>
      <c r="Q32" s="77">
        <f t="shared" si="5"/>
        <v>2645676</v>
      </c>
      <c r="R32" s="77">
        <f t="shared" si="5"/>
        <v>13975353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31589676</v>
      </c>
      <c r="X32" s="77">
        <f t="shared" si="5"/>
        <v>29236500</v>
      </c>
      <c r="Y32" s="77">
        <f t="shared" si="5"/>
        <v>2353176</v>
      </c>
      <c r="Z32" s="212">
        <f>+IF(X32&lt;&gt;0,+(Y32/X32)*100,0)</f>
        <v>8.04876096659997</v>
      </c>
      <c r="AA32" s="79">
        <f>SUM(AA28:AA31)</f>
        <v>38982000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297581</v>
      </c>
      <c r="D35" s="155"/>
      <c r="E35" s="156">
        <v>5754000</v>
      </c>
      <c r="F35" s="60">
        <v>6059000</v>
      </c>
      <c r="G35" s="60">
        <v>2325</v>
      </c>
      <c r="H35" s="60">
        <v>51597</v>
      </c>
      <c r="I35" s="60">
        <v>20065</v>
      </c>
      <c r="J35" s="60">
        <v>73987</v>
      </c>
      <c r="K35" s="60">
        <v>214335</v>
      </c>
      <c r="L35" s="60">
        <v>56893</v>
      </c>
      <c r="M35" s="60">
        <v>72791</v>
      </c>
      <c r="N35" s="60">
        <v>344019</v>
      </c>
      <c r="O35" s="60">
        <v>22372</v>
      </c>
      <c r="P35" s="60">
        <v>89446</v>
      </c>
      <c r="Q35" s="60">
        <v>39697</v>
      </c>
      <c r="R35" s="60">
        <v>151515</v>
      </c>
      <c r="S35" s="60"/>
      <c r="T35" s="60"/>
      <c r="U35" s="60"/>
      <c r="V35" s="60"/>
      <c r="W35" s="60">
        <v>569521</v>
      </c>
      <c r="X35" s="60">
        <v>4544250</v>
      </c>
      <c r="Y35" s="60">
        <v>-3974729</v>
      </c>
      <c r="Z35" s="140">
        <v>-87.47</v>
      </c>
      <c r="AA35" s="62">
        <v>6059000</v>
      </c>
    </row>
    <row r="36" spans="1:27" ht="13.5">
      <c r="A36" s="238" t="s">
        <v>139</v>
      </c>
      <c r="B36" s="149"/>
      <c r="C36" s="222">
        <f aca="true" t="shared" si="6" ref="C36:Y36">SUM(C32:C35)</f>
        <v>297581</v>
      </c>
      <c r="D36" s="222">
        <f>SUM(D32:D35)</f>
        <v>0</v>
      </c>
      <c r="E36" s="218">
        <f t="shared" si="6"/>
        <v>5792982</v>
      </c>
      <c r="F36" s="220">
        <f t="shared" si="6"/>
        <v>45041000</v>
      </c>
      <c r="G36" s="220">
        <f t="shared" si="6"/>
        <v>64283</v>
      </c>
      <c r="H36" s="220">
        <f t="shared" si="6"/>
        <v>1848460</v>
      </c>
      <c r="I36" s="220">
        <f t="shared" si="6"/>
        <v>6719325</v>
      </c>
      <c r="J36" s="220">
        <f t="shared" si="6"/>
        <v>8632068</v>
      </c>
      <c r="K36" s="220">
        <f t="shared" si="6"/>
        <v>1697400</v>
      </c>
      <c r="L36" s="220">
        <f t="shared" si="6"/>
        <v>6491663</v>
      </c>
      <c r="M36" s="220">
        <f t="shared" si="6"/>
        <v>1211198</v>
      </c>
      <c r="N36" s="220">
        <f t="shared" si="6"/>
        <v>9400261</v>
      </c>
      <c r="O36" s="220">
        <f t="shared" si="6"/>
        <v>5428325</v>
      </c>
      <c r="P36" s="220">
        <f t="shared" si="6"/>
        <v>6013170</v>
      </c>
      <c r="Q36" s="220">
        <f t="shared" si="6"/>
        <v>2685373</v>
      </c>
      <c r="R36" s="220">
        <f t="shared" si="6"/>
        <v>14126868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32159197</v>
      </c>
      <c r="X36" s="220">
        <f t="shared" si="6"/>
        <v>33780750</v>
      </c>
      <c r="Y36" s="220">
        <f t="shared" si="6"/>
        <v>-1621553</v>
      </c>
      <c r="Z36" s="221">
        <f>+IF(X36&lt;&gt;0,+(Y36/X36)*100,0)</f>
        <v>-4.800227940469054</v>
      </c>
      <c r="AA36" s="239">
        <f>SUM(AA32:AA35)</f>
        <v>45041000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54985180</v>
      </c>
      <c r="D6" s="155"/>
      <c r="E6" s="59">
        <v>2000000</v>
      </c>
      <c r="F6" s="60">
        <v>54985000</v>
      </c>
      <c r="G6" s="60">
        <v>82157013</v>
      </c>
      <c r="H6" s="60">
        <v>73858197</v>
      </c>
      <c r="I6" s="60">
        <v>68810709</v>
      </c>
      <c r="J6" s="60">
        <v>68810709</v>
      </c>
      <c r="K6" s="60">
        <v>67655170</v>
      </c>
      <c r="L6" s="60">
        <v>47153548</v>
      </c>
      <c r="M6" s="60">
        <v>71533324</v>
      </c>
      <c r="N6" s="60">
        <v>71533324</v>
      </c>
      <c r="O6" s="60">
        <v>67761519</v>
      </c>
      <c r="P6" s="60">
        <v>59722372</v>
      </c>
      <c r="Q6" s="60">
        <v>62785643</v>
      </c>
      <c r="R6" s="60">
        <v>62785643</v>
      </c>
      <c r="S6" s="60"/>
      <c r="T6" s="60"/>
      <c r="U6" s="60"/>
      <c r="V6" s="60"/>
      <c r="W6" s="60">
        <v>62785643</v>
      </c>
      <c r="X6" s="60">
        <v>41238750</v>
      </c>
      <c r="Y6" s="60">
        <v>21546893</v>
      </c>
      <c r="Z6" s="140">
        <v>52.25</v>
      </c>
      <c r="AA6" s="62">
        <v>54985000</v>
      </c>
    </row>
    <row r="7" spans="1:27" ht="13.5">
      <c r="A7" s="249" t="s">
        <v>144</v>
      </c>
      <c r="B7" s="182"/>
      <c r="C7" s="155"/>
      <c r="D7" s="155"/>
      <c r="E7" s="59">
        <v>5000000</v>
      </c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13377787</v>
      </c>
      <c r="D8" s="155"/>
      <c r="E8" s="59">
        <v>55000000</v>
      </c>
      <c r="F8" s="60">
        <v>14599000</v>
      </c>
      <c r="G8" s="60">
        <v>35579798</v>
      </c>
      <c r="H8" s="60">
        <v>38829916</v>
      </c>
      <c r="I8" s="60">
        <v>36456445</v>
      </c>
      <c r="J8" s="60">
        <v>36456445</v>
      </c>
      <c r="K8" s="60">
        <v>38266327</v>
      </c>
      <c r="L8" s="60">
        <v>35171538</v>
      </c>
      <c r="M8" s="60">
        <v>38366153</v>
      </c>
      <c r="N8" s="60">
        <v>38366153</v>
      </c>
      <c r="O8" s="60">
        <v>40152374</v>
      </c>
      <c r="P8" s="60">
        <v>42505010</v>
      </c>
      <c r="Q8" s="60">
        <v>44096807</v>
      </c>
      <c r="R8" s="60">
        <v>44096807</v>
      </c>
      <c r="S8" s="60"/>
      <c r="T8" s="60"/>
      <c r="U8" s="60"/>
      <c r="V8" s="60"/>
      <c r="W8" s="60">
        <v>44096807</v>
      </c>
      <c r="X8" s="60">
        <v>10949250</v>
      </c>
      <c r="Y8" s="60">
        <v>33147557</v>
      </c>
      <c r="Z8" s="140">
        <v>302.74</v>
      </c>
      <c r="AA8" s="62">
        <v>14599000</v>
      </c>
    </row>
    <row r="9" spans="1:27" ht="13.5">
      <c r="A9" s="249" t="s">
        <v>146</v>
      </c>
      <c r="B9" s="182"/>
      <c r="C9" s="155">
        <v>28445149</v>
      </c>
      <c r="D9" s="155"/>
      <c r="E9" s="59">
        <v>9500000</v>
      </c>
      <c r="F9" s="60">
        <v>28445000</v>
      </c>
      <c r="G9" s="60">
        <v>6358081</v>
      </c>
      <c r="H9" s="60">
        <v>7658890</v>
      </c>
      <c r="I9" s="60">
        <v>6356229</v>
      </c>
      <c r="J9" s="60">
        <v>6356229</v>
      </c>
      <c r="K9" s="60">
        <v>-5293098</v>
      </c>
      <c r="L9" s="60">
        <v>-3499467</v>
      </c>
      <c r="M9" s="60">
        <v>-1661446</v>
      </c>
      <c r="N9" s="60">
        <v>-1661446</v>
      </c>
      <c r="O9" s="60">
        <v>-5464467</v>
      </c>
      <c r="P9" s="60">
        <v>-3834115</v>
      </c>
      <c r="Q9" s="60">
        <v>15687164</v>
      </c>
      <c r="R9" s="60">
        <v>15687164</v>
      </c>
      <c r="S9" s="60"/>
      <c r="T9" s="60"/>
      <c r="U9" s="60"/>
      <c r="V9" s="60"/>
      <c r="W9" s="60">
        <v>15687164</v>
      </c>
      <c r="X9" s="60">
        <v>21333750</v>
      </c>
      <c r="Y9" s="60">
        <v>-5646586</v>
      </c>
      <c r="Z9" s="140">
        <v>-26.47</v>
      </c>
      <c r="AA9" s="62">
        <v>28445000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7621054</v>
      </c>
      <c r="D11" s="155"/>
      <c r="E11" s="59">
        <v>10000000</v>
      </c>
      <c r="F11" s="60">
        <v>7621000</v>
      </c>
      <c r="G11" s="60">
        <v>6841077</v>
      </c>
      <c r="H11" s="60">
        <v>6936074</v>
      </c>
      <c r="I11" s="60">
        <v>7129237</v>
      </c>
      <c r="J11" s="60">
        <v>7129237</v>
      </c>
      <c r="K11" s="60">
        <v>7032054</v>
      </c>
      <c r="L11" s="60">
        <v>7041387</v>
      </c>
      <c r="M11" s="60">
        <v>7278882</v>
      </c>
      <c r="N11" s="60">
        <v>7278882</v>
      </c>
      <c r="O11" s="60">
        <v>7338416</v>
      </c>
      <c r="P11" s="60">
        <v>7140900</v>
      </c>
      <c r="Q11" s="60">
        <v>7223499</v>
      </c>
      <c r="R11" s="60">
        <v>7223499</v>
      </c>
      <c r="S11" s="60"/>
      <c r="T11" s="60"/>
      <c r="U11" s="60"/>
      <c r="V11" s="60"/>
      <c r="W11" s="60">
        <v>7223499</v>
      </c>
      <c r="X11" s="60">
        <v>5715750</v>
      </c>
      <c r="Y11" s="60">
        <v>1507749</v>
      </c>
      <c r="Z11" s="140">
        <v>26.38</v>
      </c>
      <c r="AA11" s="62">
        <v>7621000</v>
      </c>
    </row>
    <row r="12" spans="1:27" ht="13.5">
      <c r="A12" s="250" t="s">
        <v>56</v>
      </c>
      <c r="B12" s="251"/>
      <c r="C12" s="168">
        <f aca="true" t="shared" si="0" ref="C12:Y12">SUM(C6:C11)</f>
        <v>104429170</v>
      </c>
      <c r="D12" s="168">
        <f>SUM(D6:D11)</f>
        <v>0</v>
      </c>
      <c r="E12" s="72">
        <f t="shared" si="0"/>
        <v>81500000</v>
      </c>
      <c r="F12" s="73">
        <f t="shared" si="0"/>
        <v>105650000</v>
      </c>
      <c r="G12" s="73">
        <f t="shared" si="0"/>
        <v>130935969</v>
      </c>
      <c r="H12" s="73">
        <f t="shared" si="0"/>
        <v>127283077</v>
      </c>
      <c r="I12" s="73">
        <f t="shared" si="0"/>
        <v>118752620</v>
      </c>
      <c r="J12" s="73">
        <f t="shared" si="0"/>
        <v>118752620</v>
      </c>
      <c r="K12" s="73">
        <f t="shared" si="0"/>
        <v>107660453</v>
      </c>
      <c r="L12" s="73">
        <f t="shared" si="0"/>
        <v>85867006</v>
      </c>
      <c r="M12" s="73">
        <f t="shared" si="0"/>
        <v>115516913</v>
      </c>
      <c r="N12" s="73">
        <f t="shared" si="0"/>
        <v>115516913</v>
      </c>
      <c r="O12" s="73">
        <f t="shared" si="0"/>
        <v>109787842</v>
      </c>
      <c r="P12" s="73">
        <f t="shared" si="0"/>
        <v>105534167</v>
      </c>
      <c r="Q12" s="73">
        <f t="shared" si="0"/>
        <v>129793113</v>
      </c>
      <c r="R12" s="73">
        <f t="shared" si="0"/>
        <v>129793113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129793113</v>
      </c>
      <c r="X12" s="73">
        <f t="shared" si="0"/>
        <v>79237500</v>
      </c>
      <c r="Y12" s="73">
        <f t="shared" si="0"/>
        <v>50555613</v>
      </c>
      <c r="Z12" s="170">
        <f>+IF(X12&lt;&gt;0,+(Y12/X12)*100,0)</f>
        <v>63.80263511594889</v>
      </c>
      <c r="AA12" s="74">
        <f>SUM(AA6:AA11)</f>
        <v>105650000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28225426</v>
      </c>
      <c r="D16" s="155"/>
      <c r="E16" s="59">
        <v>40365000</v>
      </c>
      <c r="F16" s="60"/>
      <c r="G16" s="159">
        <v>28225426</v>
      </c>
      <c r="H16" s="159">
        <v>28349325</v>
      </c>
      <c r="I16" s="159">
        <v>28461813</v>
      </c>
      <c r="J16" s="60">
        <v>28461813</v>
      </c>
      <c r="K16" s="159">
        <v>28461813</v>
      </c>
      <c r="L16" s="159">
        <v>28684063</v>
      </c>
      <c r="M16" s="60">
        <v>28799044</v>
      </c>
      <c r="N16" s="159">
        <v>28799044</v>
      </c>
      <c r="O16" s="159">
        <v>28914934</v>
      </c>
      <c r="P16" s="159">
        <v>29026784</v>
      </c>
      <c r="Q16" s="60">
        <v>29145720</v>
      </c>
      <c r="R16" s="159">
        <v>29145720</v>
      </c>
      <c r="S16" s="159"/>
      <c r="T16" s="60"/>
      <c r="U16" s="159"/>
      <c r="V16" s="159"/>
      <c r="W16" s="159">
        <v>29145720</v>
      </c>
      <c r="X16" s="60"/>
      <c r="Y16" s="159">
        <v>29145720</v>
      </c>
      <c r="Z16" s="141"/>
      <c r="AA16" s="225"/>
    </row>
    <row r="17" spans="1:27" ht="13.5">
      <c r="A17" s="249" t="s">
        <v>152</v>
      </c>
      <c r="B17" s="182"/>
      <c r="C17" s="155">
        <v>4883124</v>
      </c>
      <c r="D17" s="155"/>
      <c r="E17" s="59"/>
      <c r="F17" s="60">
        <v>4883000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3662250</v>
      </c>
      <c r="Y17" s="60">
        <v>-3662250</v>
      </c>
      <c r="Z17" s="140">
        <v>-100</v>
      </c>
      <c r="AA17" s="62">
        <v>4883000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966051506</v>
      </c>
      <c r="D19" s="155"/>
      <c r="E19" s="59">
        <v>300000000</v>
      </c>
      <c r="F19" s="60">
        <v>963109000</v>
      </c>
      <c r="G19" s="60">
        <v>970045227</v>
      </c>
      <c r="H19" s="60">
        <v>968430739</v>
      </c>
      <c r="I19" s="60">
        <v>968430739</v>
      </c>
      <c r="J19" s="60">
        <v>968430739</v>
      </c>
      <c r="K19" s="60">
        <v>968430739</v>
      </c>
      <c r="L19" s="60">
        <v>968296592</v>
      </c>
      <c r="M19" s="60">
        <v>961838639</v>
      </c>
      <c r="N19" s="60">
        <v>961838639</v>
      </c>
      <c r="O19" s="60">
        <v>951187630</v>
      </c>
      <c r="P19" s="60">
        <v>939758453</v>
      </c>
      <c r="Q19" s="60">
        <v>928930568</v>
      </c>
      <c r="R19" s="60">
        <v>928930568</v>
      </c>
      <c r="S19" s="60"/>
      <c r="T19" s="60"/>
      <c r="U19" s="60"/>
      <c r="V19" s="60"/>
      <c r="W19" s="60">
        <v>928930568</v>
      </c>
      <c r="X19" s="60">
        <v>722331750</v>
      </c>
      <c r="Y19" s="60">
        <v>206598818</v>
      </c>
      <c r="Z19" s="140">
        <v>28.6</v>
      </c>
      <c r="AA19" s="62">
        <v>963109000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257985</v>
      </c>
      <c r="D22" s="155"/>
      <c r="E22" s="59">
        <v>20000</v>
      </c>
      <c r="F22" s="60">
        <v>258000</v>
      </c>
      <c r="G22" s="60">
        <v>254885</v>
      </c>
      <c r="H22" s="60">
        <v>251785</v>
      </c>
      <c r="I22" s="60">
        <v>251785</v>
      </c>
      <c r="J22" s="60">
        <v>251785</v>
      </c>
      <c r="K22" s="60">
        <v>251785</v>
      </c>
      <c r="L22" s="60">
        <v>251785</v>
      </c>
      <c r="M22" s="60">
        <v>239385</v>
      </c>
      <c r="N22" s="60">
        <v>239385</v>
      </c>
      <c r="O22" s="60">
        <v>236285</v>
      </c>
      <c r="P22" s="60">
        <v>233185</v>
      </c>
      <c r="Q22" s="60">
        <v>230085</v>
      </c>
      <c r="R22" s="60">
        <v>230085</v>
      </c>
      <c r="S22" s="60"/>
      <c r="T22" s="60"/>
      <c r="U22" s="60"/>
      <c r="V22" s="60"/>
      <c r="W22" s="60">
        <v>230085</v>
      </c>
      <c r="X22" s="60">
        <v>193500</v>
      </c>
      <c r="Y22" s="60">
        <v>36585</v>
      </c>
      <c r="Z22" s="140">
        <v>18.91</v>
      </c>
      <c r="AA22" s="62">
        <v>258000</v>
      </c>
    </row>
    <row r="23" spans="1:27" ht="13.5">
      <c r="A23" s="249" t="s">
        <v>158</v>
      </c>
      <c r="B23" s="182"/>
      <c r="C23" s="155"/>
      <c r="D23" s="155"/>
      <c r="E23" s="59"/>
      <c r="F23" s="60">
        <v>31167000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23375250</v>
      </c>
      <c r="Y23" s="159">
        <v>-23375250</v>
      </c>
      <c r="Z23" s="141">
        <v>-100</v>
      </c>
      <c r="AA23" s="225">
        <v>31167000</v>
      </c>
    </row>
    <row r="24" spans="1:27" ht="13.5">
      <c r="A24" s="250" t="s">
        <v>57</v>
      </c>
      <c r="B24" s="253"/>
      <c r="C24" s="168">
        <f aca="true" t="shared" si="1" ref="C24:Y24">SUM(C15:C23)</f>
        <v>999418041</v>
      </c>
      <c r="D24" s="168">
        <f>SUM(D15:D23)</f>
        <v>0</v>
      </c>
      <c r="E24" s="76">
        <f t="shared" si="1"/>
        <v>340385000</v>
      </c>
      <c r="F24" s="77">
        <f t="shared" si="1"/>
        <v>999417000</v>
      </c>
      <c r="G24" s="77">
        <f t="shared" si="1"/>
        <v>998525538</v>
      </c>
      <c r="H24" s="77">
        <f t="shared" si="1"/>
        <v>997031849</v>
      </c>
      <c r="I24" s="77">
        <f t="shared" si="1"/>
        <v>997144337</v>
      </c>
      <c r="J24" s="77">
        <f t="shared" si="1"/>
        <v>997144337</v>
      </c>
      <c r="K24" s="77">
        <f t="shared" si="1"/>
        <v>997144337</v>
      </c>
      <c r="L24" s="77">
        <f t="shared" si="1"/>
        <v>997232440</v>
      </c>
      <c r="M24" s="77">
        <f t="shared" si="1"/>
        <v>990877068</v>
      </c>
      <c r="N24" s="77">
        <f t="shared" si="1"/>
        <v>990877068</v>
      </c>
      <c r="O24" s="77">
        <f t="shared" si="1"/>
        <v>980338849</v>
      </c>
      <c r="P24" s="77">
        <f t="shared" si="1"/>
        <v>969018422</v>
      </c>
      <c r="Q24" s="77">
        <f t="shared" si="1"/>
        <v>958306373</v>
      </c>
      <c r="R24" s="77">
        <f t="shared" si="1"/>
        <v>958306373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958306373</v>
      </c>
      <c r="X24" s="77">
        <f t="shared" si="1"/>
        <v>749562750</v>
      </c>
      <c r="Y24" s="77">
        <f t="shared" si="1"/>
        <v>208743623</v>
      </c>
      <c r="Z24" s="212">
        <f>+IF(X24&lt;&gt;0,+(Y24/X24)*100,0)</f>
        <v>27.84871886976774</v>
      </c>
      <c r="AA24" s="79">
        <f>SUM(AA15:AA23)</f>
        <v>999417000</v>
      </c>
    </row>
    <row r="25" spans="1:27" ht="13.5">
      <c r="A25" s="250" t="s">
        <v>159</v>
      </c>
      <c r="B25" s="251"/>
      <c r="C25" s="168">
        <f aca="true" t="shared" si="2" ref="C25:Y25">+C12+C24</f>
        <v>1103847211</v>
      </c>
      <c r="D25" s="168">
        <f>+D12+D24</f>
        <v>0</v>
      </c>
      <c r="E25" s="72">
        <f t="shared" si="2"/>
        <v>421885000</v>
      </c>
      <c r="F25" s="73">
        <f t="shared" si="2"/>
        <v>1105067000</v>
      </c>
      <c r="G25" s="73">
        <f t="shared" si="2"/>
        <v>1129461507</v>
      </c>
      <c r="H25" s="73">
        <f t="shared" si="2"/>
        <v>1124314926</v>
      </c>
      <c r="I25" s="73">
        <f t="shared" si="2"/>
        <v>1115896957</v>
      </c>
      <c r="J25" s="73">
        <f t="shared" si="2"/>
        <v>1115896957</v>
      </c>
      <c r="K25" s="73">
        <f t="shared" si="2"/>
        <v>1104804790</v>
      </c>
      <c r="L25" s="73">
        <f t="shared" si="2"/>
        <v>1083099446</v>
      </c>
      <c r="M25" s="73">
        <f t="shared" si="2"/>
        <v>1106393981</v>
      </c>
      <c r="N25" s="73">
        <f t="shared" si="2"/>
        <v>1106393981</v>
      </c>
      <c r="O25" s="73">
        <f t="shared" si="2"/>
        <v>1090126691</v>
      </c>
      <c r="P25" s="73">
        <f t="shared" si="2"/>
        <v>1074552589</v>
      </c>
      <c r="Q25" s="73">
        <f t="shared" si="2"/>
        <v>1088099486</v>
      </c>
      <c r="R25" s="73">
        <f t="shared" si="2"/>
        <v>1088099486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1088099486</v>
      </c>
      <c r="X25" s="73">
        <f t="shared" si="2"/>
        <v>828800250</v>
      </c>
      <c r="Y25" s="73">
        <f t="shared" si="2"/>
        <v>259299236</v>
      </c>
      <c r="Z25" s="170">
        <f>+IF(X25&lt;&gt;0,+(Y25/X25)*100,0)</f>
        <v>31.286095292562955</v>
      </c>
      <c r="AA25" s="74">
        <f>+AA12+AA24</f>
        <v>1105067000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12286457</v>
      </c>
      <c r="D31" s="155"/>
      <c r="E31" s="59">
        <v>12000000</v>
      </c>
      <c r="F31" s="60">
        <v>12286000</v>
      </c>
      <c r="G31" s="60">
        <v>12322440</v>
      </c>
      <c r="H31" s="60">
        <v>12431776</v>
      </c>
      <c r="I31" s="60">
        <v>12611375</v>
      </c>
      <c r="J31" s="60">
        <v>12611375</v>
      </c>
      <c r="K31" s="60">
        <v>12562593</v>
      </c>
      <c r="L31" s="60">
        <v>12664608</v>
      </c>
      <c r="M31" s="60">
        <v>12724576</v>
      </c>
      <c r="N31" s="60">
        <v>12724576</v>
      </c>
      <c r="O31" s="60">
        <v>12750663</v>
      </c>
      <c r="P31" s="60">
        <v>12861922</v>
      </c>
      <c r="Q31" s="60">
        <v>12903354</v>
      </c>
      <c r="R31" s="60">
        <v>12903354</v>
      </c>
      <c r="S31" s="60"/>
      <c r="T31" s="60"/>
      <c r="U31" s="60"/>
      <c r="V31" s="60"/>
      <c r="W31" s="60">
        <v>12903354</v>
      </c>
      <c r="X31" s="60">
        <v>9214500</v>
      </c>
      <c r="Y31" s="60">
        <v>3688854</v>
      </c>
      <c r="Z31" s="140">
        <v>40.03</v>
      </c>
      <c r="AA31" s="62">
        <v>12286000</v>
      </c>
    </row>
    <row r="32" spans="1:27" ht="13.5">
      <c r="A32" s="249" t="s">
        <v>164</v>
      </c>
      <c r="B32" s="182"/>
      <c r="C32" s="155">
        <v>64358250</v>
      </c>
      <c r="D32" s="155"/>
      <c r="E32" s="59">
        <v>30000000</v>
      </c>
      <c r="F32" s="60">
        <v>65580000</v>
      </c>
      <c r="G32" s="60">
        <v>66004726</v>
      </c>
      <c r="H32" s="60">
        <v>69663782</v>
      </c>
      <c r="I32" s="60">
        <v>72403545</v>
      </c>
      <c r="J32" s="60">
        <v>72403545</v>
      </c>
      <c r="K32" s="60">
        <v>76626925</v>
      </c>
      <c r="L32" s="60">
        <v>62474863</v>
      </c>
      <c r="M32" s="60">
        <v>69585161</v>
      </c>
      <c r="N32" s="60">
        <v>69585161</v>
      </c>
      <c r="O32" s="60">
        <v>64940734</v>
      </c>
      <c r="P32" s="60">
        <v>59012154</v>
      </c>
      <c r="Q32" s="60">
        <v>44152470</v>
      </c>
      <c r="R32" s="60">
        <v>44152470</v>
      </c>
      <c r="S32" s="60"/>
      <c r="T32" s="60"/>
      <c r="U32" s="60"/>
      <c r="V32" s="60"/>
      <c r="W32" s="60">
        <v>44152470</v>
      </c>
      <c r="X32" s="60">
        <v>49185000</v>
      </c>
      <c r="Y32" s="60">
        <v>-5032530</v>
      </c>
      <c r="Z32" s="140">
        <v>-10.23</v>
      </c>
      <c r="AA32" s="62">
        <v>65580000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>
        <v>11311850</v>
      </c>
      <c r="R33" s="60">
        <v>11311850</v>
      </c>
      <c r="S33" s="60"/>
      <c r="T33" s="60"/>
      <c r="U33" s="60"/>
      <c r="V33" s="60"/>
      <c r="W33" s="60">
        <v>11311850</v>
      </c>
      <c r="X33" s="60"/>
      <c r="Y33" s="60">
        <v>11311850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76644707</v>
      </c>
      <c r="D34" s="168">
        <f>SUM(D29:D33)</f>
        <v>0</v>
      </c>
      <c r="E34" s="72">
        <f t="shared" si="3"/>
        <v>42000000</v>
      </c>
      <c r="F34" s="73">
        <f t="shared" si="3"/>
        <v>77866000</v>
      </c>
      <c r="G34" s="73">
        <f t="shared" si="3"/>
        <v>78327166</v>
      </c>
      <c r="H34" s="73">
        <f t="shared" si="3"/>
        <v>82095558</v>
      </c>
      <c r="I34" s="73">
        <f t="shared" si="3"/>
        <v>85014920</v>
      </c>
      <c r="J34" s="73">
        <f t="shared" si="3"/>
        <v>85014920</v>
      </c>
      <c r="K34" s="73">
        <f t="shared" si="3"/>
        <v>89189518</v>
      </c>
      <c r="L34" s="73">
        <f t="shared" si="3"/>
        <v>75139471</v>
      </c>
      <c r="M34" s="73">
        <f t="shared" si="3"/>
        <v>82309737</v>
      </c>
      <c r="N34" s="73">
        <f t="shared" si="3"/>
        <v>82309737</v>
      </c>
      <c r="O34" s="73">
        <f t="shared" si="3"/>
        <v>77691397</v>
      </c>
      <c r="P34" s="73">
        <f t="shared" si="3"/>
        <v>71874076</v>
      </c>
      <c r="Q34" s="73">
        <f t="shared" si="3"/>
        <v>68367674</v>
      </c>
      <c r="R34" s="73">
        <f t="shared" si="3"/>
        <v>68367674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68367674</v>
      </c>
      <c r="X34" s="73">
        <f t="shared" si="3"/>
        <v>58399500</v>
      </c>
      <c r="Y34" s="73">
        <f t="shared" si="3"/>
        <v>9968174</v>
      </c>
      <c r="Z34" s="170">
        <f>+IF(X34&lt;&gt;0,+(Y34/X34)*100,0)</f>
        <v>17.068937234051663</v>
      </c>
      <c r="AA34" s="74">
        <f>SUM(AA29:AA33)</f>
        <v>77866000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97092016</v>
      </c>
      <c r="D38" s="155"/>
      <c r="E38" s="59">
        <v>45000000</v>
      </c>
      <c r="F38" s="60">
        <v>97092000</v>
      </c>
      <c r="G38" s="60">
        <v>97092016</v>
      </c>
      <c r="H38" s="60">
        <v>97092016</v>
      </c>
      <c r="I38" s="60">
        <v>97092016</v>
      </c>
      <c r="J38" s="60">
        <v>97092016</v>
      </c>
      <c r="K38" s="60">
        <v>97092016</v>
      </c>
      <c r="L38" s="60">
        <v>97092016</v>
      </c>
      <c r="M38" s="60">
        <v>99448016</v>
      </c>
      <c r="N38" s="60">
        <v>99448016</v>
      </c>
      <c r="O38" s="60">
        <v>99448016</v>
      </c>
      <c r="P38" s="60">
        <v>99448016</v>
      </c>
      <c r="Q38" s="60">
        <v>102059851</v>
      </c>
      <c r="R38" s="60">
        <v>102059851</v>
      </c>
      <c r="S38" s="60"/>
      <c r="T38" s="60"/>
      <c r="U38" s="60"/>
      <c r="V38" s="60"/>
      <c r="W38" s="60">
        <v>102059851</v>
      </c>
      <c r="X38" s="60">
        <v>72819000</v>
      </c>
      <c r="Y38" s="60">
        <v>29240851</v>
      </c>
      <c r="Z38" s="140">
        <v>40.16</v>
      </c>
      <c r="AA38" s="62">
        <v>97092000</v>
      </c>
    </row>
    <row r="39" spans="1:27" ht="13.5">
      <c r="A39" s="250" t="s">
        <v>59</v>
      </c>
      <c r="B39" s="253"/>
      <c r="C39" s="168">
        <f aca="true" t="shared" si="4" ref="C39:Y39">SUM(C37:C38)</f>
        <v>97092016</v>
      </c>
      <c r="D39" s="168">
        <f>SUM(D37:D38)</f>
        <v>0</v>
      </c>
      <c r="E39" s="76">
        <f t="shared" si="4"/>
        <v>45000000</v>
      </c>
      <c r="F39" s="77">
        <f t="shared" si="4"/>
        <v>97092000</v>
      </c>
      <c r="G39" s="77">
        <f t="shared" si="4"/>
        <v>97092016</v>
      </c>
      <c r="H39" s="77">
        <f t="shared" si="4"/>
        <v>97092016</v>
      </c>
      <c r="I39" s="77">
        <f t="shared" si="4"/>
        <v>97092016</v>
      </c>
      <c r="J39" s="77">
        <f t="shared" si="4"/>
        <v>97092016</v>
      </c>
      <c r="K39" s="77">
        <f t="shared" si="4"/>
        <v>97092016</v>
      </c>
      <c r="L39" s="77">
        <f t="shared" si="4"/>
        <v>97092016</v>
      </c>
      <c r="M39" s="77">
        <f t="shared" si="4"/>
        <v>99448016</v>
      </c>
      <c r="N39" s="77">
        <f t="shared" si="4"/>
        <v>99448016</v>
      </c>
      <c r="O39" s="77">
        <f t="shared" si="4"/>
        <v>99448016</v>
      </c>
      <c r="P39" s="77">
        <f t="shared" si="4"/>
        <v>99448016</v>
      </c>
      <c r="Q39" s="77">
        <f t="shared" si="4"/>
        <v>102059851</v>
      </c>
      <c r="R39" s="77">
        <f t="shared" si="4"/>
        <v>102059851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102059851</v>
      </c>
      <c r="X39" s="77">
        <f t="shared" si="4"/>
        <v>72819000</v>
      </c>
      <c r="Y39" s="77">
        <f t="shared" si="4"/>
        <v>29240851</v>
      </c>
      <c r="Z39" s="212">
        <f>+IF(X39&lt;&gt;0,+(Y39/X39)*100,0)</f>
        <v>40.155523970392345</v>
      </c>
      <c r="AA39" s="79">
        <f>SUM(AA37:AA38)</f>
        <v>97092000</v>
      </c>
    </row>
    <row r="40" spans="1:27" ht="13.5">
      <c r="A40" s="250" t="s">
        <v>167</v>
      </c>
      <c r="B40" s="251"/>
      <c r="C40" s="168">
        <f aca="true" t="shared" si="5" ref="C40:Y40">+C34+C39</f>
        <v>173736723</v>
      </c>
      <c r="D40" s="168">
        <f>+D34+D39</f>
        <v>0</v>
      </c>
      <c r="E40" s="72">
        <f t="shared" si="5"/>
        <v>87000000</v>
      </c>
      <c r="F40" s="73">
        <f t="shared" si="5"/>
        <v>174958000</v>
      </c>
      <c r="G40" s="73">
        <f t="shared" si="5"/>
        <v>175419182</v>
      </c>
      <c r="H40" s="73">
        <f t="shared" si="5"/>
        <v>179187574</v>
      </c>
      <c r="I40" s="73">
        <f t="shared" si="5"/>
        <v>182106936</v>
      </c>
      <c r="J40" s="73">
        <f t="shared" si="5"/>
        <v>182106936</v>
      </c>
      <c r="K40" s="73">
        <f t="shared" si="5"/>
        <v>186281534</v>
      </c>
      <c r="L40" s="73">
        <f t="shared" si="5"/>
        <v>172231487</v>
      </c>
      <c r="M40" s="73">
        <f t="shared" si="5"/>
        <v>181757753</v>
      </c>
      <c r="N40" s="73">
        <f t="shared" si="5"/>
        <v>181757753</v>
      </c>
      <c r="O40" s="73">
        <f t="shared" si="5"/>
        <v>177139413</v>
      </c>
      <c r="P40" s="73">
        <f t="shared" si="5"/>
        <v>171322092</v>
      </c>
      <c r="Q40" s="73">
        <f t="shared" si="5"/>
        <v>170427525</v>
      </c>
      <c r="R40" s="73">
        <f t="shared" si="5"/>
        <v>170427525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170427525</v>
      </c>
      <c r="X40" s="73">
        <f t="shared" si="5"/>
        <v>131218500</v>
      </c>
      <c r="Y40" s="73">
        <f t="shared" si="5"/>
        <v>39209025</v>
      </c>
      <c r="Z40" s="170">
        <f>+IF(X40&lt;&gt;0,+(Y40/X40)*100,0)</f>
        <v>29.880714228557707</v>
      </c>
      <c r="AA40" s="74">
        <f>+AA34+AA39</f>
        <v>174958000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930110488</v>
      </c>
      <c r="D42" s="257">
        <f>+D25-D40</f>
        <v>0</v>
      </c>
      <c r="E42" s="258">
        <f t="shared" si="6"/>
        <v>334885000</v>
      </c>
      <c r="F42" s="259">
        <f t="shared" si="6"/>
        <v>930109000</v>
      </c>
      <c r="G42" s="259">
        <f t="shared" si="6"/>
        <v>954042325</v>
      </c>
      <c r="H42" s="259">
        <f t="shared" si="6"/>
        <v>945127352</v>
      </c>
      <c r="I42" s="259">
        <f t="shared" si="6"/>
        <v>933790021</v>
      </c>
      <c r="J42" s="259">
        <f t="shared" si="6"/>
        <v>933790021</v>
      </c>
      <c r="K42" s="259">
        <f t="shared" si="6"/>
        <v>918523256</v>
      </c>
      <c r="L42" s="259">
        <f t="shared" si="6"/>
        <v>910867959</v>
      </c>
      <c r="M42" s="259">
        <f t="shared" si="6"/>
        <v>924636228</v>
      </c>
      <c r="N42" s="259">
        <f t="shared" si="6"/>
        <v>924636228</v>
      </c>
      <c r="O42" s="259">
        <f t="shared" si="6"/>
        <v>912987278</v>
      </c>
      <c r="P42" s="259">
        <f t="shared" si="6"/>
        <v>903230497</v>
      </c>
      <c r="Q42" s="259">
        <f t="shared" si="6"/>
        <v>917671961</v>
      </c>
      <c r="R42" s="259">
        <f t="shared" si="6"/>
        <v>917671961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917671961</v>
      </c>
      <c r="X42" s="259">
        <f t="shared" si="6"/>
        <v>697581750</v>
      </c>
      <c r="Y42" s="259">
        <f t="shared" si="6"/>
        <v>220090211</v>
      </c>
      <c r="Z42" s="260">
        <f>+IF(X42&lt;&gt;0,+(Y42/X42)*100,0)</f>
        <v>31.550454265754514</v>
      </c>
      <c r="AA42" s="261">
        <f>+AA25-AA40</f>
        <v>930109000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930110488</v>
      </c>
      <c r="D45" s="155"/>
      <c r="E45" s="59">
        <v>334885000</v>
      </c>
      <c r="F45" s="60">
        <v>930109000</v>
      </c>
      <c r="G45" s="60">
        <v>954042325</v>
      </c>
      <c r="H45" s="60">
        <v>945127352</v>
      </c>
      <c r="I45" s="60">
        <v>933790021</v>
      </c>
      <c r="J45" s="60">
        <v>933790021</v>
      </c>
      <c r="K45" s="60">
        <v>918523256</v>
      </c>
      <c r="L45" s="60">
        <v>910867959</v>
      </c>
      <c r="M45" s="60">
        <v>924636228</v>
      </c>
      <c r="N45" s="60">
        <v>924636228</v>
      </c>
      <c r="O45" s="60">
        <v>912987278</v>
      </c>
      <c r="P45" s="60">
        <v>903230497</v>
      </c>
      <c r="Q45" s="60">
        <v>917671961</v>
      </c>
      <c r="R45" s="60">
        <v>917671961</v>
      </c>
      <c r="S45" s="60"/>
      <c r="T45" s="60"/>
      <c r="U45" s="60"/>
      <c r="V45" s="60"/>
      <c r="W45" s="60">
        <v>917671961</v>
      </c>
      <c r="X45" s="60">
        <v>697581750</v>
      </c>
      <c r="Y45" s="60">
        <v>220090211</v>
      </c>
      <c r="Z45" s="139">
        <v>31.55</v>
      </c>
      <c r="AA45" s="62">
        <v>930109000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930110488</v>
      </c>
      <c r="D48" s="217">
        <f>SUM(D45:D47)</f>
        <v>0</v>
      </c>
      <c r="E48" s="264">
        <f t="shared" si="7"/>
        <v>334885000</v>
      </c>
      <c r="F48" s="219">
        <f t="shared" si="7"/>
        <v>930109000</v>
      </c>
      <c r="G48" s="219">
        <f t="shared" si="7"/>
        <v>954042325</v>
      </c>
      <c r="H48" s="219">
        <f t="shared" si="7"/>
        <v>945127352</v>
      </c>
      <c r="I48" s="219">
        <f t="shared" si="7"/>
        <v>933790021</v>
      </c>
      <c r="J48" s="219">
        <f t="shared" si="7"/>
        <v>933790021</v>
      </c>
      <c r="K48" s="219">
        <f t="shared" si="7"/>
        <v>918523256</v>
      </c>
      <c r="L48" s="219">
        <f t="shared" si="7"/>
        <v>910867959</v>
      </c>
      <c r="M48" s="219">
        <f t="shared" si="7"/>
        <v>924636228</v>
      </c>
      <c r="N48" s="219">
        <f t="shared" si="7"/>
        <v>924636228</v>
      </c>
      <c r="O48" s="219">
        <f t="shared" si="7"/>
        <v>912987278</v>
      </c>
      <c r="P48" s="219">
        <f t="shared" si="7"/>
        <v>903230497</v>
      </c>
      <c r="Q48" s="219">
        <f t="shared" si="7"/>
        <v>917671961</v>
      </c>
      <c r="R48" s="219">
        <f t="shared" si="7"/>
        <v>917671961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917671961</v>
      </c>
      <c r="X48" s="219">
        <f t="shared" si="7"/>
        <v>697581750</v>
      </c>
      <c r="Y48" s="219">
        <f t="shared" si="7"/>
        <v>220090211</v>
      </c>
      <c r="Z48" s="265">
        <f>+IF(X48&lt;&gt;0,+(Y48/X48)*100,0)</f>
        <v>31.550454265754514</v>
      </c>
      <c r="AA48" s="232">
        <f>SUM(AA45:AA47)</f>
        <v>930109000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181246280</v>
      </c>
      <c r="D6" s="155"/>
      <c r="E6" s="59">
        <v>276558060</v>
      </c>
      <c r="F6" s="60">
        <v>269234996</v>
      </c>
      <c r="G6" s="60">
        <v>10931608</v>
      </c>
      <c r="H6" s="60">
        <v>18198564</v>
      </c>
      <c r="I6" s="60">
        <v>22141533</v>
      </c>
      <c r="J6" s="60">
        <v>51271705</v>
      </c>
      <c r="K6" s="60">
        <v>22644366</v>
      </c>
      <c r="L6" s="60">
        <v>22219692</v>
      </c>
      <c r="M6" s="60">
        <v>21645961</v>
      </c>
      <c r="N6" s="60">
        <v>66510019</v>
      </c>
      <c r="O6" s="60">
        <v>17073762</v>
      </c>
      <c r="P6" s="60">
        <v>16658804</v>
      </c>
      <c r="Q6" s="60">
        <v>15484856</v>
      </c>
      <c r="R6" s="60">
        <v>49217422</v>
      </c>
      <c r="S6" s="60"/>
      <c r="T6" s="60"/>
      <c r="U6" s="60"/>
      <c r="V6" s="60"/>
      <c r="W6" s="60">
        <v>166999146</v>
      </c>
      <c r="X6" s="60">
        <v>193520360</v>
      </c>
      <c r="Y6" s="60">
        <v>-26521214</v>
      </c>
      <c r="Z6" s="140">
        <v>-13.7</v>
      </c>
      <c r="AA6" s="62">
        <v>269234996</v>
      </c>
    </row>
    <row r="7" spans="1:27" ht="13.5">
      <c r="A7" s="249" t="s">
        <v>178</v>
      </c>
      <c r="B7" s="182"/>
      <c r="C7" s="155">
        <v>110837201</v>
      </c>
      <c r="D7" s="155"/>
      <c r="E7" s="59">
        <v>92079998</v>
      </c>
      <c r="F7" s="60">
        <v>101230000</v>
      </c>
      <c r="G7" s="60">
        <v>34736000</v>
      </c>
      <c r="H7" s="60">
        <v>1290000</v>
      </c>
      <c r="I7" s="60">
        <v>3005000</v>
      </c>
      <c r="J7" s="60">
        <v>39031000</v>
      </c>
      <c r="K7" s="60">
        <v>11550000</v>
      </c>
      <c r="L7" s="60">
        <v>300000</v>
      </c>
      <c r="M7" s="60">
        <v>28373000</v>
      </c>
      <c r="N7" s="60">
        <v>40223000</v>
      </c>
      <c r="O7" s="60">
        <v>120000</v>
      </c>
      <c r="P7" s="60">
        <v>300000</v>
      </c>
      <c r="Q7" s="60">
        <v>21532000</v>
      </c>
      <c r="R7" s="60">
        <v>21952000</v>
      </c>
      <c r="S7" s="60"/>
      <c r="T7" s="60"/>
      <c r="U7" s="60"/>
      <c r="V7" s="60"/>
      <c r="W7" s="60">
        <v>101206000</v>
      </c>
      <c r="X7" s="60">
        <v>101230000</v>
      </c>
      <c r="Y7" s="60">
        <v>-24000</v>
      </c>
      <c r="Z7" s="140">
        <v>-0.02</v>
      </c>
      <c r="AA7" s="62">
        <v>101230000</v>
      </c>
    </row>
    <row r="8" spans="1:27" ht="13.5">
      <c r="A8" s="249" t="s">
        <v>179</v>
      </c>
      <c r="B8" s="182"/>
      <c r="C8" s="155">
        <v>22800608</v>
      </c>
      <c r="D8" s="155"/>
      <c r="E8" s="59">
        <v>38981998</v>
      </c>
      <c r="F8" s="60">
        <v>29982000</v>
      </c>
      <c r="G8" s="60">
        <v>11080000</v>
      </c>
      <c r="H8" s="60">
        <v>5000000</v>
      </c>
      <c r="I8" s="60">
        <v>4000000</v>
      </c>
      <c r="J8" s="60">
        <v>20080000</v>
      </c>
      <c r="K8" s="60"/>
      <c r="L8" s="60"/>
      <c r="M8" s="60">
        <v>11363000</v>
      </c>
      <c r="N8" s="60">
        <v>11363000</v>
      </c>
      <c r="O8" s="60"/>
      <c r="P8" s="60"/>
      <c r="Q8" s="60">
        <v>339000</v>
      </c>
      <c r="R8" s="60">
        <v>339000</v>
      </c>
      <c r="S8" s="60"/>
      <c r="T8" s="60"/>
      <c r="U8" s="60"/>
      <c r="V8" s="60"/>
      <c r="W8" s="60">
        <v>31782000</v>
      </c>
      <c r="X8" s="60">
        <v>29982000</v>
      </c>
      <c r="Y8" s="60">
        <v>1800000</v>
      </c>
      <c r="Z8" s="140">
        <v>6</v>
      </c>
      <c r="AA8" s="62">
        <v>29982000</v>
      </c>
    </row>
    <row r="9" spans="1:27" ht="13.5">
      <c r="A9" s="249" t="s">
        <v>180</v>
      </c>
      <c r="B9" s="182"/>
      <c r="C9" s="155">
        <v>3979176</v>
      </c>
      <c r="D9" s="155"/>
      <c r="E9" s="59">
        <v>2776644</v>
      </c>
      <c r="F9" s="60">
        <v>3750002</v>
      </c>
      <c r="G9" s="60">
        <v>64130</v>
      </c>
      <c r="H9" s="60">
        <v>472722</v>
      </c>
      <c r="I9" s="60">
        <v>373771</v>
      </c>
      <c r="J9" s="60">
        <v>910623</v>
      </c>
      <c r="K9" s="60">
        <v>52540</v>
      </c>
      <c r="L9" s="60">
        <v>623657</v>
      </c>
      <c r="M9" s="60">
        <v>297584</v>
      </c>
      <c r="N9" s="60">
        <v>973781</v>
      </c>
      <c r="O9" s="60">
        <v>450153</v>
      </c>
      <c r="P9" s="60">
        <v>368039</v>
      </c>
      <c r="Q9" s="60">
        <v>330332</v>
      </c>
      <c r="R9" s="60">
        <v>1148524</v>
      </c>
      <c r="S9" s="60"/>
      <c r="T9" s="60"/>
      <c r="U9" s="60"/>
      <c r="V9" s="60"/>
      <c r="W9" s="60">
        <v>3032928</v>
      </c>
      <c r="X9" s="60">
        <v>2817203</v>
      </c>
      <c r="Y9" s="60">
        <v>215725</v>
      </c>
      <c r="Z9" s="140">
        <v>7.66</v>
      </c>
      <c r="AA9" s="62">
        <v>3750002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-258884490</v>
      </c>
      <c r="D12" s="155"/>
      <c r="E12" s="59">
        <v>-353051995</v>
      </c>
      <c r="F12" s="60">
        <v>-350726999</v>
      </c>
      <c r="G12" s="60">
        <v>-28985410</v>
      </c>
      <c r="H12" s="60">
        <v>-31135618</v>
      </c>
      <c r="I12" s="60">
        <v>-36492911</v>
      </c>
      <c r="J12" s="60">
        <v>-96613939</v>
      </c>
      <c r="K12" s="60">
        <v>-24945714</v>
      </c>
      <c r="L12" s="60">
        <v>-29447779</v>
      </c>
      <c r="M12" s="60">
        <v>-26980717</v>
      </c>
      <c r="N12" s="60">
        <v>-81374210</v>
      </c>
      <c r="O12" s="60">
        <v>-26259627</v>
      </c>
      <c r="P12" s="60">
        <v>-23430374</v>
      </c>
      <c r="Q12" s="60">
        <v>-31664086</v>
      </c>
      <c r="R12" s="60">
        <v>-81354087</v>
      </c>
      <c r="S12" s="60"/>
      <c r="T12" s="60"/>
      <c r="U12" s="60"/>
      <c r="V12" s="60"/>
      <c r="W12" s="60">
        <v>-259342236</v>
      </c>
      <c r="X12" s="60">
        <v>-264157574</v>
      </c>
      <c r="Y12" s="60">
        <v>4815338</v>
      </c>
      <c r="Z12" s="140">
        <v>-1.82</v>
      </c>
      <c r="AA12" s="62">
        <v>-350726999</v>
      </c>
    </row>
    <row r="13" spans="1:27" ht="13.5">
      <c r="A13" s="249" t="s">
        <v>40</v>
      </c>
      <c r="B13" s="182"/>
      <c r="C13" s="155">
        <v>-2324835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>
        <v>-19155256</v>
      </c>
      <c r="D14" s="155"/>
      <c r="E14" s="59">
        <v>-12195000</v>
      </c>
      <c r="F14" s="60">
        <v>-29231998</v>
      </c>
      <c r="G14" s="60">
        <v>-628519</v>
      </c>
      <c r="H14" s="60">
        <v>-968686</v>
      </c>
      <c r="I14" s="60">
        <v>-658934</v>
      </c>
      <c r="J14" s="60">
        <v>-2256139</v>
      </c>
      <c r="K14" s="60">
        <v>-1195680</v>
      </c>
      <c r="L14" s="60">
        <v>-825917</v>
      </c>
      <c r="M14" s="60">
        <v>-977608</v>
      </c>
      <c r="N14" s="60">
        <v>-2999205</v>
      </c>
      <c r="O14" s="60">
        <v>-11244945</v>
      </c>
      <c r="P14" s="60">
        <v>-1104756</v>
      </c>
      <c r="Q14" s="60">
        <v>-967360</v>
      </c>
      <c r="R14" s="60">
        <v>-13317061</v>
      </c>
      <c r="S14" s="60"/>
      <c r="T14" s="60"/>
      <c r="U14" s="60"/>
      <c r="V14" s="60"/>
      <c r="W14" s="60">
        <v>-18572405</v>
      </c>
      <c r="X14" s="60">
        <v>-17243671</v>
      </c>
      <c r="Y14" s="60">
        <v>-1328734</v>
      </c>
      <c r="Z14" s="140">
        <v>7.71</v>
      </c>
      <c r="AA14" s="62">
        <v>-29231998</v>
      </c>
    </row>
    <row r="15" spans="1:27" ht="13.5">
      <c r="A15" s="250" t="s">
        <v>184</v>
      </c>
      <c r="B15" s="251"/>
      <c r="C15" s="168">
        <f aca="true" t="shared" si="0" ref="C15:Y15">SUM(C6:C14)</f>
        <v>38498684</v>
      </c>
      <c r="D15" s="168">
        <f>SUM(D6:D14)</f>
        <v>0</v>
      </c>
      <c r="E15" s="72">
        <f t="shared" si="0"/>
        <v>45149705</v>
      </c>
      <c r="F15" s="73">
        <f t="shared" si="0"/>
        <v>24238001</v>
      </c>
      <c r="G15" s="73">
        <f t="shared" si="0"/>
        <v>27197809</v>
      </c>
      <c r="H15" s="73">
        <f t="shared" si="0"/>
        <v>-7143018</v>
      </c>
      <c r="I15" s="73">
        <f t="shared" si="0"/>
        <v>-7631541</v>
      </c>
      <c r="J15" s="73">
        <f t="shared" si="0"/>
        <v>12423250</v>
      </c>
      <c r="K15" s="73">
        <f t="shared" si="0"/>
        <v>8105512</v>
      </c>
      <c r="L15" s="73">
        <f t="shared" si="0"/>
        <v>-7130347</v>
      </c>
      <c r="M15" s="73">
        <f t="shared" si="0"/>
        <v>33721220</v>
      </c>
      <c r="N15" s="73">
        <f t="shared" si="0"/>
        <v>34696385</v>
      </c>
      <c r="O15" s="73">
        <f t="shared" si="0"/>
        <v>-19860657</v>
      </c>
      <c r="P15" s="73">
        <f t="shared" si="0"/>
        <v>-7208287</v>
      </c>
      <c r="Q15" s="73">
        <f t="shared" si="0"/>
        <v>5054742</v>
      </c>
      <c r="R15" s="73">
        <f t="shared" si="0"/>
        <v>-22014202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25105433</v>
      </c>
      <c r="X15" s="73">
        <f t="shared" si="0"/>
        <v>46148318</v>
      </c>
      <c r="Y15" s="73">
        <f t="shared" si="0"/>
        <v>-21042885</v>
      </c>
      <c r="Z15" s="170">
        <f>+IF(X15&lt;&gt;0,+(Y15/X15)*100,0)</f>
        <v>-45.59837912185662</v>
      </c>
      <c r="AA15" s="74">
        <f>SUM(AA6:AA14)</f>
        <v>24238001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846850</v>
      </c>
      <c r="D19" s="155"/>
      <c r="E19" s="59"/>
      <c r="F19" s="60">
        <v>847000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847000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-1315519</v>
      </c>
      <c r="D22" s="155"/>
      <c r="E22" s="59">
        <v>-10000000</v>
      </c>
      <c r="F22" s="60">
        <v>-1315998</v>
      </c>
      <c r="G22" s="60"/>
      <c r="H22" s="60">
        <v>-123899</v>
      </c>
      <c r="I22" s="60">
        <v>-112488</v>
      </c>
      <c r="J22" s="60">
        <v>-236387</v>
      </c>
      <c r="K22" s="60"/>
      <c r="L22" s="60">
        <v>-222250</v>
      </c>
      <c r="M22" s="60">
        <v>-114981</v>
      </c>
      <c r="N22" s="60">
        <v>-337231</v>
      </c>
      <c r="O22" s="60">
        <v>-115890</v>
      </c>
      <c r="P22" s="60">
        <v>-111850</v>
      </c>
      <c r="Q22" s="60">
        <v>-118936</v>
      </c>
      <c r="R22" s="60">
        <v>-346676</v>
      </c>
      <c r="S22" s="60"/>
      <c r="T22" s="60"/>
      <c r="U22" s="60"/>
      <c r="V22" s="60"/>
      <c r="W22" s="60">
        <v>-920294</v>
      </c>
      <c r="X22" s="60">
        <v>-944808</v>
      </c>
      <c r="Y22" s="60">
        <v>24514</v>
      </c>
      <c r="Z22" s="140">
        <v>-2.59</v>
      </c>
      <c r="AA22" s="62">
        <v>-1315998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-16946768</v>
      </c>
      <c r="D24" s="155"/>
      <c r="E24" s="59">
        <v>-44266000</v>
      </c>
      <c r="F24" s="60">
        <v>-35265999</v>
      </c>
      <c r="G24" s="60">
        <v>-61958</v>
      </c>
      <c r="H24" s="60">
        <v>-1796863</v>
      </c>
      <c r="I24" s="60">
        <v>-6699260</v>
      </c>
      <c r="J24" s="60">
        <v>-8558081</v>
      </c>
      <c r="K24" s="60">
        <v>-1483065</v>
      </c>
      <c r="L24" s="60">
        <v>-6434771</v>
      </c>
      <c r="M24" s="60">
        <v>-1138407</v>
      </c>
      <c r="N24" s="60">
        <v>-9056243</v>
      </c>
      <c r="O24" s="60">
        <v>-5428324</v>
      </c>
      <c r="P24" s="60">
        <v>-6013170</v>
      </c>
      <c r="Q24" s="60">
        <v>-2685373</v>
      </c>
      <c r="R24" s="60">
        <v>-14126867</v>
      </c>
      <c r="S24" s="60"/>
      <c r="T24" s="60"/>
      <c r="U24" s="60"/>
      <c r="V24" s="60"/>
      <c r="W24" s="60">
        <v>-31741191</v>
      </c>
      <c r="X24" s="60">
        <v>-27674994</v>
      </c>
      <c r="Y24" s="60">
        <v>-4066197</v>
      </c>
      <c r="Z24" s="140">
        <v>14.69</v>
      </c>
      <c r="AA24" s="62">
        <v>-35265999</v>
      </c>
    </row>
    <row r="25" spans="1:27" ht="13.5">
      <c r="A25" s="250" t="s">
        <v>191</v>
      </c>
      <c r="B25" s="251"/>
      <c r="C25" s="168">
        <f aca="true" t="shared" si="1" ref="C25:Y25">SUM(C19:C24)</f>
        <v>-17415437</v>
      </c>
      <c r="D25" s="168">
        <f>SUM(D19:D24)</f>
        <v>0</v>
      </c>
      <c r="E25" s="72">
        <f t="shared" si="1"/>
        <v>-54266000</v>
      </c>
      <c r="F25" s="73">
        <f t="shared" si="1"/>
        <v>-35734997</v>
      </c>
      <c r="G25" s="73">
        <f t="shared" si="1"/>
        <v>-61958</v>
      </c>
      <c r="H25" s="73">
        <f t="shared" si="1"/>
        <v>-1920762</v>
      </c>
      <c r="I25" s="73">
        <f t="shared" si="1"/>
        <v>-6811748</v>
      </c>
      <c r="J25" s="73">
        <f t="shared" si="1"/>
        <v>-8794468</v>
      </c>
      <c r="K25" s="73">
        <f t="shared" si="1"/>
        <v>-1483065</v>
      </c>
      <c r="L25" s="73">
        <f t="shared" si="1"/>
        <v>-6657021</v>
      </c>
      <c r="M25" s="73">
        <f t="shared" si="1"/>
        <v>-1253388</v>
      </c>
      <c r="N25" s="73">
        <f t="shared" si="1"/>
        <v>-9393474</v>
      </c>
      <c r="O25" s="73">
        <f t="shared" si="1"/>
        <v>-5544214</v>
      </c>
      <c r="P25" s="73">
        <f t="shared" si="1"/>
        <v>-6125020</v>
      </c>
      <c r="Q25" s="73">
        <f t="shared" si="1"/>
        <v>-2804309</v>
      </c>
      <c r="R25" s="73">
        <f t="shared" si="1"/>
        <v>-14473543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-32661485</v>
      </c>
      <c r="X25" s="73">
        <f t="shared" si="1"/>
        <v>-28619802</v>
      </c>
      <c r="Y25" s="73">
        <f t="shared" si="1"/>
        <v>-4041683</v>
      </c>
      <c r="Z25" s="170">
        <f>+IF(X25&lt;&gt;0,+(Y25/X25)*100,0)</f>
        <v>14.121980997632338</v>
      </c>
      <c r="AA25" s="74">
        <f>SUM(AA19:AA24)</f>
        <v>-35734997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-1856000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>
        <v>999996</v>
      </c>
      <c r="F31" s="60">
        <v>1000000</v>
      </c>
      <c r="G31" s="60">
        <v>35982</v>
      </c>
      <c r="H31" s="159">
        <v>109336</v>
      </c>
      <c r="I31" s="159">
        <v>179599</v>
      </c>
      <c r="J31" s="159">
        <v>324917</v>
      </c>
      <c r="K31" s="60">
        <v>-48782</v>
      </c>
      <c r="L31" s="60">
        <v>102015</v>
      </c>
      <c r="M31" s="60">
        <v>59968</v>
      </c>
      <c r="N31" s="60">
        <v>113201</v>
      </c>
      <c r="O31" s="159">
        <v>26087</v>
      </c>
      <c r="P31" s="159">
        <v>111259</v>
      </c>
      <c r="Q31" s="159">
        <v>41432</v>
      </c>
      <c r="R31" s="60">
        <v>178778</v>
      </c>
      <c r="S31" s="60"/>
      <c r="T31" s="60"/>
      <c r="U31" s="60"/>
      <c r="V31" s="159"/>
      <c r="W31" s="159">
        <v>616896</v>
      </c>
      <c r="X31" s="159">
        <v>719059</v>
      </c>
      <c r="Y31" s="60">
        <v>-102163</v>
      </c>
      <c r="Z31" s="140">
        <v>-14.21</v>
      </c>
      <c r="AA31" s="62">
        <v>1000000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-1856000</v>
      </c>
      <c r="D34" s="168">
        <f>SUM(D29:D33)</f>
        <v>0</v>
      </c>
      <c r="E34" s="72">
        <f t="shared" si="2"/>
        <v>999996</v>
      </c>
      <c r="F34" s="73">
        <f t="shared" si="2"/>
        <v>1000000</v>
      </c>
      <c r="G34" s="73">
        <f t="shared" si="2"/>
        <v>35982</v>
      </c>
      <c r="H34" s="73">
        <f t="shared" si="2"/>
        <v>109336</v>
      </c>
      <c r="I34" s="73">
        <f t="shared" si="2"/>
        <v>179599</v>
      </c>
      <c r="J34" s="73">
        <f t="shared" si="2"/>
        <v>324917</v>
      </c>
      <c r="K34" s="73">
        <f t="shared" si="2"/>
        <v>-48782</v>
      </c>
      <c r="L34" s="73">
        <f t="shared" si="2"/>
        <v>102015</v>
      </c>
      <c r="M34" s="73">
        <f t="shared" si="2"/>
        <v>59968</v>
      </c>
      <c r="N34" s="73">
        <f t="shared" si="2"/>
        <v>113201</v>
      </c>
      <c r="O34" s="73">
        <f t="shared" si="2"/>
        <v>26087</v>
      </c>
      <c r="P34" s="73">
        <f t="shared" si="2"/>
        <v>111259</v>
      </c>
      <c r="Q34" s="73">
        <f t="shared" si="2"/>
        <v>41432</v>
      </c>
      <c r="R34" s="73">
        <f t="shared" si="2"/>
        <v>178778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616896</v>
      </c>
      <c r="X34" s="73">
        <f t="shared" si="2"/>
        <v>719059</v>
      </c>
      <c r="Y34" s="73">
        <f t="shared" si="2"/>
        <v>-102163</v>
      </c>
      <c r="Z34" s="170">
        <f>+IF(X34&lt;&gt;0,+(Y34/X34)*100,0)</f>
        <v>-14.207874458145994</v>
      </c>
      <c r="AA34" s="74">
        <f>SUM(AA29:AA33)</f>
        <v>1000000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19227247</v>
      </c>
      <c r="D36" s="153">
        <f>+D15+D25+D34</f>
        <v>0</v>
      </c>
      <c r="E36" s="99">
        <f t="shared" si="3"/>
        <v>-8116299</v>
      </c>
      <c r="F36" s="100">
        <f t="shared" si="3"/>
        <v>-10496996</v>
      </c>
      <c r="G36" s="100">
        <f t="shared" si="3"/>
        <v>27171833</v>
      </c>
      <c r="H36" s="100">
        <f t="shared" si="3"/>
        <v>-8954444</v>
      </c>
      <c r="I36" s="100">
        <f t="shared" si="3"/>
        <v>-14263690</v>
      </c>
      <c r="J36" s="100">
        <f t="shared" si="3"/>
        <v>3953699</v>
      </c>
      <c r="K36" s="100">
        <f t="shared" si="3"/>
        <v>6573665</v>
      </c>
      <c r="L36" s="100">
        <f t="shared" si="3"/>
        <v>-13685353</v>
      </c>
      <c r="M36" s="100">
        <f t="shared" si="3"/>
        <v>32527800</v>
      </c>
      <c r="N36" s="100">
        <f t="shared" si="3"/>
        <v>25416112</v>
      </c>
      <c r="O36" s="100">
        <f t="shared" si="3"/>
        <v>-25378784</v>
      </c>
      <c r="P36" s="100">
        <f t="shared" si="3"/>
        <v>-13222048</v>
      </c>
      <c r="Q36" s="100">
        <f t="shared" si="3"/>
        <v>2291865</v>
      </c>
      <c r="R36" s="100">
        <f t="shared" si="3"/>
        <v>-36308967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-6939156</v>
      </c>
      <c r="X36" s="100">
        <f t="shared" si="3"/>
        <v>18247575</v>
      </c>
      <c r="Y36" s="100">
        <f t="shared" si="3"/>
        <v>-25186731</v>
      </c>
      <c r="Z36" s="137">
        <f>+IF(X36&lt;&gt;0,+(Y36/X36)*100,0)</f>
        <v>-138.02782561518447</v>
      </c>
      <c r="AA36" s="102">
        <f>+AA15+AA25+AA34</f>
        <v>-10496996</v>
      </c>
    </row>
    <row r="37" spans="1:27" ht="13.5">
      <c r="A37" s="249" t="s">
        <v>199</v>
      </c>
      <c r="B37" s="182"/>
      <c r="C37" s="153">
        <v>35757933</v>
      </c>
      <c r="D37" s="153"/>
      <c r="E37" s="99">
        <v>16081000</v>
      </c>
      <c r="F37" s="100">
        <v>16081000</v>
      </c>
      <c r="G37" s="100">
        <v>5120015</v>
      </c>
      <c r="H37" s="100">
        <v>32291848</v>
      </c>
      <c r="I37" s="100">
        <v>23337404</v>
      </c>
      <c r="J37" s="100">
        <v>5120015</v>
      </c>
      <c r="K37" s="100">
        <v>9073714</v>
      </c>
      <c r="L37" s="100">
        <v>15647379</v>
      </c>
      <c r="M37" s="100">
        <v>1962026</v>
      </c>
      <c r="N37" s="100">
        <v>9073714</v>
      </c>
      <c r="O37" s="100">
        <v>34489826</v>
      </c>
      <c r="P37" s="100">
        <v>9111042</v>
      </c>
      <c r="Q37" s="100">
        <v>-4111006</v>
      </c>
      <c r="R37" s="100">
        <v>34489826</v>
      </c>
      <c r="S37" s="100"/>
      <c r="T37" s="100"/>
      <c r="U37" s="100"/>
      <c r="V37" s="100"/>
      <c r="W37" s="100">
        <v>5120015</v>
      </c>
      <c r="X37" s="100">
        <v>16081000</v>
      </c>
      <c r="Y37" s="100">
        <v>-10960985</v>
      </c>
      <c r="Z37" s="137">
        <v>-68.16</v>
      </c>
      <c r="AA37" s="102">
        <v>16081000</v>
      </c>
    </row>
    <row r="38" spans="1:27" ht="13.5">
      <c r="A38" s="269" t="s">
        <v>200</v>
      </c>
      <c r="B38" s="256"/>
      <c r="C38" s="257">
        <v>54985180</v>
      </c>
      <c r="D38" s="257"/>
      <c r="E38" s="258">
        <v>7964701</v>
      </c>
      <c r="F38" s="259">
        <v>5584004</v>
      </c>
      <c r="G38" s="259">
        <v>32291848</v>
      </c>
      <c r="H38" s="259">
        <v>23337404</v>
      </c>
      <c r="I38" s="259">
        <v>9073714</v>
      </c>
      <c r="J38" s="259">
        <v>9073714</v>
      </c>
      <c r="K38" s="259">
        <v>15647379</v>
      </c>
      <c r="L38" s="259">
        <v>1962026</v>
      </c>
      <c r="M38" s="259">
        <v>34489826</v>
      </c>
      <c r="N38" s="259">
        <v>34489826</v>
      </c>
      <c r="O38" s="259">
        <v>9111042</v>
      </c>
      <c r="P38" s="259">
        <v>-4111006</v>
      </c>
      <c r="Q38" s="259">
        <v>-1819141</v>
      </c>
      <c r="R38" s="259">
        <v>-1819141</v>
      </c>
      <c r="S38" s="259"/>
      <c r="T38" s="259"/>
      <c r="U38" s="259"/>
      <c r="V38" s="259"/>
      <c r="W38" s="259">
        <v>-1819141</v>
      </c>
      <c r="X38" s="259">
        <v>34328575</v>
      </c>
      <c r="Y38" s="259">
        <v>-36147716</v>
      </c>
      <c r="Z38" s="260">
        <v>-105.3</v>
      </c>
      <c r="AA38" s="261">
        <v>5584004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297581</v>
      </c>
      <c r="D5" s="200">
        <f t="shared" si="0"/>
        <v>0</v>
      </c>
      <c r="E5" s="106">
        <f t="shared" si="0"/>
        <v>5792982</v>
      </c>
      <c r="F5" s="106">
        <f t="shared" si="0"/>
        <v>45041000</v>
      </c>
      <c r="G5" s="106">
        <f t="shared" si="0"/>
        <v>64283</v>
      </c>
      <c r="H5" s="106">
        <f t="shared" si="0"/>
        <v>1848460</v>
      </c>
      <c r="I5" s="106">
        <f t="shared" si="0"/>
        <v>6719325</v>
      </c>
      <c r="J5" s="106">
        <f t="shared" si="0"/>
        <v>8632068</v>
      </c>
      <c r="K5" s="106">
        <f t="shared" si="0"/>
        <v>1697400</v>
      </c>
      <c r="L5" s="106">
        <f t="shared" si="0"/>
        <v>6491663</v>
      </c>
      <c r="M5" s="106">
        <f t="shared" si="0"/>
        <v>1211198</v>
      </c>
      <c r="N5" s="106">
        <f t="shared" si="0"/>
        <v>9400261</v>
      </c>
      <c r="O5" s="106">
        <f t="shared" si="0"/>
        <v>5428325</v>
      </c>
      <c r="P5" s="106">
        <f t="shared" si="0"/>
        <v>6013170</v>
      </c>
      <c r="Q5" s="106">
        <f t="shared" si="0"/>
        <v>2685373</v>
      </c>
      <c r="R5" s="106">
        <f t="shared" si="0"/>
        <v>14126868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32159197</v>
      </c>
      <c r="X5" s="106">
        <f t="shared" si="0"/>
        <v>33780750</v>
      </c>
      <c r="Y5" s="106">
        <f t="shared" si="0"/>
        <v>-1621553</v>
      </c>
      <c r="Z5" s="201">
        <f>+IF(X5&lt;&gt;0,+(Y5/X5)*100,0)</f>
        <v>-4.800227940469054</v>
      </c>
      <c r="AA5" s="199">
        <f>SUM(AA11:AA18)</f>
        <v>45041000</v>
      </c>
    </row>
    <row r="6" spans="1:27" ht="13.5">
      <c r="A6" s="291" t="s">
        <v>204</v>
      </c>
      <c r="B6" s="142"/>
      <c r="C6" s="62"/>
      <c r="D6" s="156"/>
      <c r="E6" s="60">
        <v>29982</v>
      </c>
      <c r="F6" s="60">
        <v>29982000</v>
      </c>
      <c r="G6" s="60"/>
      <c r="H6" s="60">
        <v>1796863</v>
      </c>
      <c r="I6" s="60">
        <v>3903229</v>
      </c>
      <c r="J6" s="60">
        <v>5700092</v>
      </c>
      <c r="K6" s="60"/>
      <c r="L6" s="60">
        <v>2900847</v>
      </c>
      <c r="M6" s="60">
        <v>542307</v>
      </c>
      <c r="N6" s="60">
        <v>3443154</v>
      </c>
      <c r="O6" s="60">
        <v>1677395</v>
      </c>
      <c r="P6" s="60">
        <v>5923724</v>
      </c>
      <c r="Q6" s="60">
        <v>2441778</v>
      </c>
      <c r="R6" s="60">
        <v>10042897</v>
      </c>
      <c r="S6" s="60"/>
      <c r="T6" s="60"/>
      <c r="U6" s="60"/>
      <c r="V6" s="60"/>
      <c r="W6" s="60">
        <v>19186143</v>
      </c>
      <c r="X6" s="60">
        <v>22486500</v>
      </c>
      <c r="Y6" s="60">
        <v>-3300357</v>
      </c>
      <c r="Z6" s="140">
        <v>-14.68</v>
      </c>
      <c r="AA6" s="155">
        <v>29982000</v>
      </c>
    </row>
    <row r="7" spans="1:27" ht="13.5">
      <c r="A7" s="291" t="s">
        <v>205</v>
      </c>
      <c r="B7" s="142"/>
      <c r="C7" s="62"/>
      <c r="D7" s="156"/>
      <c r="E7" s="60">
        <v>9000</v>
      </c>
      <c r="F7" s="60">
        <v>9000000</v>
      </c>
      <c r="G7" s="60">
        <v>61958</v>
      </c>
      <c r="H7" s="60"/>
      <c r="I7" s="60">
        <v>2796031</v>
      </c>
      <c r="J7" s="60">
        <v>2857989</v>
      </c>
      <c r="K7" s="60">
        <v>1483065</v>
      </c>
      <c r="L7" s="60">
        <v>3533923</v>
      </c>
      <c r="M7" s="60">
        <v>596100</v>
      </c>
      <c r="N7" s="60">
        <v>5613088</v>
      </c>
      <c r="O7" s="60">
        <v>3728558</v>
      </c>
      <c r="P7" s="60"/>
      <c r="Q7" s="60">
        <v>203898</v>
      </c>
      <c r="R7" s="60">
        <v>3932456</v>
      </c>
      <c r="S7" s="60"/>
      <c r="T7" s="60"/>
      <c r="U7" s="60"/>
      <c r="V7" s="60"/>
      <c r="W7" s="60">
        <v>12403533</v>
      </c>
      <c r="X7" s="60">
        <v>6750000</v>
      </c>
      <c r="Y7" s="60">
        <v>5653533</v>
      </c>
      <c r="Z7" s="140">
        <v>83.76</v>
      </c>
      <c r="AA7" s="155">
        <v>9000000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138982</v>
      </c>
      <c r="F11" s="295">
        <f t="shared" si="1"/>
        <v>38982000</v>
      </c>
      <c r="G11" s="295">
        <f t="shared" si="1"/>
        <v>61958</v>
      </c>
      <c r="H11" s="295">
        <f t="shared" si="1"/>
        <v>1796863</v>
      </c>
      <c r="I11" s="295">
        <f t="shared" si="1"/>
        <v>6699260</v>
      </c>
      <c r="J11" s="295">
        <f t="shared" si="1"/>
        <v>8558081</v>
      </c>
      <c r="K11" s="295">
        <f t="shared" si="1"/>
        <v>1483065</v>
      </c>
      <c r="L11" s="295">
        <f t="shared" si="1"/>
        <v>6434770</v>
      </c>
      <c r="M11" s="295">
        <f t="shared" si="1"/>
        <v>1138407</v>
      </c>
      <c r="N11" s="295">
        <f t="shared" si="1"/>
        <v>9056242</v>
      </c>
      <c r="O11" s="295">
        <f t="shared" si="1"/>
        <v>5405953</v>
      </c>
      <c r="P11" s="295">
        <f t="shared" si="1"/>
        <v>5923724</v>
      </c>
      <c r="Q11" s="295">
        <f t="shared" si="1"/>
        <v>2645676</v>
      </c>
      <c r="R11" s="295">
        <f t="shared" si="1"/>
        <v>13975353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31589676</v>
      </c>
      <c r="X11" s="295">
        <f t="shared" si="1"/>
        <v>29236500</v>
      </c>
      <c r="Y11" s="295">
        <f t="shared" si="1"/>
        <v>2353176</v>
      </c>
      <c r="Z11" s="296">
        <f>+IF(X11&lt;&gt;0,+(Y11/X11)*100,0)</f>
        <v>8.04876096659997</v>
      </c>
      <c r="AA11" s="297">
        <f>SUM(AA6:AA10)</f>
        <v>38982000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297581</v>
      </c>
      <c r="D15" s="156"/>
      <c r="E15" s="60">
        <v>5654000</v>
      </c>
      <c r="F15" s="60">
        <v>6059000</v>
      </c>
      <c r="G15" s="60">
        <v>2325</v>
      </c>
      <c r="H15" s="60">
        <v>51597</v>
      </c>
      <c r="I15" s="60">
        <v>20065</v>
      </c>
      <c r="J15" s="60">
        <v>73987</v>
      </c>
      <c r="K15" s="60">
        <v>214335</v>
      </c>
      <c r="L15" s="60">
        <v>56893</v>
      </c>
      <c r="M15" s="60">
        <v>72791</v>
      </c>
      <c r="N15" s="60">
        <v>344019</v>
      </c>
      <c r="O15" s="60">
        <v>22372</v>
      </c>
      <c r="P15" s="60">
        <v>89446</v>
      </c>
      <c r="Q15" s="60">
        <v>39697</v>
      </c>
      <c r="R15" s="60">
        <v>151515</v>
      </c>
      <c r="S15" s="60"/>
      <c r="T15" s="60"/>
      <c r="U15" s="60"/>
      <c r="V15" s="60"/>
      <c r="W15" s="60">
        <v>569521</v>
      </c>
      <c r="X15" s="60">
        <v>4544250</v>
      </c>
      <c r="Y15" s="60">
        <v>-3974729</v>
      </c>
      <c r="Z15" s="140">
        <v>-87.47</v>
      </c>
      <c r="AA15" s="155">
        <v>6059000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29982</v>
      </c>
      <c r="F36" s="60">
        <f t="shared" si="4"/>
        <v>29982000</v>
      </c>
      <c r="G36" s="60">
        <f t="shared" si="4"/>
        <v>0</v>
      </c>
      <c r="H36" s="60">
        <f t="shared" si="4"/>
        <v>1796863</v>
      </c>
      <c r="I36" s="60">
        <f t="shared" si="4"/>
        <v>3903229</v>
      </c>
      <c r="J36" s="60">
        <f t="shared" si="4"/>
        <v>5700092</v>
      </c>
      <c r="K36" s="60">
        <f t="shared" si="4"/>
        <v>0</v>
      </c>
      <c r="L36" s="60">
        <f t="shared" si="4"/>
        <v>2900847</v>
      </c>
      <c r="M36" s="60">
        <f t="shared" si="4"/>
        <v>542307</v>
      </c>
      <c r="N36" s="60">
        <f t="shared" si="4"/>
        <v>3443154</v>
      </c>
      <c r="O36" s="60">
        <f t="shared" si="4"/>
        <v>1677395</v>
      </c>
      <c r="P36" s="60">
        <f t="shared" si="4"/>
        <v>5923724</v>
      </c>
      <c r="Q36" s="60">
        <f t="shared" si="4"/>
        <v>2441778</v>
      </c>
      <c r="R36" s="60">
        <f t="shared" si="4"/>
        <v>10042897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19186143</v>
      </c>
      <c r="X36" s="60">
        <f t="shared" si="4"/>
        <v>22486500</v>
      </c>
      <c r="Y36" s="60">
        <f t="shared" si="4"/>
        <v>-3300357</v>
      </c>
      <c r="Z36" s="140">
        <f aca="true" t="shared" si="5" ref="Z36:Z49">+IF(X36&lt;&gt;0,+(Y36/X36)*100,0)</f>
        <v>-14.677059569074776</v>
      </c>
      <c r="AA36" s="155">
        <f>AA6+AA21</f>
        <v>29982000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9000</v>
      </c>
      <c r="F37" s="60">
        <f t="shared" si="4"/>
        <v>9000000</v>
      </c>
      <c r="G37" s="60">
        <f t="shared" si="4"/>
        <v>61958</v>
      </c>
      <c r="H37" s="60">
        <f t="shared" si="4"/>
        <v>0</v>
      </c>
      <c r="I37" s="60">
        <f t="shared" si="4"/>
        <v>2796031</v>
      </c>
      <c r="J37" s="60">
        <f t="shared" si="4"/>
        <v>2857989</v>
      </c>
      <c r="K37" s="60">
        <f t="shared" si="4"/>
        <v>1483065</v>
      </c>
      <c r="L37" s="60">
        <f t="shared" si="4"/>
        <v>3533923</v>
      </c>
      <c r="M37" s="60">
        <f t="shared" si="4"/>
        <v>596100</v>
      </c>
      <c r="N37" s="60">
        <f t="shared" si="4"/>
        <v>5613088</v>
      </c>
      <c r="O37" s="60">
        <f t="shared" si="4"/>
        <v>3728558</v>
      </c>
      <c r="P37" s="60">
        <f t="shared" si="4"/>
        <v>0</v>
      </c>
      <c r="Q37" s="60">
        <f t="shared" si="4"/>
        <v>203898</v>
      </c>
      <c r="R37" s="60">
        <f t="shared" si="4"/>
        <v>3932456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12403533</v>
      </c>
      <c r="X37" s="60">
        <f t="shared" si="4"/>
        <v>6750000</v>
      </c>
      <c r="Y37" s="60">
        <f t="shared" si="4"/>
        <v>5653533</v>
      </c>
      <c r="Z37" s="140">
        <f t="shared" si="5"/>
        <v>83.75604444444444</v>
      </c>
      <c r="AA37" s="155">
        <f>AA7+AA22</f>
        <v>9000000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100000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138982</v>
      </c>
      <c r="F41" s="295">
        <f t="shared" si="6"/>
        <v>38982000</v>
      </c>
      <c r="G41" s="295">
        <f t="shared" si="6"/>
        <v>61958</v>
      </c>
      <c r="H41" s="295">
        <f t="shared" si="6"/>
        <v>1796863</v>
      </c>
      <c r="I41" s="295">
        <f t="shared" si="6"/>
        <v>6699260</v>
      </c>
      <c r="J41" s="295">
        <f t="shared" si="6"/>
        <v>8558081</v>
      </c>
      <c r="K41" s="295">
        <f t="shared" si="6"/>
        <v>1483065</v>
      </c>
      <c r="L41" s="295">
        <f t="shared" si="6"/>
        <v>6434770</v>
      </c>
      <c r="M41" s="295">
        <f t="shared" si="6"/>
        <v>1138407</v>
      </c>
      <c r="N41" s="295">
        <f t="shared" si="6"/>
        <v>9056242</v>
      </c>
      <c r="O41" s="295">
        <f t="shared" si="6"/>
        <v>5405953</v>
      </c>
      <c r="P41" s="295">
        <f t="shared" si="6"/>
        <v>5923724</v>
      </c>
      <c r="Q41" s="295">
        <f t="shared" si="6"/>
        <v>2645676</v>
      </c>
      <c r="R41" s="295">
        <f t="shared" si="6"/>
        <v>13975353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31589676</v>
      </c>
      <c r="X41" s="295">
        <f t="shared" si="6"/>
        <v>29236500</v>
      </c>
      <c r="Y41" s="295">
        <f t="shared" si="6"/>
        <v>2353176</v>
      </c>
      <c r="Z41" s="296">
        <f t="shared" si="5"/>
        <v>8.04876096659997</v>
      </c>
      <c r="AA41" s="297">
        <f>SUM(AA36:AA40)</f>
        <v>38982000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297581</v>
      </c>
      <c r="D45" s="129">
        <f t="shared" si="7"/>
        <v>0</v>
      </c>
      <c r="E45" s="54">
        <f t="shared" si="7"/>
        <v>5654000</v>
      </c>
      <c r="F45" s="54">
        <f t="shared" si="7"/>
        <v>6059000</v>
      </c>
      <c r="G45" s="54">
        <f t="shared" si="7"/>
        <v>2325</v>
      </c>
      <c r="H45" s="54">
        <f t="shared" si="7"/>
        <v>51597</v>
      </c>
      <c r="I45" s="54">
        <f t="shared" si="7"/>
        <v>20065</v>
      </c>
      <c r="J45" s="54">
        <f t="shared" si="7"/>
        <v>73987</v>
      </c>
      <c r="K45" s="54">
        <f t="shared" si="7"/>
        <v>214335</v>
      </c>
      <c r="L45" s="54">
        <f t="shared" si="7"/>
        <v>56893</v>
      </c>
      <c r="M45" s="54">
        <f t="shared" si="7"/>
        <v>72791</v>
      </c>
      <c r="N45" s="54">
        <f t="shared" si="7"/>
        <v>344019</v>
      </c>
      <c r="O45" s="54">
        <f t="shared" si="7"/>
        <v>22372</v>
      </c>
      <c r="P45" s="54">
        <f t="shared" si="7"/>
        <v>89446</v>
      </c>
      <c r="Q45" s="54">
        <f t="shared" si="7"/>
        <v>39697</v>
      </c>
      <c r="R45" s="54">
        <f t="shared" si="7"/>
        <v>151515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569521</v>
      </c>
      <c r="X45" s="54">
        <f t="shared" si="7"/>
        <v>4544250</v>
      </c>
      <c r="Y45" s="54">
        <f t="shared" si="7"/>
        <v>-3974729</v>
      </c>
      <c r="Z45" s="184">
        <f t="shared" si="5"/>
        <v>-87.46721681245529</v>
      </c>
      <c r="AA45" s="130">
        <f t="shared" si="8"/>
        <v>6059000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297581</v>
      </c>
      <c r="D49" s="218">
        <f t="shared" si="9"/>
        <v>0</v>
      </c>
      <c r="E49" s="220">
        <f t="shared" si="9"/>
        <v>5792982</v>
      </c>
      <c r="F49" s="220">
        <f t="shared" si="9"/>
        <v>45041000</v>
      </c>
      <c r="G49" s="220">
        <f t="shared" si="9"/>
        <v>64283</v>
      </c>
      <c r="H49" s="220">
        <f t="shared" si="9"/>
        <v>1848460</v>
      </c>
      <c r="I49" s="220">
        <f t="shared" si="9"/>
        <v>6719325</v>
      </c>
      <c r="J49" s="220">
        <f t="shared" si="9"/>
        <v>8632068</v>
      </c>
      <c r="K49" s="220">
        <f t="shared" si="9"/>
        <v>1697400</v>
      </c>
      <c r="L49" s="220">
        <f t="shared" si="9"/>
        <v>6491663</v>
      </c>
      <c r="M49" s="220">
        <f t="shared" si="9"/>
        <v>1211198</v>
      </c>
      <c r="N49" s="220">
        <f t="shared" si="9"/>
        <v>9400261</v>
      </c>
      <c r="O49" s="220">
        <f t="shared" si="9"/>
        <v>5428325</v>
      </c>
      <c r="P49" s="220">
        <f t="shared" si="9"/>
        <v>6013170</v>
      </c>
      <c r="Q49" s="220">
        <f t="shared" si="9"/>
        <v>2685373</v>
      </c>
      <c r="R49" s="220">
        <f t="shared" si="9"/>
        <v>14126868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32159197</v>
      </c>
      <c r="X49" s="220">
        <f t="shared" si="9"/>
        <v>33780750</v>
      </c>
      <c r="Y49" s="220">
        <f t="shared" si="9"/>
        <v>-1621553</v>
      </c>
      <c r="Z49" s="221">
        <f t="shared" si="5"/>
        <v>-4.800227940469054</v>
      </c>
      <c r="AA49" s="222">
        <f>SUM(AA41:AA48)</f>
        <v>45041000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20180900</v>
      </c>
      <c r="F51" s="54">
        <f t="shared" si="10"/>
        <v>18827500</v>
      </c>
      <c r="G51" s="54">
        <f t="shared" si="10"/>
        <v>961393</v>
      </c>
      <c r="H51" s="54">
        <f t="shared" si="10"/>
        <v>1031163</v>
      </c>
      <c r="I51" s="54">
        <f t="shared" si="10"/>
        <v>761016</v>
      </c>
      <c r="J51" s="54">
        <f t="shared" si="10"/>
        <v>2753572</v>
      </c>
      <c r="K51" s="54">
        <f t="shared" si="10"/>
        <v>1075502</v>
      </c>
      <c r="L51" s="54">
        <f t="shared" si="10"/>
        <v>784323</v>
      </c>
      <c r="M51" s="54">
        <f t="shared" si="10"/>
        <v>693726</v>
      </c>
      <c r="N51" s="54">
        <f t="shared" si="10"/>
        <v>2553551</v>
      </c>
      <c r="O51" s="54">
        <f t="shared" si="10"/>
        <v>943383</v>
      </c>
      <c r="P51" s="54">
        <f t="shared" si="10"/>
        <v>1634911</v>
      </c>
      <c r="Q51" s="54">
        <f t="shared" si="10"/>
        <v>1240270</v>
      </c>
      <c r="R51" s="54">
        <f t="shared" si="10"/>
        <v>3818564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9125687</v>
      </c>
      <c r="X51" s="54">
        <f t="shared" si="10"/>
        <v>14120625</v>
      </c>
      <c r="Y51" s="54">
        <f t="shared" si="10"/>
        <v>-4994938</v>
      </c>
      <c r="Z51" s="184">
        <f>+IF(X51&lt;&gt;0,+(Y51/X51)*100,0)</f>
        <v>-35.37334926747223</v>
      </c>
      <c r="AA51" s="130">
        <f>SUM(AA57:AA61)</f>
        <v>18827500</v>
      </c>
    </row>
    <row r="52" spans="1:27" ht="13.5">
      <c r="A52" s="310" t="s">
        <v>204</v>
      </c>
      <c r="B52" s="142"/>
      <c r="C52" s="62"/>
      <c r="D52" s="156"/>
      <c r="E52" s="60">
        <v>4000000</v>
      </c>
      <c r="F52" s="60">
        <v>4680000</v>
      </c>
      <c r="G52" s="60">
        <v>46977</v>
      </c>
      <c r="H52" s="60">
        <v>25569</v>
      </c>
      <c r="I52" s="60">
        <v>37125</v>
      </c>
      <c r="J52" s="60">
        <v>109671</v>
      </c>
      <c r="K52" s="60">
        <v>148445</v>
      </c>
      <c r="L52" s="60">
        <v>39764</v>
      </c>
      <c r="M52" s="60">
        <v>296061</v>
      </c>
      <c r="N52" s="60">
        <v>484270</v>
      </c>
      <c r="O52" s="60">
        <v>10476</v>
      </c>
      <c r="P52" s="60">
        <v>847135</v>
      </c>
      <c r="Q52" s="60">
        <v>470320</v>
      </c>
      <c r="R52" s="60">
        <v>1327931</v>
      </c>
      <c r="S52" s="60"/>
      <c r="T52" s="60"/>
      <c r="U52" s="60"/>
      <c r="V52" s="60"/>
      <c r="W52" s="60">
        <v>1921872</v>
      </c>
      <c r="X52" s="60">
        <v>3510000</v>
      </c>
      <c r="Y52" s="60">
        <v>-1588128</v>
      </c>
      <c r="Z52" s="140">
        <v>-45.25</v>
      </c>
      <c r="AA52" s="155">
        <v>4680000</v>
      </c>
    </row>
    <row r="53" spans="1:27" ht="13.5">
      <c r="A53" s="310" t="s">
        <v>205</v>
      </c>
      <c r="B53" s="142"/>
      <c r="C53" s="62"/>
      <c r="D53" s="156"/>
      <c r="E53" s="60"/>
      <c r="F53" s="60">
        <v>6400000</v>
      </c>
      <c r="G53" s="60">
        <v>196482</v>
      </c>
      <c r="H53" s="60">
        <v>30140</v>
      </c>
      <c r="I53" s="60">
        <v>37905</v>
      </c>
      <c r="J53" s="60">
        <v>264527</v>
      </c>
      <c r="K53" s="60">
        <v>137099</v>
      </c>
      <c r="L53" s="60">
        <v>37124</v>
      </c>
      <c r="M53" s="60">
        <v>5150</v>
      </c>
      <c r="N53" s="60">
        <v>179373</v>
      </c>
      <c r="O53" s="60">
        <v>77779</v>
      </c>
      <c r="P53" s="60">
        <v>63001</v>
      </c>
      <c r="Q53" s="60">
        <v>247980</v>
      </c>
      <c r="R53" s="60">
        <v>388760</v>
      </c>
      <c r="S53" s="60"/>
      <c r="T53" s="60"/>
      <c r="U53" s="60"/>
      <c r="V53" s="60"/>
      <c r="W53" s="60">
        <v>832660</v>
      </c>
      <c r="X53" s="60">
        <v>4800000</v>
      </c>
      <c r="Y53" s="60">
        <v>-3967340</v>
      </c>
      <c r="Z53" s="140">
        <v>-82.65</v>
      </c>
      <c r="AA53" s="155">
        <v>6400000</v>
      </c>
    </row>
    <row r="54" spans="1:27" ht="13.5">
      <c r="A54" s="310" t="s">
        <v>206</v>
      </c>
      <c r="B54" s="142"/>
      <c r="C54" s="62"/>
      <c r="D54" s="156"/>
      <c r="E54" s="60"/>
      <c r="F54" s="60">
        <v>2400000</v>
      </c>
      <c r="G54" s="60">
        <v>119463</v>
      </c>
      <c r="H54" s="60">
        <v>235576</v>
      </c>
      <c r="I54" s="60">
        <v>151158</v>
      </c>
      <c r="J54" s="60">
        <v>506197</v>
      </c>
      <c r="K54" s="60">
        <v>169511</v>
      </c>
      <c r="L54" s="60">
        <v>292654</v>
      </c>
      <c r="M54" s="60">
        <v>95140</v>
      </c>
      <c r="N54" s="60">
        <v>557305</v>
      </c>
      <c r="O54" s="60">
        <v>191683</v>
      </c>
      <c r="P54" s="60">
        <v>207159</v>
      </c>
      <c r="Q54" s="60">
        <v>142084</v>
      </c>
      <c r="R54" s="60">
        <v>540926</v>
      </c>
      <c r="S54" s="60"/>
      <c r="T54" s="60"/>
      <c r="U54" s="60"/>
      <c r="V54" s="60"/>
      <c r="W54" s="60">
        <v>1604428</v>
      </c>
      <c r="X54" s="60">
        <v>1800000</v>
      </c>
      <c r="Y54" s="60">
        <v>-195572</v>
      </c>
      <c r="Z54" s="140">
        <v>-10.87</v>
      </c>
      <c r="AA54" s="155">
        <v>2400000</v>
      </c>
    </row>
    <row r="55" spans="1:27" ht="13.5">
      <c r="A55" s="310" t="s">
        <v>207</v>
      </c>
      <c r="B55" s="142"/>
      <c r="C55" s="62"/>
      <c r="D55" s="156"/>
      <c r="E55" s="60"/>
      <c r="F55" s="60">
        <v>1000000</v>
      </c>
      <c r="G55" s="60">
        <v>3902</v>
      </c>
      <c r="H55" s="60">
        <v>108726</v>
      </c>
      <c r="I55" s="60">
        <v>37279</v>
      </c>
      <c r="J55" s="60">
        <v>149907</v>
      </c>
      <c r="K55" s="60">
        <v>20472</v>
      </c>
      <c r="L55" s="60">
        <v>50492</v>
      </c>
      <c r="M55" s="60">
        <v>137699</v>
      </c>
      <c r="N55" s="60">
        <v>208663</v>
      </c>
      <c r="O55" s="60">
        <v>77663</v>
      </c>
      <c r="P55" s="60">
        <v>170590</v>
      </c>
      <c r="Q55" s="60">
        <v>83549</v>
      </c>
      <c r="R55" s="60">
        <v>331802</v>
      </c>
      <c r="S55" s="60"/>
      <c r="T55" s="60"/>
      <c r="U55" s="60"/>
      <c r="V55" s="60"/>
      <c r="W55" s="60">
        <v>690372</v>
      </c>
      <c r="X55" s="60">
        <v>750000</v>
      </c>
      <c r="Y55" s="60">
        <v>-59628</v>
      </c>
      <c r="Z55" s="140">
        <v>-7.95</v>
      </c>
      <c r="AA55" s="155">
        <v>1000000</v>
      </c>
    </row>
    <row r="56" spans="1:27" ht="13.5">
      <c r="A56" s="310" t="s">
        <v>208</v>
      </c>
      <c r="B56" s="142"/>
      <c r="C56" s="62"/>
      <c r="D56" s="156"/>
      <c r="E56" s="60">
        <v>3335000</v>
      </c>
      <c r="F56" s="60">
        <v>50000</v>
      </c>
      <c r="G56" s="60"/>
      <c r="H56" s="60"/>
      <c r="I56" s="60"/>
      <c r="J56" s="60"/>
      <c r="K56" s="60"/>
      <c r="L56" s="60"/>
      <c r="M56" s="60"/>
      <c r="N56" s="60"/>
      <c r="O56" s="60"/>
      <c r="P56" s="60">
        <v>20940</v>
      </c>
      <c r="Q56" s="60"/>
      <c r="R56" s="60">
        <v>20940</v>
      </c>
      <c r="S56" s="60"/>
      <c r="T56" s="60"/>
      <c r="U56" s="60"/>
      <c r="V56" s="60"/>
      <c r="W56" s="60">
        <v>20940</v>
      </c>
      <c r="X56" s="60">
        <v>37500</v>
      </c>
      <c r="Y56" s="60">
        <v>-16560</v>
      </c>
      <c r="Z56" s="140">
        <v>-44.16</v>
      </c>
      <c r="AA56" s="155">
        <v>50000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7335000</v>
      </c>
      <c r="F57" s="295">
        <f t="shared" si="11"/>
        <v>14530000</v>
      </c>
      <c r="G57" s="295">
        <f t="shared" si="11"/>
        <v>366824</v>
      </c>
      <c r="H57" s="295">
        <f t="shared" si="11"/>
        <v>400011</v>
      </c>
      <c r="I57" s="295">
        <f t="shared" si="11"/>
        <v>263467</v>
      </c>
      <c r="J57" s="295">
        <f t="shared" si="11"/>
        <v>1030302</v>
      </c>
      <c r="K57" s="295">
        <f t="shared" si="11"/>
        <v>475527</v>
      </c>
      <c r="L57" s="295">
        <f t="shared" si="11"/>
        <v>420034</v>
      </c>
      <c r="M57" s="295">
        <f t="shared" si="11"/>
        <v>534050</v>
      </c>
      <c r="N57" s="295">
        <f t="shared" si="11"/>
        <v>1429611</v>
      </c>
      <c r="O57" s="295">
        <f t="shared" si="11"/>
        <v>357601</v>
      </c>
      <c r="P57" s="295">
        <f t="shared" si="11"/>
        <v>1308825</v>
      </c>
      <c r="Q57" s="295">
        <f t="shared" si="11"/>
        <v>943933</v>
      </c>
      <c r="R57" s="295">
        <f t="shared" si="11"/>
        <v>2610359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5070272</v>
      </c>
      <c r="X57" s="295">
        <f t="shared" si="11"/>
        <v>10897500</v>
      </c>
      <c r="Y57" s="295">
        <f t="shared" si="11"/>
        <v>-5827228</v>
      </c>
      <c r="Z57" s="296">
        <f>+IF(X57&lt;&gt;0,+(Y57/X57)*100,0)</f>
        <v>-53.47307180545997</v>
      </c>
      <c r="AA57" s="297">
        <f>SUM(AA52:AA56)</f>
        <v>14530000</v>
      </c>
    </row>
    <row r="58" spans="1:27" ht="13.5">
      <c r="A58" s="311" t="s">
        <v>210</v>
      </c>
      <c r="B58" s="136"/>
      <c r="C58" s="62"/>
      <c r="D58" s="156"/>
      <c r="E58" s="60">
        <v>170000</v>
      </c>
      <c r="F58" s="60">
        <v>410000</v>
      </c>
      <c r="G58" s="60"/>
      <c r="H58" s="60"/>
      <c r="I58" s="60">
        <v>17719</v>
      </c>
      <c r="J58" s="60">
        <v>17719</v>
      </c>
      <c r="K58" s="60"/>
      <c r="L58" s="60">
        <v>26750</v>
      </c>
      <c r="M58" s="60">
        <v>5455</v>
      </c>
      <c r="N58" s="60">
        <v>32205</v>
      </c>
      <c r="O58" s="60">
        <v>2417</v>
      </c>
      <c r="P58" s="60"/>
      <c r="Q58" s="60"/>
      <c r="R58" s="60">
        <v>2417</v>
      </c>
      <c r="S58" s="60"/>
      <c r="T58" s="60"/>
      <c r="U58" s="60"/>
      <c r="V58" s="60"/>
      <c r="W58" s="60">
        <v>52341</v>
      </c>
      <c r="X58" s="60">
        <v>307500</v>
      </c>
      <c r="Y58" s="60">
        <v>-255159</v>
      </c>
      <c r="Z58" s="140">
        <v>-82.98</v>
      </c>
      <c r="AA58" s="155">
        <v>410000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12675900</v>
      </c>
      <c r="F61" s="60">
        <v>3887500</v>
      </c>
      <c r="G61" s="60">
        <v>594569</v>
      </c>
      <c r="H61" s="60">
        <v>631152</v>
      </c>
      <c r="I61" s="60">
        <v>479830</v>
      </c>
      <c r="J61" s="60">
        <v>1705551</v>
      </c>
      <c r="K61" s="60">
        <v>599975</v>
      </c>
      <c r="L61" s="60">
        <v>337539</v>
      </c>
      <c r="M61" s="60">
        <v>154221</v>
      </c>
      <c r="N61" s="60">
        <v>1091735</v>
      </c>
      <c r="O61" s="60">
        <v>583365</v>
      </c>
      <c r="P61" s="60">
        <v>326086</v>
      </c>
      <c r="Q61" s="60">
        <v>296337</v>
      </c>
      <c r="R61" s="60">
        <v>1205788</v>
      </c>
      <c r="S61" s="60"/>
      <c r="T61" s="60"/>
      <c r="U61" s="60"/>
      <c r="V61" s="60"/>
      <c r="W61" s="60">
        <v>4003074</v>
      </c>
      <c r="X61" s="60">
        <v>2915625</v>
      </c>
      <c r="Y61" s="60">
        <v>1087449</v>
      </c>
      <c r="Z61" s="140">
        <v>37.3</v>
      </c>
      <c r="AA61" s="155">
        <v>3887500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20262580</v>
      </c>
      <c r="F68" s="60"/>
      <c r="G68" s="60">
        <v>961395</v>
      </c>
      <c r="H68" s="60">
        <v>1031165</v>
      </c>
      <c r="I68" s="60">
        <v>760926</v>
      </c>
      <c r="J68" s="60">
        <v>2753486</v>
      </c>
      <c r="K68" s="60">
        <v>1077504</v>
      </c>
      <c r="L68" s="60">
        <v>784322</v>
      </c>
      <c r="M68" s="60">
        <v>1330670</v>
      </c>
      <c r="N68" s="60">
        <v>3192496</v>
      </c>
      <c r="O68" s="60">
        <v>943383</v>
      </c>
      <c r="P68" s="60">
        <v>1634910</v>
      </c>
      <c r="Q68" s="60">
        <v>1240270</v>
      </c>
      <c r="R68" s="60">
        <v>3818563</v>
      </c>
      <c r="S68" s="60"/>
      <c r="T68" s="60"/>
      <c r="U68" s="60"/>
      <c r="V68" s="60"/>
      <c r="W68" s="60">
        <v>9764545</v>
      </c>
      <c r="X68" s="60"/>
      <c r="Y68" s="60">
        <v>9764545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20262580</v>
      </c>
      <c r="F69" s="220">
        <f t="shared" si="12"/>
        <v>0</v>
      </c>
      <c r="G69" s="220">
        <f t="shared" si="12"/>
        <v>961395</v>
      </c>
      <c r="H69" s="220">
        <f t="shared" si="12"/>
        <v>1031165</v>
      </c>
      <c r="I69" s="220">
        <f t="shared" si="12"/>
        <v>760926</v>
      </c>
      <c r="J69" s="220">
        <f t="shared" si="12"/>
        <v>2753486</v>
      </c>
      <c r="K69" s="220">
        <f t="shared" si="12"/>
        <v>1077504</v>
      </c>
      <c r="L69" s="220">
        <f t="shared" si="12"/>
        <v>784322</v>
      </c>
      <c r="M69" s="220">
        <f t="shared" si="12"/>
        <v>1330670</v>
      </c>
      <c r="N69" s="220">
        <f t="shared" si="12"/>
        <v>3192496</v>
      </c>
      <c r="O69" s="220">
        <f t="shared" si="12"/>
        <v>943383</v>
      </c>
      <c r="P69" s="220">
        <f t="shared" si="12"/>
        <v>1634910</v>
      </c>
      <c r="Q69" s="220">
        <f t="shared" si="12"/>
        <v>1240270</v>
      </c>
      <c r="R69" s="220">
        <f t="shared" si="12"/>
        <v>3818563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9764545</v>
      </c>
      <c r="X69" s="220">
        <f t="shared" si="12"/>
        <v>0</v>
      </c>
      <c r="Y69" s="220">
        <f t="shared" si="12"/>
        <v>9764545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138982</v>
      </c>
      <c r="F5" s="358">
        <f t="shared" si="0"/>
        <v>38982000</v>
      </c>
      <c r="G5" s="358">
        <f t="shared" si="0"/>
        <v>61958</v>
      </c>
      <c r="H5" s="356">
        <f t="shared" si="0"/>
        <v>1796863</v>
      </c>
      <c r="I5" s="356">
        <f t="shared" si="0"/>
        <v>6699260</v>
      </c>
      <c r="J5" s="358">
        <f t="shared" si="0"/>
        <v>8558081</v>
      </c>
      <c r="K5" s="358">
        <f t="shared" si="0"/>
        <v>1483065</v>
      </c>
      <c r="L5" s="356">
        <f t="shared" si="0"/>
        <v>6434770</v>
      </c>
      <c r="M5" s="356">
        <f t="shared" si="0"/>
        <v>1138407</v>
      </c>
      <c r="N5" s="358">
        <f t="shared" si="0"/>
        <v>9056242</v>
      </c>
      <c r="O5" s="358">
        <f t="shared" si="0"/>
        <v>5405953</v>
      </c>
      <c r="P5" s="356">
        <f t="shared" si="0"/>
        <v>5923724</v>
      </c>
      <c r="Q5" s="356">
        <f t="shared" si="0"/>
        <v>2645676</v>
      </c>
      <c r="R5" s="358">
        <f t="shared" si="0"/>
        <v>13975353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31589676</v>
      </c>
      <c r="X5" s="356">
        <f t="shared" si="0"/>
        <v>29236500</v>
      </c>
      <c r="Y5" s="358">
        <f t="shared" si="0"/>
        <v>2353176</v>
      </c>
      <c r="Z5" s="359">
        <f>+IF(X5&lt;&gt;0,+(Y5/X5)*100,0)</f>
        <v>8.04876096659997</v>
      </c>
      <c r="AA5" s="360">
        <f>+AA6+AA8+AA11+AA13+AA15</f>
        <v>38982000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29982</v>
      </c>
      <c r="F6" s="59">
        <f t="shared" si="1"/>
        <v>29982000</v>
      </c>
      <c r="G6" s="59">
        <f t="shared" si="1"/>
        <v>0</v>
      </c>
      <c r="H6" s="60">
        <f t="shared" si="1"/>
        <v>1796863</v>
      </c>
      <c r="I6" s="60">
        <f t="shared" si="1"/>
        <v>3903229</v>
      </c>
      <c r="J6" s="59">
        <f t="shared" si="1"/>
        <v>5700092</v>
      </c>
      <c r="K6" s="59">
        <f t="shared" si="1"/>
        <v>0</v>
      </c>
      <c r="L6" s="60">
        <f t="shared" si="1"/>
        <v>2900847</v>
      </c>
      <c r="M6" s="60">
        <f t="shared" si="1"/>
        <v>542307</v>
      </c>
      <c r="N6" s="59">
        <f t="shared" si="1"/>
        <v>3443154</v>
      </c>
      <c r="O6" s="59">
        <f t="shared" si="1"/>
        <v>1677395</v>
      </c>
      <c r="P6" s="60">
        <f t="shared" si="1"/>
        <v>5923724</v>
      </c>
      <c r="Q6" s="60">
        <f t="shared" si="1"/>
        <v>2441778</v>
      </c>
      <c r="R6" s="59">
        <f t="shared" si="1"/>
        <v>10042897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19186143</v>
      </c>
      <c r="X6" s="60">
        <f t="shared" si="1"/>
        <v>22486500</v>
      </c>
      <c r="Y6" s="59">
        <f t="shared" si="1"/>
        <v>-3300357</v>
      </c>
      <c r="Z6" s="61">
        <f>+IF(X6&lt;&gt;0,+(Y6/X6)*100,0)</f>
        <v>-14.677059569074776</v>
      </c>
      <c r="AA6" s="62">
        <f t="shared" si="1"/>
        <v>29982000</v>
      </c>
    </row>
    <row r="7" spans="1:27" ht="13.5">
      <c r="A7" s="291" t="s">
        <v>228</v>
      </c>
      <c r="B7" s="142"/>
      <c r="C7" s="60"/>
      <c r="D7" s="340"/>
      <c r="E7" s="60">
        <v>29982</v>
      </c>
      <c r="F7" s="59">
        <v>29982000</v>
      </c>
      <c r="G7" s="59"/>
      <c r="H7" s="60">
        <v>1796863</v>
      </c>
      <c r="I7" s="60">
        <v>3903229</v>
      </c>
      <c r="J7" s="59">
        <v>5700092</v>
      </c>
      <c r="K7" s="59"/>
      <c r="L7" s="60">
        <v>2900847</v>
      </c>
      <c r="M7" s="60">
        <v>542307</v>
      </c>
      <c r="N7" s="59">
        <v>3443154</v>
      </c>
      <c r="O7" s="59">
        <v>1677395</v>
      </c>
      <c r="P7" s="60">
        <v>5923724</v>
      </c>
      <c r="Q7" s="60">
        <v>2441778</v>
      </c>
      <c r="R7" s="59">
        <v>10042897</v>
      </c>
      <c r="S7" s="59"/>
      <c r="T7" s="60"/>
      <c r="U7" s="60"/>
      <c r="V7" s="59"/>
      <c r="W7" s="59">
        <v>19186143</v>
      </c>
      <c r="X7" s="60">
        <v>22486500</v>
      </c>
      <c r="Y7" s="59">
        <v>-3300357</v>
      </c>
      <c r="Z7" s="61">
        <v>-14.68</v>
      </c>
      <c r="AA7" s="62">
        <v>29982000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9000</v>
      </c>
      <c r="F8" s="59">
        <f t="shared" si="2"/>
        <v>9000000</v>
      </c>
      <c r="G8" s="59">
        <f t="shared" si="2"/>
        <v>61958</v>
      </c>
      <c r="H8" s="60">
        <f t="shared" si="2"/>
        <v>0</v>
      </c>
      <c r="I8" s="60">
        <f t="shared" si="2"/>
        <v>2796031</v>
      </c>
      <c r="J8" s="59">
        <f t="shared" si="2"/>
        <v>2857989</v>
      </c>
      <c r="K8" s="59">
        <f t="shared" si="2"/>
        <v>1483065</v>
      </c>
      <c r="L8" s="60">
        <f t="shared" si="2"/>
        <v>3533923</v>
      </c>
      <c r="M8" s="60">
        <f t="shared" si="2"/>
        <v>596100</v>
      </c>
      <c r="N8" s="59">
        <f t="shared" si="2"/>
        <v>5613088</v>
      </c>
      <c r="O8" s="59">
        <f t="shared" si="2"/>
        <v>3728558</v>
      </c>
      <c r="P8" s="60">
        <f t="shared" si="2"/>
        <v>0</v>
      </c>
      <c r="Q8" s="60">
        <f t="shared" si="2"/>
        <v>203898</v>
      </c>
      <c r="R8" s="59">
        <f t="shared" si="2"/>
        <v>3932456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12403533</v>
      </c>
      <c r="X8" s="60">
        <f t="shared" si="2"/>
        <v>6750000</v>
      </c>
      <c r="Y8" s="59">
        <f t="shared" si="2"/>
        <v>5653533</v>
      </c>
      <c r="Z8" s="61">
        <f>+IF(X8&lt;&gt;0,+(Y8/X8)*100,0)</f>
        <v>83.75604444444444</v>
      </c>
      <c r="AA8" s="62">
        <f>SUM(AA9:AA10)</f>
        <v>9000000</v>
      </c>
    </row>
    <row r="9" spans="1:27" ht="13.5">
      <c r="A9" s="291" t="s">
        <v>229</v>
      </c>
      <c r="B9" s="142"/>
      <c r="C9" s="60"/>
      <c r="D9" s="340"/>
      <c r="E9" s="60">
        <v>9000</v>
      </c>
      <c r="F9" s="59">
        <v>9000000</v>
      </c>
      <c r="G9" s="59">
        <v>61958</v>
      </c>
      <c r="H9" s="60"/>
      <c r="I9" s="60">
        <v>2796031</v>
      </c>
      <c r="J9" s="59">
        <v>2857989</v>
      </c>
      <c r="K9" s="59">
        <v>1483065</v>
      </c>
      <c r="L9" s="60">
        <v>3533923</v>
      </c>
      <c r="M9" s="60">
        <v>596100</v>
      </c>
      <c r="N9" s="59">
        <v>5613088</v>
      </c>
      <c r="O9" s="59">
        <v>3728558</v>
      </c>
      <c r="P9" s="60"/>
      <c r="Q9" s="60">
        <v>203898</v>
      </c>
      <c r="R9" s="59">
        <v>3932456</v>
      </c>
      <c r="S9" s="59"/>
      <c r="T9" s="60"/>
      <c r="U9" s="60"/>
      <c r="V9" s="59"/>
      <c r="W9" s="59">
        <v>12403533</v>
      </c>
      <c r="X9" s="60">
        <v>6750000</v>
      </c>
      <c r="Y9" s="59">
        <v>5653533</v>
      </c>
      <c r="Z9" s="61">
        <v>83.76</v>
      </c>
      <c r="AA9" s="62">
        <v>9000000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100000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297581</v>
      </c>
      <c r="D40" s="344">
        <f t="shared" si="9"/>
        <v>0</v>
      </c>
      <c r="E40" s="343">
        <f t="shared" si="9"/>
        <v>5654000</v>
      </c>
      <c r="F40" s="345">
        <f t="shared" si="9"/>
        <v>6059000</v>
      </c>
      <c r="G40" s="345">
        <f t="shared" si="9"/>
        <v>2325</v>
      </c>
      <c r="H40" s="343">
        <f t="shared" si="9"/>
        <v>51597</v>
      </c>
      <c r="I40" s="343">
        <f t="shared" si="9"/>
        <v>20065</v>
      </c>
      <c r="J40" s="345">
        <f t="shared" si="9"/>
        <v>73987</v>
      </c>
      <c r="K40" s="345">
        <f t="shared" si="9"/>
        <v>214335</v>
      </c>
      <c r="L40" s="343">
        <f t="shared" si="9"/>
        <v>56893</v>
      </c>
      <c r="M40" s="343">
        <f t="shared" si="9"/>
        <v>72791</v>
      </c>
      <c r="N40" s="345">
        <f t="shared" si="9"/>
        <v>344019</v>
      </c>
      <c r="O40" s="345">
        <f t="shared" si="9"/>
        <v>22372</v>
      </c>
      <c r="P40" s="343">
        <f t="shared" si="9"/>
        <v>89446</v>
      </c>
      <c r="Q40" s="343">
        <f t="shared" si="9"/>
        <v>39697</v>
      </c>
      <c r="R40" s="345">
        <f t="shared" si="9"/>
        <v>151515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569521</v>
      </c>
      <c r="X40" s="343">
        <f t="shared" si="9"/>
        <v>4544250</v>
      </c>
      <c r="Y40" s="345">
        <f t="shared" si="9"/>
        <v>-3974729</v>
      </c>
      <c r="Z40" s="336">
        <f>+IF(X40&lt;&gt;0,+(Y40/X40)*100,0)</f>
        <v>-87.46721681245529</v>
      </c>
      <c r="AA40" s="350">
        <f>SUM(AA41:AA49)</f>
        <v>6059000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135262</v>
      </c>
      <c r="D43" s="369"/>
      <c r="E43" s="305">
        <v>1969000</v>
      </c>
      <c r="F43" s="370">
        <v>5019000</v>
      </c>
      <c r="G43" s="370">
        <v>2325</v>
      </c>
      <c r="H43" s="305"/>
      <c r="I43" s="305">
        <v>17877</v>
      </c>
      <c r="J43" s="370">
        <v>20202</v>
      </c>
      <c r="K43" s="370">
        <v>1900</v>
      </c>
      <c r="L43" s="305">
        <v>6536</v>
      </c>
      <c r="M43" s="305">
        <v>34278</v>
      </c>
      <c r="N43" s="370">
        <v>42714</v>
      </c>
      <c r="O43" s="370">
        <v>6602</v>
      </c>
      <c r="P43" s="305">
        <v>44386</v>
      </c>
      <c r="Q43" s="305">
        <v>13585</v>
      </c>
      <c r="R43" s="370">
        <v>64573</v>
      </c>
      <c r="S43" s="370"/>
      <c r="T43" s="305"/>
      <c r="U43" s="305"/>
      <c r="V43" s="370"/>
      <c r="W43" s="370">
        <v>127489</v>
      </c>
      <c r="X43" s="305">
        <v>3764250</v>
      </c>
      <c r="Y43" s="370">
        <v>-3636761</v>
      </c>
      <c r="Z43" s="371">
        <v>-96.61</v>
      </c>
      <c r="AA43" s="303">
        <v>5019000</v>
      </c>
    </row>
    <row r="44" spans="1:27" ht="13.5">
      <c r="A44" s="361" t="s">
        <v>250</v>
      </c>
      <c r="B44" s="136"/>
      <c r="C44" s="60">
        <v>162319</v>
      </c>
      <c r="D44" s="368"/>
      <c r="E44" s="54">
        <v>1285000</v>
      </c>
      <c r="F44" s="53">
        <v>1040000</v>
      </c>
      <c r="G44" s="53"/>
      <c r="H44" s="54">
        <v>6006</v>
      </c>
      <c r="I44" s="54">
        <v>2188</v>
      </c>
      <c r="J44" s="53">
        <v>8194</v>
      </c>
      <c r="K44" s="53">
        <v>935</v>
      </c>
      <c r="L44" s="54">
        <v>50357</v>
      </c>
      <c r="M44" s="54">
        <v>38513</v>
      </c>
      <c r="N44" s="53">
        <v>89805</v>
      </c>
      <c r="O44" s="53">
        <v>15770</v>
      </c>
      <c r="P44" s="54">
        <v>37560</v>
      </c>
      <c r="Q44" s="54">
        <v>22346</v>
      </c>
      <c r="R44" s="53">
        <v>75676</v>
      </c>
      <c r="S44" s="53"/>
      <c r="T44" s="54"/>
      <c r="U44" s="54"/>
      <c r="V44" s="53"/>
      <c r="W44" s="53">
        <v>173675</v>
      </c>
      <c r="X44" s="54">
        <v>780000</v>
      </c>
      <c r="Y44" s="53">
        <v>-606325</v>
      </c>
      <c r="Z44" s="94">
        <v>-77.73</v>
      </c>
      <c r="AA44" s="95">
        <v>1040000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>
        <v>45591</v>
      </c>
      <c r="I45" s="54"/>
      <c r="J45" s="53">
        <v>45591</v>
      </c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>
        <v>45591</v>
      </c>
      <c r="X45" s="54"/>
      <c r="Y45" s="53">
        <v>45591</v>
      </c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2400000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>
        <v>211500</v>
      </c>
      <c r="L49" s="54"/>
      <c r="M49" s="54"/>
      <c r="N49" s="53">
        <v>211500</v>
      </c>
      <c r="O49" s="53"/>
      <c r="P49" s="54">
        <v>7500</v>
      </c>
      <c r="Q49" s="54">
        <v>3766</v>
      </c>
      <c r="R49" s="53">
        <v>11266</v>
      </c>
      <c r="S49" s="53"/>
      <c r="T49" s="54"/>
      <c r="U49" s="54"/>
      <c r="V49" s="53"/>
      <c r="W49" s="53">
        <v>222766</v>
      </c>
      <c r="X49" s="54"/>
      <c r="Y49" s="53">
        <v>222766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297581</v>
      </c>
      <c r="D60" s="346">
        <f t="shared" si="14"/>
        <v>0</v>
      </c>
      <c r="E60" s="219">
        <f t="shared" si="14"/>
        <v>5792982</v>
      </c>
      <c r="F60" s="264">
        <f t="shared" si="14"/>
        <v>45041000</v>
      </c>
      <c r="G60" s="264">
        <f t="shared" si="14"/>
        <v>64283</v>
      </c>
      <c r="H60" s="219">
        <f t="shared" si="14"/>
        <v>1848460</v>
      </c>
      <c r="I60" s="219">
        <f t="shared" si="14"/>
        <v>6719325</v>
      </c>
      <c r="J60" s="264">
        <f t="shared" si="14"/>
        <v>8632068</v>
      </c>
      <c r="K60" s="264">
        <f t="shared" si="14"/>
        <v>1697400</v>
      </c>
      <c r="L60" s="219">
        <f t="shared" si="14"/>
        <v>6491663</v>
      </c>
      <c r="M60" s="219">
        <f t="shared" si="14"/>
        <v>1211198</v>
      </c>
      <c r="N60" s="264">
        <f t="shared" si="14"/>
        <v>9400261</v>
      </c>
      <c r="O60" s="264">
        <f t="shared" si="14"/>
        <v>5428325</v>
      </c>
      <c r="P60" s="219">
        <f t="shared" si="14"/>
        <v>6013170</v>
      </c>
      <c r="Q60" s="219">
        <f t="shared" si="14"/>
        <v>2685373</v>
      </c>
      <c r="R60" s="264">
        <f t="shared" si="14"/>
        <v>14126868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32159197</v>
      </c>
      <c r="X60" s="219">
        <f t="shared" si="14"/>
        <v>33780750</v>
      </c>
      <c r="Y60" s="264">
        <f t="shared" si="14"/>
        <v>-1621553</v>
      </c>
      <c r="Z60" s="337">
        <f>+IF(X60&lt;&gt;0,+(Y60/X60)*100,0)</f>
        <v>-4.800227940469054</v>
      </c>
      <c r="AA60" s="232">
        <f>+AA57+AA54+AA51+AA40+AA37+AA34+AA22+AA5</f>
        <v>45041000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2014-05-13T07:55:43Z</dcterms:created>
  <dcterms:modified xsi:type="dcterms:W3CDTF">2014-05-13T07:55:48Z</dcterms:modified>
  <cp:category/>
  <cp:version/>
  <cp:contentType/>
  <cp:contentStatus/>
</cp:coreProperties>
</file>