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<sst xmlns="http://schemas.openxmlformats.org/spreadsheetml/2006/main" count="855" uniqueCount="302">
  <si>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Ulundi(KZN266)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</si>
  <si>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</si>
  <si>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</si>
  <si>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</si>
  <si>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</si>
  <si>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</si>
  <si>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</si>
  <si>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</si>
  <si>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</si>
  <si>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</si>
  <si>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</si>
  <si>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</si>
  <si>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</si>
  <si>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</si>
  <si>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</si>
  <si>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</si>
  <si>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</si>
  <si>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</si>
  <si>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</si>
  <si>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</si>
  <si>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</si>
  <si>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</si>
  <si>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</si>
  <si>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</si>
  <si>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</si>
  <si>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</si>
  <si>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</si>
  <si>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</si>
  <si>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</si>
  <si>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</si>
  <si>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</si>
  <si>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</si>
  <si>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</si>
  <si>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</si>
  <si>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</si>
  <si>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</si>
  <si>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</si>
  <si>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</si>
  <si>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</si>
  <si>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</si>
  <si>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</si>
  <si>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</si>
  <si>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</si>
  <si>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</si>
  <si>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</si>
  <si>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</si>
  <si>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</si>
  <si>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</si>
  <si>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</si>
  <si>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</si>
  <si>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</si>
  <si>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</si>
  <si>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</si>
  <si>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</si>
  <si>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</si>
  <si>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</si>
  <si>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</si>
  <si>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</si>
  <si>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</si>
  <si>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</si>
  <si>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</si>
  <si>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</si>
  <si>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</si>
  <si>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</si>
  <si>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</si>
  <si>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</si>
  <si>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</si>
  <si>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</si>
  <si>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</si>
  <si>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</si>
  <si>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Ulundi(KZN266)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</si>
  <si>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</si>
  <si>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</si>
  <si>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</si>
  <si>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</si>
  <si>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</si>
  <si>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</si>
  <si>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</si>
  <si>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</si>
  <si>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</si>
  <si>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</si>
  <si>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</si>
  <si>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</si>
  <si>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</si>
  <si>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</si>
  <si>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</si>
  <si>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</si>
  <si>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</si>
  <si>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</si>
  <si>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</si>
  <si>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</si>
  <si>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</si>
  <si>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</si>
  <si>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</si>
  <si>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</si>
  <si>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</si>
  <si>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</si>
  <si>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</si>
  <si>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</si>
  <si>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</si>
  <si>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Ulundi(KZN266)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</si>
  <si>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</si>
  <si>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</si>
  <si>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</si>
  <si>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</si>
  <si>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</si>
  <si>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</si>
  <si>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</si>
  <si>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</si>
  <si>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</si>
  <si>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</si>
  <si>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</si>
  <si>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</si>
  <si>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</si>
  <si>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</si>
  <si>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</si>
  <si>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</si>
  <si>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</si>
  <si>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</si>
  <si>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</si>
  <si>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</si>
  <si>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</si>
  <si>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</si>
  <si>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</si>
  <si>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</si>
  <si>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</si>
  <si>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</si>
  <si>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</si>
  <si>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</si>
  <si>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Ulundi(KZN266)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</si>
  <si>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</si>
  <si>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</si>
  <si>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</si>
  <si>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</si>
  <si>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</si>
  <si>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</si>
  <si>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</si>
  <si>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</si>
  <si>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</si>
  <si>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</si>
  <si>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Ulundi(KZN266)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</si>
  <si>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</si>
  <si>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</si>
  <si>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</si>
  <si>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</si>
  <si>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</si>
  <si>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</si>
  <si>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</si>
  <si>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</si>
  <si>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</si>
  <si>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</si>
  <si>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</si>
  <si>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</si>
  <si>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</si>
  <si>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</si>
  <si>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</si>
  <si>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</si>
  <si>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</si>
  <si>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</si>
  <si>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</si>
  <si>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</si>
  <si>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</si>
  <si>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</si>
  <si>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</si>
  <si>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</si>
  <si>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</si>
  <si>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</si>
  <si>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</si>
  <si>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</si>
  <si>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</si>
  <si>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</si>
  <si>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</si>
  <si>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</si>
  <si>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</si>
  <si>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Ulundi(KZN266)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</si>
  <si>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</si>
  <si>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</si>
  <si>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</si>
  <si>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</si>
  <si>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</si>
  <si>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</si>
  <si>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</si>
  <si>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</si>
  <si>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</si>
  <si>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</si>
  <si>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</si>
  <si>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</si>
  <si>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</si>
  <si>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</si>
  <si>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</si>
  <si>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</si>
  <si>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</si>
  <si>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</si>
  <si>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</si>
  <si>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</si>
  <si>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</si>
  <si>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</si>
  <si>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</si>
  <si>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</si>
  <si>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</si>
  <si>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</si>
  <si>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Ulundi(KZN266)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</si>
  <si>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</si>
  <si>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</si>
  <si>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</si>
  <si>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</si>
  <si>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</si>
  <si>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</si>
  <si>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</si>
  <si>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</si>
  <si>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</si>
  <si>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</si>
  <si>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</si>
  <si>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</si>
  <si>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</si>
  <si>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</si>
  <si>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</si>
  <si>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</si>
  <si>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</si>
  <si>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</si>
  <si>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</si>
  <si>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</si>
  <si>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</si>
  <si>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</si>
  <si>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</si>
  <si>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</si>
  <si>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Ulundi(KZN266)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</si>
  <si>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</si>
  <si>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</si>
  <si>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</si>
  <si>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</si>
  <si>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</si>
  <si>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</si>
  <si>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</si>
  <si>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</si>
  <si>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</si>
  <si>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</si>
  <si>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</si>
  <si>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</si>
  <si>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</si>
  <si>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</si>
  <si>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</si>
  <si>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</si>
  <si>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</si>
  <si>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</si>
  <si>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</si>
  <si>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</si>
  <si>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</si>
  <si>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</si>
  <si>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</si>
  <si>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</si>
  <si>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</si>
  <si>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</si>
  <si>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</si>
  <si>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</si>
  <si>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</si>
  <si>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</si>
  <si>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</si>
  <si>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</si>
  <si>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</si>
  <si>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</si>
  <si>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</si>
  <si>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Ulundi(KZN266)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</si>
  <si>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</si>
  <si>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</si>
  <si>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Kwazulu-Natal: Ulundi(KZN266)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</si>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</sst>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27592649</v>
      </c>
      <c r="C5" s="19">
        <v>0</v>
      </c>
      <c r="D5" s="59">
        <v>22400000</v>
      </c>
      <c r="E5" s="60">
        <v>43952000</v>
      </c>
      <c r="F5" s="60">
        <v>15588551</v>
      </c>
      <c r="G5" s="60">
        <v>1412000</v>
      </c>
      <c r="H5" s="60">
        <v>9172000</v>
      </c>
      <c r="I5" s="60">
        <v>26172551</v>
      </c>
      <c r="J5" s="60">
        <v>2029000</v>
      </c>
      <c r="K5" s="60">
        <v>2548000</v>
      </c>
      <c r="L5" s="60">
        <v>1119000</v>
      </c>
      <c r="M5" s="60">
        <v>5696000</v>
      </c>
      <c r="N5" s="60">
        <v>-270</v>
      </c>
      <c r="O5" s="60">
        <v>1338</v>
      </c>
      <c r="P5" s="60">
        <v>1504821</v>
      </c>
      <c r="Q5" s="60">
        <v>1505889</v>
      </c>
      <c r="R5" s="60">
        <v>0</v>
      </c>
      <c r="S5" s="60">
        <v>0</v>
      </c>
      <c r="T5" s="60">
        <v>0</v>
      </c>
      <c r="U5" s="60">
        <v>0</v>
      </c>
      <c r="V5" s="60">
        <v>33374440</v>
      </c>
      <c r="W5" s="60">
        <v>32964000</v>
      </c>
      <c r="X5" s="60">
        <v>410440</v>
      </c>
      <c r="Y5" s="61">
        <v>1.25</v>
      </c>
      <c r="Z5" s="62">
        <v>43952000</v>
      </c>
    </row>
    <row r="6" spans="1:26" ht="13.5">
      <c r="A6" s="58" t="s">
        <v>32</v>
      </c>
      <c r="B6" s="19">
        <v>48255285</v>
      </c>
      <c r="C6" s="19">
        <v>0</v>
      </c>
      <c r="D6" s="59">
        <v>65523000</v>
      </c>
      <c r="E6" s="60">
        <v>76564000</v>
      </c>
      <c r="F6" s="60">
        <v>2982867</v>
      </c>
      <c r="G6" s="60">
        <v>3973000</v>
      </c>
      <c r="H6" s="60">
        <v>5074000</v>
      </c>
      <c r="I6" s="60">
        <v>12029867</v>
      </c>
      <c r="J6" s="60">
        <v>4004000</v>
      </c>
      <c r="K6" s="60">
        <v>2851000</v>
      </c>
      <c r="L6" s="60">
        <v>4081000</v>
      </c>
      <c r="M6" s="60">
        <v>10936000</v>
      </c>
      <c r="N6" s="60">
        <v>1056267</v>
      </c>
      <c r="O6" s="60">
        <v>1962566</v>
      </c>
      <c r="P6" s="60">
        <v>3154419</v>
      </c>
      <c r="Q6" s="60">
        <v>6173252</v>
      </c>
      <c r="R6" s="60">
        <v>0</v>
      </c>
      <c r="S6" s="60">
        <v>0</v>
      </c>
      <c r="T6" s="60">
        <v>0</v>
      </c>
      <c r="U6" s="60">
        <v>0</v>
      </c>
      <c r="V6" s="60">
        <v>29139119</v>
      </c>
      <c r="W6" s="60">
        <v>57423000</v>
      </c>
      <c r="X6" s="60">
        <v>-28283881</v>
      </c>
      <c r="Y6" s="61">
        <v>-49.26</v>
      </c>
      <c r="Z6" s="62">
        <v>76564000</v>
      </c>
    </row>
    <row r="7" spans="1:26" ht="13.5">
      <c r="A7" s="58" t="s">
        <v>33</v>
      </c>
      <c r="B7" s="19">
        <v>208855</v>
      </c>
      <c r="C7" s="19">
        <v>0</v>
      </c>
      <c r="D7" s="59">
        <v>170000</v>
      </c>
      <c r="E7" s="60">
        <v>180000</v>
      </c>
      <c r="F7" s="60">
        <v>0</v>
      </c>
      <c r="G7" s="60">
        <v>0</v>
      </c>
      <c r="H7" s="60">
        <v>0</v>
      </c>
      <c r="I7" s="60">
        <v>0</v>
      </c>
      <c r="J7" s="60">
        <v>112000</v>
      </c>
      <c r="K7" s="60">
        <v>16000</v>
      </c>
      <c r="L7" s="60">
        <v>8000</v>
      </c>
      <c r="M7" s="60">
        <v>136000</v>
      </c>
      <c r="N7" s="60">
        <v>0</v>
      </c>
      <c r="O7" s="60">
        <v>48637</v>
      </c>
      <c r="P7" s="60">
        <v>22851</v>
      </c>
      <c r="Q7" s="60">
        <v>71488</v>
      </c>
      <c r="R7" s="60">
        <v>0</v>
      </c>
      <c r="S7" s="60">
        <v>0</v>
      </c>
      <c r="T7" s="60">
        <v>0</v>
      </c>
      <c r="U7" s="60">
        <v>0</v>
      </c>
      <c r="V7" s="60">
        <v>207488</v>
      </c>
      <c r="W7" s="60">
        <v>135000</v>
      </c>
      <c r="X7" s="60">
        <v>72488</v>
      </c>
      <c r="Y7" s="61">
        <v>53.69</v>
      </c>
      <c r="Z7" s="62">
        <v>180000</v>
      </c>
    </row>
    <row r="8" spans="1:26" ht="13.5">
      <c r="A8" s="58" t="s">
        <v>34</v>
      </c>
      <c r="B8" s="19">
        <v>87130205</v>
      </c>
      <c r="C8" s="19">
        <v>0</v>
      </c>
      <c r="D8" s="59">
        <v>91573245</v>
      </c>
      <c r="E8" s="60">
        <v>90084000</v>
      </c>
      <c r="F8" s="60">
        <v>28739000</v>
      </c>
      <c r="G8" s="60">
        <v>1615000</v>
      </c>
      <c r="H8" s="60">
        <v>0</v>
      </c>
      <c r="I8" s="60">
        <v>30354000</v>
      </c>
      <c r="J8" s="60">
        <v>0</v>
      </c>
      <c r="K8" s="60">
        <v>0</v>
      </c>
      <c r="L8" s="60">
        <v>28029000</v>
      </c>
      <c r="M8" s="60">
        <v>28029000</v>
      </c>
      <c r="N8" s="60">
        <v>0</v>
      </c>
      <c r="O8" s="60">
        <v>600000</v>
      </c>
      <c r="P8" s="60">
        <v>21772000</v>
      </c>
      <c r="Q8" s="60">
        <v>22372000</v>
      </c>
      <c r="R8" s="60">
        <v>0</v>
      </c>
      <c r="S8" s="60">
        <v>0</v>
      </c>
      <c r="T8" s="60">
        <v>0</v>
      </c>
      <c r="U8" s="60">
        <v>0</v>
      </c>
      <c r="V8" s="60">
        <v>80755000</v>
      </c>
      <c r="W8" s="60">
        <v>67563000</v>
      </c>
      <c r="X8" s="60">
        <v>13192000</v>
      </c>
      <c r="Y8" s="61">
        <v>19.53</v>
      </c>
      <c r="Z8" s="62">
        <v>90084000</v>
      </c>
    </row>
    <row r="9" spans="1:26" ht="13.5">
      <c r="A9" s="58" t="s">
        <v>35</v>
      </c>
      <c r="B9" s="19">
        <v>25463366</v>
      </c>
      <c r="C9" s="19">
        <v>0</v>
      </c>
      <c r="D9" s="59">
        <v>8309031</v>
      </c>
      <c r="E9" s="60">
        <v>6762555</v>
      </c>
      <c r="F9" s="60">
        <v>319081</v>
      </c>
      <c r="G9" s="60">
        <v>951804</v>
      </c>
      <c r="H9" s="60">
        <v>1162804</v>
      </c>
      <c r="I9" s="60">
        <v>2433689</v>
      </c>
      <c r="J9" s="60">
        <v>2475804</v>
      </c>
      <c r="K9" s="60">
        <v>770804</v>
      </c>
      <c r="L9" s="60">
        <v>409804</v>
      </c>
      <c r="M9" s="60">
        <v>3656412</v>
      </c>
      <c r="N9" s="60">
        <v>452851</v>
      </c>
      <c r="O9" s="60">
        <v>579821</v>
      </c>
      <c r="P9" s="60">
        <v>446417</v>
      </c>
      <c r="Q9" s="60">
        <v>1479089</v>
      </c>
      <c r="R9" s="60">
        <v>0</v>
      </c>
      <c r="S9" s="60">
        <v>0</v>
      </c>
      <c r="T9" s="60">
        <v>0</v>
      </c>
      <c r="U9" s="60">
        <v>0</v>
      </c>
      <c r="V9" s="60">
        <v>7569190</v>
      </c>
      <c r="W9" s="60">
        <v>5071916</v>
      </c>
      <c r="X9" s="60">
        <v>2497274</v>
      </c>
      <c r="Y9" s="61">
        <v>49.24</v>
      </c>
      <c r="Z9" s="62">
        <v>6762555</v>
      </c>
    </row>
    <row r="10" spans="1:26" ht="25.5">
      <c r="A10" s="63" t="s">
        <v>277</v>
      </c>
      <c r="B10" s="64">
        <f>SUM(B5:B9)</f>
        <v>188650360</v>
      </c>
      <c r="C10" s="64">
        <f>SUM(C5:C9)</f>
        <v>0</v>
      </c>
      <c r="D10" s="65">
        <f aca="true" t="shared" si="0" ref="D10:Z10">SUM(D5:D9)</f>
        <v>187975276</v>
      </c>
      <c r="E10" s="66">
        <f t="shared" si="0"/>
        <v>217542555</v>
      </c>
      <c r="F10" s="66">
        <f t="shared" si="0"/>
        <v>47629499</v>
      </c>
      <c r="G10" s="66">
        <f t="shared" si="0"/>
        <v>7951804</v>
      </c>
      <c r="H10" s="66">
        <f t="shared" si="0"/>
        <v>15408804</v>
      </c>
      <c r="I10" s="66">
        <f t="shared" si="0"/>
        <v>70990107</v>
      </c>
      <c r="J10" s="66">
        <f t="shared" si="0"/>
        <v>8620804</v>
      </c>
      <c r="K10" s="66">
        <f t="shared" si="0"/>
        <v>6185804</v>
      </c>
      <c r="L10" s="66">
        <f t="shared" si="0"/>
        <v>33646804</v>
      </c>
      <c r="M10" s="66">
        <f t="shared" si="0"/>
        <v>48453412</v>
      </c>
      <c r="N10" s="66">
        <f t="shared" si="0"/>
        <v>1508848</v>
      </c>
      <c r="O10" s="66">
        <f t="shared" si="0"/>
        <v>3192362</v>
      </c>
      <c r="P10" s="66">
        <f t="shared" si="0"/>
        <v>26900508</v>
      </c>
      <c r="Q10" s="66">
        <f t="shared" si="0"/>
        <v>31601718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151045237</v>
      </c>
      <c r="W10" s="66">
        <f t="shared" si="0"/>
        <v>163156916</v>
      </c>
      <c r="X10" s="66">
        <f t="shared" si="0"/>
        <v>-12111679</v>
      </c>
      <c r="Y10" s="67">
        <f>+IF(W10&lt;&gt;0,(X10/W10)*100,0)</f>
        <v>-7.423331659443723</v>
      </c>
      <c r="Z10" s="68">
        <f t="shared" si="0"/>
        <v>217542555</v>
      </c>
    </row>
    <row r="11" spans="1:26" ht="13.5">
      <c r="A11" s="58" t="s">
        <v>37</v>
      </c>
      <c r="B11" s="19">
        <v>68491916</v>
      </c>
      <c r="C11" s="19">
        <v>0</v>
      </c>
      <c r="D11" s="59">
        <v>64997000</v>
      </c>
      <c r="E11" s="60">
        <v>71844002</v>
      </c>
      <c r="F11" s="60">
        <v>6841778</v>
      </c>
      <c r="G11" s="60">
        <v>6382000</v>
      </c>
      <c r="H11" s="60">
        <v>6763000</v>
      </c>
      <c r="I11" s="60">
        <v>19986778</v>
      </c>
      <c r="J11" s="60">
        <v>6244000</v>
      </c>
      <c r="K11" s="60">
        <v>5170000</v>
      </c>
      <c r="L11" s="60">
        <v>5050000</v>
      </c>
      <c r="M11" s="60">
        <v>16464000</v>
      </c>
      <c r="N11" s="60">
        <v>4361939</v>
      </c>
      <c r="O11" s="60">
        <v>6278510</v>
      </c>
      <c r="P11" s="60">
        <v>6219864</v>
      </c>
      <c r="Q11" s="60">
        <v>16860313</v>
      </c>
      <c r="R11" s="60">
        <v>0</v>
      </c>
      <c r="S11" s="60">
        <v>0</v>
      </c>
      <c r="T11" s="60">
        <v>0</v>
      </c>
      <c r="U11" s="60">
        <v>0</v>
      </c>
      <c r="V11" s="60">
        <v>53311091</v>
      </c>
      <c r="W11" s="60">
        <v>53883002</v>
      </c>
      <c r="X11" s="60">
        <v>-571911</v>
      </c>
      <c r="Y11" s="61">
        <v>-1.06</v>
      </c>
      <c r="Z11" s="62">
        <v>71844002</v>
      </c>
    </row>
    <row r="12" spans="1:26" ht="13.5">
      <c r="A12" s="58" t="s">
        <v>38</v>
      </c>
      <c r="B12" s="19">
        <v>10858682</v>
      </c>
      <c r="C12" s="19">
        <v>0</v>
      </c>
      <c r="D12" s="59">
        <v>12921000</v>
      </c>
      <c r="E12" s="60">
        <v>13094000</v>
      </c>
      <c r="F12" s="60">
        <v>497009</v>
      </c>
      <c r="G12" s="60">
        <v>497009</v>
      </c>
      <c r="H12" s="60">
        <v>497009</v>
      </c>
      <c r="I12" s="60">
        <v>1491027</v>
      </c>
      <c r="J12" s="60">
        <v>497009</v>
      </c>
      <c r="K12" s="60">
        <v>851000</v>
      </c>
      <c r="L12" s="60">
        <v>718000</v>
      </c>
      <c r="M12" s="60">
        <v>2066009</v>
      </c>
      <c r="N12" s="60">
        <v>497009</v>
      </c>
      <c r="O12" s="60">
        <v>497009</v>
      </c>
      <c r="P12" s="60">
        <v>1668371</v>
      </c>
      <c r="Q12" s="60">
        <v>2662389</v>
      </c>
      <c r="R12" s="60">
        <v>0</v>
      </c>
      <c r="S12" s="60">
        <v>0</v>
      </c>
      <c r="T12" s="60">
        <v>0</v>
      </c>
      <c r="U12" s="60">
        <v>0</v>
      </c>
      <c r="V12" s="60">
        <v>6219425</v>
      </c>
      <c r="W12" s="60">
        <v>9820500</v>
      </c>
      <c r="X12" s="60">
        <v>-3601075</v>
      </c>
      <c r="Y12" s="61">
        <v>-36.67</v>
      </c>
      <c r="Z12" s="62">
        <v>13094000</v>
      </c>
    </row>
    <row r="13" spans="1:26" ht="13.5">
      <c r="A13" s="58" t="s">
        <v>278</v>
      </c>
      <c r="B13" s="19">
        <v>65900234</v>
      </c>
      <c r="C13" s="19">
        <v>0</v>
      </c>
      <c r="D13" s="59">
        <v>46000000</v>
      </c>
      <c r="E13" s="60">
        <v>65967000</v>
      </c>
      <c r="F13" s="60">
        <v>0</v>
      </c>
      <c r="G13" s="60">
        <v>13550</v>
      </c>
      <c r="H13" s="60">
        <v>13550</v>
      </c>
      <c r="I13" s="60">
        <v>27100</v>
      </c>
      <c r="J13" s="60">
        <v>13550</v>
      </c>
      <c r="K13" s="60">
        <v>13550</v>
      </c>
      <c r="L13" s="60">
        <v>13550</v>
      </c>
      <c r="M13" s="60">
        <v>40650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67750</v>
      </c>
      <c r="W13" s="60">
        <v>49475250</v>
      </c>
      <c r="X13" s="60">
        <v>-49407500</v>
      </c>
      <c r="Y13" s="61">
        <v>-99.86</v>
      </c>
      <c r="Z13" s="62">
        <v>65967000</v>
      </c>
    </row>
    <row r="14" spans="1:26" ht="13.5">
      <c r="A14" s="58" t="s">
        <v>40</v>
      </c>
      <c r="B14" s="19">
        <v>0</v>
      </c>
      <c r="C14" s="19">
        <v>0</v>
      </c>
      <c r="D14" s="59">
        <v>300000</v>
      </c>
      <c r="E14" s="60">
        <v>300000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8000</v>
      </c>
      <c r="L14" s="60">
        <v>0</v>
      </c>
      <c r="M14" s="60">
        <v>8000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8000</v>
      </c>
      <c r="W14" s="60">
        <v>225000</v>
      </c>
      <c r="X14" s="60">
        <v>-217000</v>
      </c>
      <c r="Y14" s="61">
        <v>-96.44</v>
      </c>
      <c r="Z14" s="62">
        <v>300000</v>
      </c>
    </row>
    <row r="15" spans="1:26" ht="13.5">
      <c r="A15" s="58" t="s">
        <v>41</v>
      </c>
      <c r="B15" s="19">
        <v>49248571</v>
      </c>
      <c r="C15" s="19">
        <v>0</v>
      </c>
      <c r="D15" s="59">
        <v>45940000</v>
      </c>
      <c r="E15" s="60">
        <v>56271000</v>
      </c>
      <c r="F15" s="60">
        <v>0</v>
      </c>
      <c r="G15" s="60">
        <v>1316000</v>
      </c>
      <c r="H15" s="60">
        <v>2651000</v>
      </c>
      <c r="I15" s="60">
        <v>3967000</v>
      </c>
      <c r="J15" s="60">
        <v>3070000</v>
      </c>
      <c r="K15" s="60">
        <v>48000</v>
      </c>
      <c r="L15" s="60">
        <v>3755000</v>
      </c>
      <c r="M15" s="60">
        <v>6873000</v>
      </c>
      <c r="N15" s="60">
        <v>4262725</v>
      </c>
      <c r="O15" s="60">
        <v>338554</v>
      </c>
      <c r="P15" s="60">
        <v>17407155</v>
      </c>
      <c r="Q15" s="60">
        <v>22008434</v>
      </c>
      <c r="R15" s="60">
        <v>0</v>
      </c>
      <c r="S15" s="60">
        <v>0</v>
      </c>
      <c r="T15" s="60">
        <v>0</v>
      </c>
      <c r="U15" s="60">
        <v>0</v>
      </c>
      <c r="V15" s="60">
        <v>32848434</v>
      </c>
      <c r="W15" s="60">
        <v>42203250</v>
      </c>
      <c r="X15" s="60">
        <v>-9354816</v>
      </c>
      <c r="Y15" s="61">
        <v>-22.17</v>
      </c>
      <c r="Z15" s="62">
        <v>56271000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78165109</v>
      </c>
      <c r="C17" s="19">
        <v>0</v>
      </c>
      <c r="D17" s="59">
        <v>96962000</v>
      </c>
      <c r="E17" s="60">
        <v>109995999</v>
      </c>
      <c r="F17" s="60">
        <v>1801885</v>
      </c>
      <c r="G17" s="60">
        <v>14400000</v>
      </c>
      <c r="H17" s="60">
        <v>6360000</v>
      </c>
      <c r="I17" s="60">
        <v>22561885</v>
      </c>
      <c r="J17" s="60">
        <v>6408000</v>
      </c>
      <c r="K17" s="60">
        <v>6861000</v>
      </c>
      <c r="L17" s="60">
        <v>8321000</v>
      </c>
      <c r="M17" s="60">
        <v>21590000</v>
      </c>
      <c r="N17" s="60">
        <v>5535433</v>
      </c>
      <c r="O17" s="60">
        <v>10436398</v>
      </c>
      <c r="P17" s="60">
        <v>6614191</v>
      </c>
      <c r="Q17" s="60">
        <v>22586022</v>
      </c>
      <c r="R17" s="60">
        <v>0</v>
      </c>
      <c r="S17" s="60">
        <v>0</v>
      </c>
      <c r="T17" s="60">
        <v>0</v>
      </c>
      <c r="U17" s="60">
        <v>0</v>
      </c>
      <c r="V17" s="60">
        <v>66737907</v>
      </c>
      <c r="W17" s="60">
        <v>82496999</v>
      </c>
      <c r="X17" s="60">
        <v>-15759092</v>
      </c>
      <c r="Y17" s="61">
        <v>-19.1</v>
      </c>
      <c r="Z17" s="62">
        <v>109995999</v>
      </c>
    </row>
    <row r="18" spans="1:26" ht="13.5">
      <c r="A18" s="70" t="s">
        <v>44</v>
      </c>
      <c r="B18" s="71">
        <f>SUM(B11:B17)</f>
        <v>272664512</v>
      </c>
      <c r="C18" s="71">
        <f>SUM(C11:C17)</f>
        <v>0</v>
      </c>
      <c r="D18" s="72">
        <f aca="true" t="shared" si="1" ref="D18:Z18">SUM(D11:D17)</f>
        <v>267120000</v>
      </c>
      <c r="E18" s="73">
        <f t="shared" si="1"/>
        <v>317472001</v>
      </c>
      <c r="F18" s="73">
        <f t="shared" si="1"/>
        <v>9140672</v>
      </c>
      <c r="G18" s="73">
        <f t="shared" si="1"/>
        <v>22608559</v>
      </c>
      <c r="H18" s="73">
        <f t="shared" si="1"/>
        <v>16284559</v>
      </c>
      <c r="I18" s="73">
        <f t="shared" si="1"/>
        <v>48033790</v>
      </c>
      <c r="J18" s="73">
        <f t="shared" si="1"/>
        <v>16232559</v>
      </c>
      <c r="K18" s="73">
        <f t="shared" si="1"/>
        <v>12951550</v>
      </c>
      <c r="L18" s="73">
        <f t="shared" si="1"/>
        <v>17857550</v>
      </c>
      <c r="M18" s="73">
        <f t="shared" si="1"/>
        <v>47041659</v>
      </c>
      <c r="N18" s="73">
        <f t="shared" si="1"/>
        <v>14657106</v>
      </c>
      <c r="O18" s="73">
        <f t="shared" si="1"/>
        <v>17550471</v>
      </c>
      <c r="P18" s="73">
        <f t="shared" si="1"/>
        <v>31909581</v>
      </c>
      <c r="Q18" s="73">
        <f t="shared" si="1"/>
        <v>64117158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159192607</v>
      </c>
      <c r="W18" s="73">
        <f t="shared" si="1"/>
        <v>238104001</v>
      </c>
      <c r="X18" s="73">
        <f t="shared" si="1"/>
        <v>-78911394</v>
      </c>
      <c r="Y18" s="67">
        <f>+IF(W18&lt;&gt;0,(X18/W18)*100,0)</f>
        <v>-33.14156573118652</v>
      </c>
      <c r="Z18" s="74">
        <f t="shared" si="1"/>
        <v>317472001</v>
      </c>
    </row>
    <row r="19" spans="1:26" ht="13.5">
      <c r="A19" s="70" t="s">
        <v>45</v>
      </c>
      <c r="B19" s="75">
        <f>+B10-B18</f>
        <v>-84014152</v>
      </c>
      <c r="C19" s="75">
        <f>+C10-C18</f>
        <v>0</v>
      </c>
      <c r="D19" s="76">
        <f aca="true" t="shared" si="2" ref="D19:Z19">+D10-D18</f>
        <v>-79144724</v>
      </c>
      <c r="E19" s="77">
        <f t="shared" si="2"/>
        <v>-99929446</v>
      </c>
      <c r="F19" s="77">
        <f t="shared" si="2"/>
        <v>38488827</v>
      </c>
      <c r="G19" s="77">
        <f t="shared" si="2"/>
        <v>-14656755</v>
      </c>
      <c r="H19" s="77">
        <f t="shared" si="2"/>
        <v>-875755</v>
      </c>
      <c r="I19" s="77">
        <f t="shared" si="2"/>
        <v>22956317</v>
      </c>
      <c r="J19" s="77">
        <f t="shared" si="2"/>
        <v>-7611755</v>
      </c>
      <c r="K19" s="77">
        <f t="shared" si="2"/>
        <v>-6765746</v>
      </c>
      <c r="L19" s="77">
        <f t="shared" si="2"/>
        <v>15789254</v>
      </c>
      <c r="M19" s="77">
        <f t="shared" si="2"/>
        <v>1411753</v>
      </c>
      <c r="N19" s="77">
        <f t="shared" si="2"/>
        <v>-13148258</v>
      </c>
      <c r="O19" s="77">
        <f t="shared" si="2"/>
        <v>-14358109</v>
      </c>
      <c r="P19" s="77">
        <f t="shared" si="2"/>
        <v>-5009073</v>
      </c>
      <c r="Q19" s="77">
        <f t="shared" si="2"/>
        <v>-32515440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-8147370</v>
      </c>
      <c r="W19" s="77">
        <f>IF(E10=E18,0,W10-W18)</f>
        <v>-74947085</v>
      </c>
      <c r="X19" s="77">
        <f t="shared" si="2"/>
        <v>66799715</v>
      </c>
      <c r="Y19" s="78">
        <f>+IF(W19&lt;&gt;0,(X19/W19)*100,0)</f>
        <v>-89.12917026726255</v>
      </c>
      <c r="Z19" s="79">
        <f t="shared" si="2"/>
        <v>-99929446</v>
      </c>
    </row>
    <row r="20" spans="1:26" ht="13.5">
      <c r="A20" s="58" t="s">
        <v>46</v>
      </c>
      <c r="B20" s="19">
        <v>34700000</v>
      </c>
      <c r="C20" s="19">
        <v>0</v>
      </c>
      <c r="D20" s="59">
        <v>35381000</v>
      </c>
      <c r="E20" s="60">
        <v>35381000</v>
      </c>
      <c r="F20" s="60">
        <v>9336000</v>
      </c>
      <c r="G20" s="60">
        <v>0</v>
      </c>
      <c r="H20" s="60">
        <v>132000</v>
      </c>
      <c r="I20" s="60">
        <v>9468000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9468000</v>
      </c>
      <c r="W20" s="60">
        <v>26535750</v>
      </c>
      <c r="X20" s="60">
        <v>-17067750</v>
      </c>
      <c r="Y20" s="61">
        <v>-64.32</v>
      </c>
      <c r="Z20" s="62">
        <v>35381000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-49314152</v>
      </c>
      <c r="C22" s="86">
        <f>SUM(C19:C21)</f>
        <v>0</v>
      </c>
      <c r="D22" s="87">
        <f aca="true" t="shared" si="3" ref="D22:Z22">SUM(D19:D21)</f>
        <v>-43763724</v>
      </c>
      <c r="E22" s="88">
        <f t="shared" si="3"/>
        <v>-64548446</v>
      </c>
      <c r="F22" s="88">
        <f t="shared" si="3"/>
        <v>47824827</v>
      </c>
      <c r="G22" s="88">
        <f t="shared" si="3"/>
        <v>-14656755</v>
      </c>
      <c r="H22" s="88">
        <f t="shared" si="3"/>
        <v>-743755</v>
      </c>
      <c r="I22" s="88">
        <f t="shared" si="3"/>
        <v>32424317</v>
      </c>
      <c r="J22" s="88">
        <f t="shared" si="3"/>
        <v>-7611755</v>
      </c>
      <c r="K22" s="88">
        <f t="shared" si="3"/>
        <v>-6765746</v>
      </c>
      <c r="L22" s="88">
        <f t="shared" si="3"/>
        <v>15789254</v>
      </c>
      <c r="M22" s="88">
        <f t="shared" si="3"/>
        <v>1411753</v>
      </c>
      <c r="N22" s="88">
        <f t="shared" si="3"/>
        <v>-13148258</v>
      </c>
      <c r="O22" s="88">
        <f t="shared" si="3"/>
        <v>-14358109</v>
      </c>
      <c r="P22" s="88">
        <f t="shared" si="3"/>
        <v>-5009073</v>
      </c>
      <c r="Q22" s="88">
        <f t="shared" si="3"/>
        <v>-32515440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1320630</v>
      </c>
      <c r="W22" s="88">
        <f t="shared" si="3"/>
        <v>-48411335</v>
      </c>
      <c r="X22" s="88">
        <f t="shared" si="3"/>
        <v>49731965</v>
      </c>
      <c r="Y22" s="89">
        <f>+IF(W22&lt;&gt;0,(X22/W22)*100,0)</f>
        <v>-102.72793551344948</v>
      </c>
      <c r="Z22" s="90">
        <f t="shared" si="3"/>
        <v>-64548446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-49314152</v>
      </c>
      <c r="C24" s="75">
        <f>SUM(C22:C23)</f>
        <v>0</v>
      </c>
      <c r="D24" s="76">
        <f aca="true" t="shared" si="4" ref="D24:Z24">SUM(D22:D23)</f>
        <v>-43763724</v>
      </c>
      <c r="E24" s="77">
        <f t="shared" si="4"/>
        <v>-64548446</v>
      </c>
      <c r="F24" s="77">
        <f t="shared" si="4"/>
        <v>47824827</v>
      </c>
      <c r="G24" s="77">
        <f t="shared" si="4"/>
        <v>-14656755</v>
      </c>
      <c r="H24" s="77">
        <f t="shared" si="4"/>
        <v>-743755</v>
      </c>
      <c r="I24" s="77">
        <f t="shared" si="4"/>
        <v>32424317</v>
      </c>
      <c r="J24" s="77">
        <f t="shared" si="4"/>
        <v>-7611755</v>
      </c>
      <c r="K24" s="77">
        <f t="shared" si="4"/>
        <v>-6765746</v>
      </c>
      <c r="L24" s="77">
        <f t="shared" si="4"/>
        <v>15789254</v>
      </c>
      <c r="M24" s="77">
        <f t="shared" si="4"/>
        <v>1411753</v>
      </c>
      <c r="N24" s="77">
        <f t="shared" si="4"/>
        <v>-13148258</v>
      </c>
      <c r="O24" s="77">
        <f t="shared" si="4"/>
        <v>-14358109</v>
      </c>
      <c r="P24" s="77">
        <f t="shared" si="4"/>
        <v>-5009073</v>
      </c>
      <c r="Q24" s="77">
        <f t="shared" si="4"/>
        <v>-32515440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1320630</v>
      </c>
      <c r="W24" s="77">
        <f t="shared" si="4"/>
        <v>-48411335</v>
      </c>
      <c r="X24" s="77">
        <f t="shared" si="4"/>
        <v>49731965</v>
      </c>
      <c r="Y24" s="78">
        <f>+IF(W24&lt;&gt;0,(X24/W24)*100,0)</f>
        <v>-102.72793551344948</v>
      </c>
      <c r="Z24" s="79">
        <f t="shared" si="4"/>
        <v>-64548446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29945972</v>
      </c>
      <c r="C27" s="22">
        <v>0</v>
      </c>
      <c r="D27" s="99">
        <v>35381000</v>
      </c>
      <c r="E27" s="100">
        <v>35381000</v>
      </c>
      <c r="F27" s="100">
        <v>721436</v>
      </c>
      <c r="G27" s="100">
        <v>10034890</v>
      </c>
      <c r="H27" s="100">
        <v>432870</v>
      </c>
      <c r="I27" s="100">
        <v>11189196</v>
      </c>
      <c r="J27" s="100">
        <v>637042</v>
      </c>
      <c r="K27" s="100">
        <v>3854473</v>
      </c>
      <c r="L27" s="100">
        <v>796397</v>
      </c>
      <c r="M27" s="100">
        <v>5287912</v>
      </c>
      <c r="N27" s="100">
        <v>0</v>
      </c>
      <c r="O27" s="100">
        <v>845711</v>
      </c>
      <c r="P27" s="100">
        <v>2378401</v>
      </c>
      <c r="Q27" s="100">
        <v>3224112</v>
      </c>
      <c r="R27" s="100">
        <v>0</v>
      </c>
      <c r="S27" s="100">
        <v>0</v>
      </c>
      <c r="T27" s="100">
        <v>0</v>
      </c>
      <c r="U27" s="100">
        <v>0</v>
      </c>
      <c r="V27" s="100">
        <v>19701220</v>
      </c>
      <c r="W27" s="100">
        <v>26535750</v>
      </c>
      <c r="X27" s="100">
        <v>-6834530</v>
      </c>
      <c r="Y27" s="101">
        <v>-25.76</v>
      </c>
      <c r="Z27" s="102">
        <v>35381000</v>
      </c>
    </row>
    <row r="28" spans="1:26" ht="13.5">
      <c r="A28" s="103" t="s">
        <v>46</v>
      </c>
      <c r="B28" s="19">
        <v>29945972</v>
      </c>
      <c r="C28" s="19">
        <v>0</v>
      </c>
      <c r="D28" s="59">
        <v>32671000</v>
      </c>
      <c r="E28" s="60">
        <v>35381000</v>
      </c>
      <c r="F28" s="60">
        <v>721436</v>
      </c>
      <c r="G28" s="60">
        <v>10034890</v>
      </c>
      <c r="H28" s="60">
        <v>432870</v>
      </c>
      <c r="I28" s="60">
        <v>11189196</v>
      </c>
      <c r="J28" s="60">
        <v>637042</v>
      </c>
      <c r="K28" s="60">
        <v>3854473</v>
      </c>
      <c r="L28" s="60">
        <v>796397</v>
      </c>
      <c r="M28" s="60">
        <v>5287912</v>
      </c>
      <c r="N28" s="60">
        <v>0</v>
      </c>
      <c r="O28" s="60">
        <v>845711</v>
      </c>
      <c r="P28" s="60">
        <v>2378401</v>
      </c>
      <c r="Q28" s="60">
        <v>3224112</v>
      </c>
      <c r="R28" s="60">
        <v>0</v>
      </c>
      <c r="S28" s="60">
        <v>0</v>
      </c>
      <c r="T28" s="60">
        <v>0</v>
      </c>
      <c r="U28" s="60">
        <v>0</v>
      </c>
      <c r="V28" s="60">
        <v>19701220</v>
      </c>
      <c r="W28" s="60">
        <v>26535750</v>
      </c>
      <c r="X28" s="60">
        <v>-6834530</v>
      </c>
      <c r="Y28" s="61">
        <v>-25.76</v>
      </c>
      <c r="Z28" s="62">
        <v>35381000</v>
      </c>
    </row>
    <row r="29" spans="1:26" ht="13.5">
      <c r="A29" s="58" t="s">
        <v>282</v>
      </c>
      <c r="B29" s="19">
        <v>0</v>
      </c>
      <c r="C29" s="19">
        <v>0</v>
      </c>
      <c r="D29" s="59">
        <v>2710000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29945972</v>
      </c>
      <c r="C32" s="22">
        <f>SUM(C28:C31)</f>
        <v>0</v>
      </c>
      <c r="D32" s="99">
        <f aca="true" t="shared" si="5" ref="D32:Z32">SUM(D28:D31)</f>
        <v>35381000</v>
      </c>
      <c r="E32" s="100">
        <f t="shared" si="5"/>
        <v>35381000</v>
      </c>
      <c r="F32" s="100">
        <f t="shared" si="5"/>
        <v>721436</v>
      </c>
      <c r="G32" s="100">
        <f t="shared" si="5"/>
        <v>10034890</v>
      </c>
      <c r="H32" s="100">
        <f t="shared" si="5"/>
        <v>432870</v>
      </c>
      <c r="I32" s="100">
        <f t="shared" si="5"/>
        <v>11189196</v>
      </c>
      <c r="J32" s="100">
        <f t="shared" si="5"/>
        <v>637042</v>
      </c>
      <c r="K32" s="100">
        <f t="shared" si="5"/>
        <v>3854473</v>
      </c>
      <c r="L32" s="100">
        <f t="shared" si="5"/>
        <v>796397</v>
      </c>
      <c r="M32" s="100">
        <f t="shared" si="5"/>
        <v>5287912</v>
      </c>
      <c r="N32" s="100">
        <f t="shared" si="5"/>
        <v>0</v>
      </c>
      <c r="O32" s="100">
        <f t="shared" si="5"/>
        <v>845711</v>
      </c>
      <c r="P32" s="100">
        <f t="shared" si="5"/>
        <v>2378401</v>
      </c>
      <c r="Q32" s="100">
        <f t="shared" si="5"/>
        <v>3224112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19701220</v>
      </c>
      <c r="W32" s="100">
        <f t="shared" si="5"/>
        <v>26535750</v>
      </c>
      <c r="X32" s="100">
        <f t="shared" si="5"/>
        <v>-6834530</v>
      </c>
      <c r="Y32" s="101">
        <f>+IF(W32&lt;&gt;0,(X32/W32)*100,0)</f>
        <v>-25.755933033737506</v>
      </c>
      <c r="Z32" s="102">
        <f t="shared" si="5"/>
        <v>35381000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17923406</v>
      </c>
      <c r="C35" s="19">
        <v>0</v>
      </c>
      <c r="D35" s="59">
        <v>45659000</v>
      </c>
      <c r="E35" s="60">
        <v>111793</v>
      </c>
      <c r="F35" s="60">
        <v>168387002</v>
      </c>
      <c r="G35" s="60">
        <v>970197618</v>
      </c>
      <c r="H35" s="60">
        <v>139044412</v>
      </c>
      <c r="I35" s="60">
        <v>139044412</v>
      </c>
      <c r="J35" s="60">
        <v>1052076148</v>
      </c>
      <c r="K35" s="60">
        <v>605791515</v>
      </c>
      <c r="L35" s="60">
        <v>612776835</v>
      </c>
      <c r="M35" s="60">
        <v>612776835</v>
      </c>
      <c r="N35" s="60">
        <v>91631828</v>
      </c>
      <c r="O35" s="60">
        <v>61837913</v>
      </c>
      <c r="P35" s="60">
        <v>50744843</v>
      </c>
      <c r="Q35" s="60">
        <v>50744843</v>
      </c>
      <c r="R35" s="60">
        <v>0</v>
      </c>
      <c r="S35" s="60">
        <v>0</v>
      </c>
      <c r="T35" s="60">
        <v>0</v>
      </c>
      <c r="U35" s="60">
        <v>0</v>
      </c>
      <c r="V35" s="60">
        <v>50744843</v>
      </c>
      <c r="W35" s="60">
        <v>83845</v>
      </c>
      <c r="X35" s="60">
        <v>50660998</v>
      </c>
      <c r="Y35" s="61">
        <v>60422.21</v>
      </c>
      <c r="Z35" s="62">
        <v>111793</v>
      </c>
    </row>
    <row r="36" spans="1:26" ht="13.5">
      <c r="A36" s="58" t="s">
        <v>57</v>
      </c>
      <c r="B36" s="19">
        <v>692082856</v>
      </c>
      <c r="C36" s="19">
        <v>0</v>
      </c>
      <c r="D36" s="59">
        <v>1007757000</v>
      </c>
      <c r="E36" s="60">
        <v>692527</v>
      </c>
      <c r="F36" s="60">
        <v>758386320</v>
      </c>
      <c r="G36" s="60">
        <v>970197618</v>
      </c>
      <c r="H36" s="60">
        <v>970197618</v>
      </c>
      <c r="I36" s="60">
        <v>970197618</v>
      </c>
      <c r="J36" s="60">
        <v>970197618</v>
      </c>
      <c r="K36" s="60">
        <v>246463099</v>
      </c>
      <c r="L36" s="60">
        <v>246463099</v>
      </c>
      <c r="M36" s="60">
        <v>246463099</v>
      </c>
      <c r="N36" s="60">
        <v>692288407</v>
      </c>
      <c r="O36" s="60">
        <v>692288407</v>
      </c>
      <c r="P36" s="60">
        <v>692288407</v>
      </c>
      <c r="Q36" s="60">
        <v>692288407</v>
      </c>
      <c r="R36" s="60">
        <v>0</v>
      </c>
      <c r="S36" s="60">
        <v>0</v>
      </c>
      <c r="T36" s="60">
        <v>0</v>
      </c>
      <c r="U36" s="60">
        <v>0</v>
      </c>
      <c r="V36" s="60">
        <v>692288407</v>
      </c>
      <c r="W36" s="60">
        <v>519395</v>
      </c>
      <c r="X36" s="60">
        <v>691769012</v>
      </c>
      <c r="Y36" s="61">
        <v>133187.46</v>
      </c>
      <c r="Z36" s="62">
        <v>692527</v>
      </c>
    </row>
    <row r="37" spans="1:26" ht="13.5">
      <c r="A37" s="58" t="s">
        <v>58</v>
      </c>
      <c r="B37" s="19">
        <v>78726542</v>
      </c>
      <c r="C37" s="19">
        <v>0</v>
      </c>
      <c r="D37" s="59">
        <v>381592000</v>
      </c>
      <c r="E37" s="60">
        <v>189411</v>
      </c>
      <c r="F37" s="60">
        <v>250136887</v>
      </c>
      <c r="G37" s="60">
        <v>1039475298</v>
      </c>
      <c r="H37" s="60">
        <v>190281854</v>
      </c>
      <c r="I37" s="60">
        <v>190281854</v>
      </c>
      <c r="J37" s="60">
        <v>1126721767</v>
      </c>
      <c r="K37" s="60">
        <v>125871381</v>
      </c>
      <c r="L37" s="60">
        <v>123331547</v>
      </c>
      <c r="M37" s="60">
        <v>123331547</v>
      </c>
      <c r="N37" s="60">
        <v>169010808</v>
      </c>
      <c r="O37" s="60">
        <v>156253737</v>
      </c>
      <c r="P37" s="60">
        <v>138361765</v>
      </c>
      <c r="Q37" s="60">
        <v>138361765</v>
      </c>
      <c r="R37" s="60">
        <v>0</v>
      </c>
      <c r="S37" s="60">
        <v>0</v>
      </c>
      <c r="T37" s="60">
        <v>0</v>
      </c>
      <c r="U37" s="60">
        <v>0</v>
      </c>
      <c r="V37" s="60">
        <v>138361765</v>
      </c>
      <c r="W37" s="60">
        <v>142058</v>
      </c>
      <c r="X37" s="60">
        <v>138219707</v>
      </c>
      <c r="Y37" s="61">
        <v>97298.08</v>
      </c>
      <c r="Z37" s="62">
        <v>189411</v>
      </c>
    </row>
    <row r="38" spans="1:26" ht="13.5">
      <c r="A38" s="58" t="s">
        <v>59</v>
      </c>
      <c r="B38" s="19">
        <v>3238398</v>
      </c>
      <c r="C38" s="19">
        <v>0</v>
      </c>
      <c r="D38" s="59">
        <v>0</v>
      </c>
      <c r="E38" s="60">
        <v>3220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3220239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2415</v>
      </c>
      <c r="X38" s="60">
        <v>-2415</v>
      </c>
      <c r="Y38" s="61">
        <v>-100</v>
      </c>
      <c r="Z38" s="62">
        <v>3220</v>
      </c>
    </row>
    <row r="39" spans="1:26" ht="13.5">
      <c r="A39" s="58" t="s">
        <v>60</v>
      </c>
      <c r="B39" s="19">
        <v>628041322</v>
      </c>
      <c r="C39" s="19">
        <v>0</v>
      </c>
      <c r="D39" s="59">
        <v>671824000</v>
      </c>
      <c r="E39" s="60">
        <v>611689</v>
      </c>
      <c r="F39" s="60">
        <v>676636434</v>
      </c>
      <c r="G39" s="60">
        <v>900919938</v>
      </c>
      <c r="H39" s="60">
        <v>918960176</v>
      </c>
      <c r="I39" s="60">
        <v>918960176</v>
      </c>
      <c r="J39" s="60">
        <v>895551999</v>
      </c>
      <c r="K39" s="60">
        <v>726383233</v>
      </c>
      <c r="L39" s="60">
        <v>735908387</v>
      </c>
      <c r="M39" s="60">
        <v>735908387</v>
      </c>
      <c r="N39" s="60">
        <v>611689188</v>
      </c>
      <c r="O39" s="60">
        <v>597872583</v>
      </c>
      <c r="P39" s="60">
        <v>604671485</v>
      </c>
      <c r="Q39" s="60">
        <v>604671485</v>
      </c>
      <c r="R39" s="60">
        <v>0</v>
      </c>
      <c r="S39" s="60">
        <v>0</v>
      </c>
      <c r="T39" s="60">
        <v>0</v>
      </c>
      <c r="U39" s="60">
        <v>0</v>
      </c>
      <c r="V39" s="60">
        <v>604671485</v>
      </c>
      <c r="W39" s="60">
        <v>458767</v>
      </c>
      <c r="X39" s="60">
        <v>604212718</v>
      </c>
      <c r="Y39" s="61">
        <v>131703.61</v>
      </c>
      <c r="Z39" s="62">
        <v>611689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28400887</v>
      </c>
      <c r="C42" s="19">
        <v>0</v>
      </c>
      <c r="D42" s="59">
        <v>194747000</v>
      </c>
      <c r="E42" s="60">
        <v>200859192</v>
      </c>
      <c r="F42" s="60">
        <v>23401101</v>
      </c>
      <c r="G42" s="60">
        <v>-14642544</v>
      </c>
      <c r="H42" s="60">
        <v>2766691</v>
      </c>
      <c r="I42" s="60">
        <v>11525248</v>
      </c>
      <c r="J42" s="60">
        <v>2438763</v>
      </c>
      <c r="K42" s="60">
        <v>-6751817</v>
      </c>
      <c r="L42" s="60">
        <v>14032600</v>
      </c>
      <c r="M42" s="60">
        <v>9719546</v>
      </c>
      <c r="N42" s="60">
        <v>-8161840</v>
      </c>
      <c r="O42" s="60">
        <v>-4997660</v>
      </c>
      <c r="P42" s="60">
        <v>-10353702</v>
      </c>
      <c r="Q42" s="60">
        <v>-23513202</v>
      </c>
      <c r="R42" s="60">
        <v>0</v>
      </c>
      <c r="S42" s="60">
        <v>0</v>
      </c>
      <c r="T42" s="60">
        <v>0</v>
      </c>
      <c r="U42" s="60">
        <v>0</v>
      </c>
      <c r="V42" s="60">
        <v>-2268408</v>
      </c>
      <c r="W42" s="60">
        <v>166120746</v>
      </c>
      <c r="X42" s="60">
        <v>-168389154</v>
      </c>
      <c r="Y42" s="61">
        <v>-101.37</v>
      </c>
      <c r="Z42" s="62">
        <v>200859192</v>
      </c>
    </row>
    <row r="43" spans="1:26" ht="13.5">
      <c r="A43" s="58" t="s">
        <v>63</v>
      </c>
      <c r="B43" s="19">
        <v>-27753414</v>
      </c>
      <c r="C43" s="19">
        <v>0</v>
      </c>
      <c r="D43" s="59">
        <v>35731000</v>
      </c>
      <c r="E43" s="60">
        <v>0</v>
      </c>
      <c r="F43" s="60">
        <v>-721000</v>
      </c>
      <c r="G43" s="60">
        <v>-10035000</v>
      </c>
      <c r="H43" s="60">
        <v>-433000</v>
      </c>
      <c r="I43" s="60">
        <v>-11189000</v>
      </c>
      <c r="J43" s="60">
        <v>-3381000</v>
      </c>
      <c r="K43" s="60">
        <v>-5446000</v>
      </c>
      <c r="L43" s="60">
        <v>-796000</v>
      </c>
      <c r="M43" s="60">
        <v>-9623000</v>
      </c>
      <c r="N43" s="60">
        <v>-376209</v>
      </c>
      <c r="O43" s="60">
        <v>-3001696</v>
      </c>
      <c r="P43" s="60">
        <v>-4426155</v>
      </c>
      <c r="Q43" s="60">
        <v>-7804060</v>
      </c>
      <c r="R43" s="60">
        <v>0</v>
      </c>
      <c r="S43" s="60">
        <v>0</v>
      </c>
      <c r="T43" s="60">
        <v>0</v>
      </c>
      <c r="U43" s="60">
        <v>0</v>
      </c>
      <c r="V43" s="60">
        <v>-28616060</v>
      </c>
      <c r="W43" s="60">
        <v>0</v>
      </c>
      <c r="X43" s="60">
        <v>-28616060</v>
      </c>
      <c r="Y43" s="61">
        <v>0</v>
      </c>
      <c r="Z43" s="62">
        <v>0</v>
      </c>
    </row>
    <row r="44" spans="1:26" ht="13.5">
      <c r="A44" s="58" t="s">
        <v>64</v>
      </c>
      <c r="B44" s="19">
        <v>-22800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1672093</v>
      </c>
      <c r="C45" s="22">
        <v>0</v>
      </c>
      <c r="D45" s="99">
        <v>238327000</v>
      </c>
      <c r="E45" s="100">
        <v>202531191</v>
      </c>
      <c r="F45" s="100">
        <v>24352101</v>
      </c>
      <c r="G45" s="100">
        <v>-325443</v>
      </c>
      <c r="H45" s="100">
        <v>2008248</v>
      </c>
      <c r="I45" s="100">
        <v>2008248</v>
      </c>
      <c r="J45" s="100">
        <v>1066011</v>
      </c>
      <c r="K45" s="100">
        <v>-11131806</v>
      </c>
      <c r="L45" s="100">
        <v>2104794</v>
      </c>
      <c r="M45" s="100">
        <v>2104794</v>
      </c>
      <c r="N45" s="100">
        <v>-6433255</v>
      </c>
      <c r="O45" s="100">
        <v>-14432611</v>
      </c>
      <c r="P45" s="100">
        <v>-29212468</v>
      </c>
      <c r="Q45" s="100">
        <v>-29212468</v>
      </c>
      <c r="R45" s="100">
        <v>0</v>
      </c>
      <c r="S45" s="100">
        <v>0</v>
      </c>
      <c r="T45" s="100">
        <v>0</v>
      </c>
      <c r="U45" s="100">
        <v>0</v>
      </c>
      <c r="V45" s="100">
        <v>-29212468</v>
      </c>
      <c r="W45" s="100">
        <v>167792745</v>
      </c>
      <c r="X45" s="100">
        <v>-197005213</v>
      </c>
      <c r="Y45" s="101">
        <v>-117.41</v>
      </c>
      <c r="Z45" s="102">
        <v>202531191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2220978</v>
      </c>
      <c r="C49" s="52">
        <v>0</v>
      </c>
      <c r="D49" s="129">
        <v>6896151</v>
      </c>
      <c r="E49" s="54">
        <v>-25555</v>
      </c>
      <c r="F49" s="54">
        <v>0</v>
      </c>
      <c r="G49" s="54">
        <v>0</v>
      </c>
      <c r="H49" s="54">
        <v>0</v>
      </c>
      <c r="I49" s="54">
        <v>1773830</v>
      </c>
      <c r="J49" s="54">
        <v>0</v>
      </c>
      <c r="K49" s="54">
        <v>0</v>
      </c>
      <c r="L49" s="54">
        <v>0</v>
      </c>
      <c r="M49" s="54">
        <v>689415</v>
      </c>
      <c r="N49" s="54">
        <v>0</v>
      </c>
      <c r="O49" s="54">
        <v>0</v>
      </c>
      <c r="P49" s="54">
        <v>0</v>
      </c>
      <c r="Q49" s="54">
        <v>449314</v>
      </c>
      <c r="R49" s="54">
        <v>0</v>
      </c>
      <c r="S49" s="54">
        <v>0</v>
      </c>
      <c r="T49" s="54">
        <v>0</v>
      </c>
      <c r="U49" s="54">
        <v>0</v>
      </c>
      <c r="V49" s="54">
        <v>89565860</v>
      </c>
      <c r="W49" s="54">
        <v>0</v>
      </c>
      <c r="X49" s="54">
        <v>101569993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15300924</v>
      </c>
      <c r="C51" s="52">
        <v>0</v>
      </c>
      <c r="D51" s="129">
        <v>226818</v>
      </c>
      <c r="E51" s="54">
        <v>50545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56005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29509782</v>
      </c>
      <c r="W51" s="54">
        <v>0</v>
      </c>
      <c r="X51" s="54">
        <v>45144074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76.8389396560733</v>
      </c>
      <c r="E58" s="7">
        <f t="shared" si="6"/>
        <v>42.535231489219456</v>
      </c>
      <c r="F58" s="7">
        <f t="shared" si="6"/>
        <v>38.399625704402325</v>
      </c>
      <c r="G58" s="7">
        <f t="shared" si="6"/>
        <v>99.99258003766478</v>
      </c>
      <c r="H58" s="7">
        <f t="shared" si="6"/>
        <v>99.99746013828135</v>
      </c>
      <c r="I58" s="7">
        <f t="shared" si="6"/>
        <v>69.93643060233894</v>
      </c>
      <c r="J58" s="7">
        <f t="shared" si="6"/>
        <v>99.9797485331098</v>
      </c>
      <c r="K58" s="7">
        <f t="shared" si="6"/>
        <v>100.02436186186185</v>
      </c>
      <c r="L58" s="7">
        <f t="shared" si="6"/>
        <v>69.35258334958081</v>
      </c>
      <c r="M58" s="7">
        <f t="shared" si="6"/>
        <v>90.42859578614055</v>
      </c>
      <c r="N58" s="7">
        <f t="shared" si="6"/>
        <v>567.4651537835808</v>
      </c>
      <c r="O58" s="7">
        <f t="shared" si="6"/>
        <v>293.4024270025419</v>
      </c>
      <c r="P58" s="7">
        <f t="shared" si="6"/>
        <v>99.77241240997004</v>
      </c>
      <c r="Q58" s="7">
        <f t="shared" si="6"/>
        <v>218.738688102255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93.064610434789</v>
      </c>
      <c r="W58" s="7">
        <f t="shared" si="6"/>
        <v>42.34901665830966</v>
      </c>
      <c r="X58" s="7">
        <f t="shared" si="6"/>
        <v>0</v>
      </c>
      <c r="Y58" s="7">
        <f t="shared" si="6"/>
        <v>0</v>
      </c>
      <c r="Z58" s="8">
        <f t="shared" si="6"/>
        <v>42.535231489219456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79.98058252427185</v>
      </c>
      <c r="E59" s="10">
        <f t="shared" si="7"/>
        <v>52.89878178949322</v>
      </c>
      <c r="F59" s="10">
        <f t="shared" si="7"/>
        <v>26.722374645340675</v>
      </c>
      <c r="G59" s="10">
        <f t="shared" si="7"/>
        <v>99.98391922213912</v>
      </c>
      <c r="H59" s="10">
        <f t="shared" si="7"/>
        <v>100.0050989010989</v>
      </c>
      <c r="I59" s="10">
        <f t="shared" si="7"/>
        <v>56.10978226743403</v>
      </c>
      <c r="J59" s="10">
        <f t="shared" si="7"/>
        <v>99.97450280469148</v>
      </c>
      <c r="K59" s="10">
        <f t="shared" si="7"/>
        <v>100.01320145337101</v>
      </c>
      <c r="L59" s="10">
        <f t="shared" si="7"/>
        <v>99.97519083969466</v>
      </c>
      <c r="M59" s="10">
        <f t="shared" si="7"/>
        <v>99.99210718191762</v>
      </c>
      <c r="N59" s="10">
        <f t="shared" si="7"/>
        <v>-569131.4814814815</v>
      </c>
      <c r="O59" s="10">
        <f t="shared" si="7"/>
        <v>183923.2436472347</v>
      </c>
      <c r="P59" s="10">
        <f t="shared" si="7"/>
        <v>100</v>
      </c>
      <c r="Q59" s="10">
        <f t="shared" si="7"/>
        <v>440.2264328273967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77.2790257320795</v>
      </c>
      <c r="W59" s="10">
        <f t="shared" si="7"/>
        <v>53.511314275106734</v>
      </c>
      <c r="X59" s="10">
        <f t="shared" si="7"/>
        <v>0</v>
      </c>
      <c r="Y59" s="10">
        <f t="shared" si="7"/>
        <v>0</v>
      </c>
      <c r="Z59" s="11">
        <f t="shared" si="7"/>
        <v>52.89878178949322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75.85122781313432</v>
      </c>
      <c r="E60" s="13">
        <f t="shared" si="7"/>
        <v>36.70184290266966</v>
      </c>
      <c r="F60" s="13">
        <f t="shared" si="7"/>
        <v>99.42528446625344</v>
      </c>
      <c r="G60" s="13">
        <f t="shared" si="7"/>
        <v>99.99549458847218</v>
      </c>
      <c r="H60" s="13">
        <f t="shared" si="7"/>
        <v>99.98376034686638</v>
      </c>
      <c r="I60" s="13">
        <f t="shared" si="7"/>
        <v>99.84915876459814</v>
      </c>
      <c r="J60" s="13">
        <f t="shared" si="7"/>
        <v>99.98231768231769</v>
      </c>
      <c r="K60" s="13">
        <f t="shared" si="7"/>
        <v>100.03405822518414</v>
      </c>
      <c r="L60" s="13">
        <f t="shared" si="7"/>
        <v>61.48870374908111</v>
      </c>
      <c r="M60" s="13">
        <f t="shared" si="7"/>
        <v>85.63109912216532</v>
      </c>
      <c r="N60" s="13">
        <f t="shared" si="7"/>
        <v>421.84031120919235</v>
      </c>
      <c r="O60" s="13">
        <f t="shared" si="7"/>
        <v>168.21085252674305</v>
      </c>
      <c r="P60" s="13">
        <f t="shared" si="7"/>
        <v>99.68773964397248</v>
      </c>
      <c r="Q60" s="13">
        <f t="shared" si="7"/>
        <v>176.5937628983881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110.77176355263177</v>
      </c>
      <c r="W60" s="13">
        <f t="shared" si="7"/>
        <v>36.06603277432387</v>
      </c>
      <c r="X60" s="13">
        <f t="shared" si="7"/>
        <v>0</v>
      </c>
      <c r="Y60" s="13">
        <f t="shared" si="7"/>
        <v>0</v>
      </c>
      <c r="Z60" s="14">
        <f t="shared" si="7"/>
        <v>36.70184290266966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75.54189742157072</v>
      </c>
      <c r="E61" s="13">
        <f t="shared" si="7"/>
        <v>36.322657291622804</v>
      </c>
      <c r="F61" s="13">
        <f t="shared" si="7"/>
        <v>102.10578011802913</v>
      </c>
      <c r="G61" s="13">
        <f t="shared" si="7"/>
        <v>99.9952394209354</v>
      </c>
      <c r="H61" s="13">
        <f t="shared" si="7"/>
        <v>99.99240644038294</v>
      </c>
      <c r="I61" s="13">
        <f t="shared" si="7"/>
        <v>100.48250244606822</v>
      </c>
      <c r="J61" s="13">
        <f t="shared" si="7"/>
        <v>99.98833711691259</v>
      </c>
      <c r="K61" s="13">
        <f t="shared" si="7"/>
        <v>100.01935483870967</v>
      </c>
      <c r="L61" s="13">
        <f t="shared" si="7"/>
        <v>58.150732356857525</v>
      </c>
      <c r="M61" s="13">
        <f t="shared" si="7"/>
        <v>83.84686472039473</v>
      </c>
      <c r="N61" s="13">
        <f t="shared" si="7"/>
        <v>309.27864540272816</v>
      </c>
      <c r="O61" s="13">
        <f t="shared" si="7"/>
        <v>193.6348301781795</v>
      </c>
      <c r="P61" s="13">
        <f t="shared" si="7"/>
        <v>100</v>
      </c>
      <c r="Q61" s="13">
        <f t="shared" si="7"/>
        <v>165.65748847657918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107.87753986332574</v>
      </c>
      <c r="W61" s="13">
        <f t="shared" si="7"/>
        <v>35.41523304281925</v>
      </c>
      <c r="X61" s="13">
        <f t="shared" si="7"/>
        <v>0</v>
      </c>
      <c r="Y61" s="13">
        <f t="shared" si="7"/>
        <v>0</v>
      </c>
      <c r="Z61" s="14">
        <f t="shared" si="7"/>
        <v>36.322657291622804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79.88013698630137</v>
      </c>
      <c r="E64" s="13">
        <f t="shared" si="7"/>
        <v>41.7890416117492</v>
      </c>
      <c r="F64" s="13">
        <f t="shared" si="7"/>
        <v>86.64152330113049</v>
      </c>
      <c r="G64" s="13">
        <f t="shared" si="7"/>
        <v>99.99790026246718</v>
      </c>
      <c r="H64" s="13">
        <f t="shared" si="7"/>
        <v>99.90062761506276</v>
      </c>
      <c r="I64" s="13">
        <f t="shared" si="7"/>
        <v>94.94555007685125</v>
      </c>
      <c r="J64" s="13">
        <f t="shared" si="7"/>
        <v>99.938125</v>
      </c>
      <c r="K64" s="13">
        <f t="shared" si="7"/>
        <v>100.12363184079602</v>
      </c>
      <c r="L64" s="13">
        <f t="shared" si="7"/>
        <v>99.93680981595092</v>
      </c>
      <c r="M64" s="13">
        <f t="shared" si="7"/>
        <v>99.99950331125828</v>
      </c>
      <c r="N64" s="13">
        <f t="shared" si="7"/>
        <v>0</v>
      </c>
      <c r="O64" s="13">
        <f t="shared" si="7"/>
        <v>100</v>
      </c>
      <c r="P64" s="13">
        <f t="shared" si="7"/>
        <v>100</v>
      </c>
      <c r="Q64" s="13">
        <f t="shared" si="7"/>
        <v>262.493760525942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134.05280325461592</v>
      </c>
      <c r="W64" s="13">
        <f t="shared" si="7"/>
        <v>44.79723843595054</v>
      </c>
      <c r="X64" s="13">
        <f t="shared" si="7"/>
        <v>0</v>
      </c>
      <c r="Y64" s="13">
        <f t="shared" si="7"/>
        <v>0</v>
      </c>
      <c r="Z64" s="14">
        <f t="shared" si="7"/>
        <v>41.7890416117492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71012726</v>
      </c>
      <c r="C67" s="24"/>
      <c r="D67" s="25">
        <v>86123000</v>
      </c>
      <c r="E67" s="26">
        <v>119660000</v>
      </c>
      <c r="F67" s="26">
        <v>18571418</v>
      </c>
      <c r="G67" s="26">
        <v>5310000</v>
      </c>
      <c r="H67" s="26">
        <v>14174000</v>
      </c>
      <c r="I67" s="26">
        <v>38055418</v>
      </c>
      <c r="J67" s="26">
        <v>5965000</v>
      </c>
      <c r="K67" s="26">
        <v>5328000</v>
      </c>
      <c r="L67" s="26">
        <v>5129000</v>
      </c>
      <c r="M67" s="26">
        <v>16422000</v>
      </c>
      <c r="N67" s="26">
        <v>1055997</v>
      </c>
      <c r="O67" s="26">
        <v>1963904</v>
      </c>
      <c r="P67" s="26">
        <v>4328004</v>
      </c>
      <c r="Q67" s="26">
        <v>7347905</v>
      </c>
      <c r="R67" s="26"/>
      <c r="S67" s="26"/>
      <c r="T67" s="26"/>
      <c r="U67" s="26"/>
      <c r="V67" s="26">
        <v>61825323</v>
      </c>
      <c r="W67" s="26">
        <v>89745000</v>
      </c>
      <c r="X67" s="26"/>
      <c r="Y67" s="25"/>
      <c r="Z67" s="27">
        <v>119660000</v>
      </c>
    </row>
    <row r="68" spans="1:26" ht="13.5" hidden="1">
      <c r="A68" s="37" t="s">
        <v>31</v>
      </c>
      <c r="B68" s="19">
        <v>22757441</v>
      </c>
      <c r="C68" s="19"/>
      <c r="D68" s="20">
        <v>20600000</v>
      </c>
      <c r="E68" s="21">
        <v>43096000</v>
      </c>
      <c r="F68" s="21">
        <v>15588551</v>
      </c>
      <c r="G68" s="21">
        <v>1337000</v>
      </c>
      <c r="H68" s="21">
        <v>9100000</v>
      </c>
      <c r="I68" s="21">
        <v>26025551</v>
      </c>
      <c r="J68" s="21">
        <v>1961000</v>
      </c>
      <c r="K68" s="21">
        <v>2477000</v>
      </c>
      <c r="L68" s="21">
        <v>1048000</v>
      </c>
      <c r="M68" s="21">
        <v>5486000</v>
      </c>
      <c r="N68" s="21">
        <v>-270</v>
      </c>
      <c r="O68" s="21">
        <v>1338</v>
      </c>
      <c r="P68" s="21">
        <v>1173585</v>
      </c>
      <c r="Q68" s="21">
        <v>1174653</v>
      </c>
      <c r="R68" s="21"/>
      <c r="S68" s="21"/>
      <c r="T68" s="21"/>
      <c r="U68" s="21"/>
      <c r="V68" s="21">
        <v>32686204</v>
      </c>
      <c r="W68" s="21">
        <v>32322000</v>
      </c>
      <c r="X68" s="21"/>
      <c r="Y68" s="20"/>
      <c r="Z68" s="23">
        <v>43096000</v>
      </c>
    </row>
    <row r="69" spans="1:26" ht="13.5" hidden="1">
      <c r="A69" s="38" t="s">
        <v>32</v>
      </c>
      <c r="B69" s="19">
        <v>48255285</v>
      </c>
      <c r="C69" s="19"/>
      <c r="D69" s="20">
        <v>65523000</v>
      </c>
      <c r="E69" s="21">
        <v>76564000</v>
      </c>
      <c r="F69" s="21">
        <v>2982867</v>
      </c>
      <c r="G69" s="21">
        <v>3973000</v>
      </c>
      <c r="H69" s="21">
        <v>5074000</v>
      </c>
      <c r="I69" s="21">
        <v>12029867</v>
      </c>
      <c r="J69" s="21">
        <v>4004000</v>
      </c>
      <c r="K69" s="21">
        <v>2851000</v>
      </c>
      <c r="L69" s="21">
        <v>4081000</v>
      </c>
      <c r="M69" s="21">
        <v>10936000</v>
      </c>
      <c r="N69" s="21">
        <v>1056267</v>
      </c>
      <c r="O69" s="21">
        <v>1962566</v>
      </c>
      <c r="P69" s="21">
        <v>3154419</v>
      </c>
      <c r="Q69" s="21">
        <v>6173252</v>
      </c>
      <c r="R69" s="21"/>
      <c r="S69" s="21"/>
      <c r="T69" s="21"/>
      <c r="U69" s="21"/>
      <c r="V69" s="21">
        <v>29139119</v>
      </c>
      <c r="W69" s="21">
        <v>57423000</v>
      </c>
      <c r="X69" s="21"/>
      <c r="Y69" s="20"/>
      <c r="Z69" s="23">
        <v>76564000</v>
      </c>
    </row>
    <row r="70" spans="1:26" ht="13.5" hidden="1">
      <c r="A70" s="39" t="s">
        <v>103</v>
      </c>
      <c r="B70" s="19">
        <v>43660520</v>
      </c>
      <c r="C70" s="19"/>
      <c r="D70" s="20">
        <v>60851000</v>
      </c>
      <c r="E70" s="21">
        <v>71253000</v>
      </c>
      <c r="F70" s="21">
        <v>2465832</v>
      </c>
      <c r="G70" s="21">
        <v>3592000</v>
      </c>
      <c r="H70" s="21">
        <v>4596000</v>
      </c>
      <c r="I70" s="21">
        <v>10653832</v>
      </c>
      <c r="J70" s="21">
        <v>3524000</v>
      </c>
      <c r="K70" s="21">
        <v>2449000</v>
      </c>
      <c r="L70" s="21">
        <v>3755000</v>
      </c>
      <c r="M70" s="21">
        <v>9728000</v>
      </c>
      <c r="N70" s="21">
        <v>1052298</v>
      </c>
      <c r="O70" s="21">
        <v>1441187</v>
      </c>
      <c r="P70" s="21">
        <v>2915933</v>
      </c>
      <c r="Q70" s="21">
        <v>5409418</v>
      </c>
      <c r="R70" s="21"/>
      <c r="S70" s="21"/>
      <c r="T70" s="21"/>
      <c r="U70" s="21"/>
      <c r="V70" s="21">
        <v>25791250</v>
      </c>
      <c r="W70" s="21">
        <v>53439750</v>
      </c>
      <c r="X70" s="21"/>
      <c r="Y70" s="20"/>
      <c r="Z70" s="23">
        <v>71253000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4672000</v>
      </c>
      <c r="E73" s="21">
        <v>5311000</v>
      </c>
      <c r="F73" s="21">
        <v>517035</v>
      </c>
      <c r="G73" s="21">
        <v>381000</v>
      </c>
      <c r="H73" s="21">
        <v>478000</v>
      </c>
      <c r="I73" s="21">
        <v>1376035</v>
      </c>
      <c r="J73" s="21">
        <v>480000</v>
      </c>
      <c r="K73" s="21">
        <v>402000</v>
      </c>
      <c r="L73" s="21">
        <v>326000</v>
      </c>
      <c r="M73" s="21">
        <v>1208000</v>
      </c>
      <c r="N73" s="21"/>
      <c r="O73" s="21">
        <v>510609</v>
      </c>
      <c r="P73" s="21">
        <v>228636</v>
      </c>
      <c r="Q73" s="21">
        <v>739245</v>
      </c>
      <c r="R73" s="21"/>
      <c r="S73" s="21"/>
      <c r="T73" s="21"/>
      <c r="U73" s="21"/>
      <c r="V73" s="21">
        <v>3323280</v>
      </c>
      <c r="W73" s="21">
        <v>3983250</v>
      </c>
      <c r="X73" s="21"/>
      <c r="Y73" s="20"/>
      <c r="Z73" s="23">
        <v>5311000</v>
      </c>
    </row>
    <row r="74" spans="1:26" ht="13.5" hidden="1">
      <c r="A74" s="39" t="s">
        <v>107</v>
      </c>
      <c r="B74" s="19">
        <v>4594765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>
        <v>3969</v>
      </c>
      <c r="O74" s="21">
        <v>10770</v>
      </c>
      <c r="P74" s="21">
        <v>9850</v>
      </c>
      <c r="Q74" s="21">
        <v>24589</v>
      </c>
      <c r="R74" s="21"/>
      <c r="S74" s="21"/>
      <c r="T74" s="21"/>
      <c r="U74" s="21"/>
      <c r="V74" s="21">
        <v>24589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71012726</v>
      </c>
      <c r="C76" s="32"/>
      <c r="D76" s="33">
        <v>66176000</v>
      </c>
      <c r="E76" s="34">
        <v>50897658</v>
      </c>
      <c r="F76" s="34">
        <v>7131355</v>
      </c>
      <c r="G76" s="34">
        <v>5309606</v>
      </c>
      <c r="H76" s="34">
        <v>14173640</v>
      </c>
      <c r="I76" s="34">
        <v>26614601</v>
      </c>
      <c r="J76" s="34">
        <v>5963792</v>
      </c>
      <c r="K76" s="34">
        <v>5329298</v>
      </c>
      <c r="L76" s="34">
        <v>3557094</v>
      </c>
      <c r="M76" s="34">
        <v>14850184</v>
      </c>
      <c r="N76" s="34">
        <v>5992415</v>
      </c>
      <c r="O76" s="34">
        <v>5762142</v>
      </c>
      <c r="P76" s="34">
        <v>4318154</v>
      </c>
      <c r="Q76" s="34">
        <v>16072711</v>
      </c>
      <c r="R76" s="34"/>
      <c r="S76" s="34"/>
      <c r="T76" s="34"/>
      <c r="U76" s="34"/>
      <c r="V76" s="34">
        <v>57537496</v>
      </c>
      <c r="W76" s="34">
        <v>38006125</v>
      </c>
      <c r="X76" s="34"/>
      <c r="Y76" s="33"/>
      <c r="Z76" s="35">
        <v>50897658</v>
      </c>
    </row>
    <row r="77" spans="1:26" ht="13.5" hidden="1">
      <c r="A77" s="37" t="s">
        <v>31</v>
      </c>
      <c r="B77" s="19">
        <v>22757441</v>
      </c>
      <c r="C77" s="19"/>
      <c r="D77" s="20">
        <v>16476000</v>
      </c>
      <c r="E77" s="21">
        <v>22797259</v>
      </c>
      <c r="F77" s="21">
        <v>4165631</v>
      </c>
      <c r="G77" s="21">
        <v>1336785</v>
      </c>
      <c r="H77" s="21">
        <v>9100464</v>
      </c>
      <c r="I77" s="21">
        <v>14602880</v>
      </c>
      <c r="J77" s="21">
        <v>1960500</v>
      </c>
      <c r="K77" s="21">
        <v>2477327</v>
      </c>
      <c r="L77" s="21">
        <v>1047740</v>
      </c>
      <c r="M77" s="21">
        <v>5485567</v>
      </c>
      <c r="N77" s="21">
        <v>1536655</v>
      </c>
      <c r="O77" s="21">
        <v>2460893</v>
      </c>
      <c r="P77" s="21">
        <v>1173585</v>
      </c>
      <c r="Q77" s="21">
        <v>5171133</v>
      </c>
      <c r="R77" s="21"/>
      <c r="S77" s="21"/>
      <c r="T77" s="21"/>
      <c r="U77" s="21"/>
      <c r="V77" s="21">
        <v>25259580</v>
      </c>
      <c r="W77" s="21">
        <v>17295927</v>
      </c>
      <c r="X77" s="21"/>
      <c r="Y77" s="20"/>
      <c r="Z77" s="23">
        <v>22797259</v>
      </c>
    </row>
    <row r="78" spans="1:26" ht="13.5" hidden="1">
      <c r="A78" s="38" t="s">
        <v>32</v>
      </c>
      <c r="B78" s="19">
        <v>48255285</v>
      </c>
      <c r="C78" s="19"/>
      <c r="D78" s="20">
        <v>49700000</v>
      </c>
      <c r="E78" s="21">
        <v>28100399</v>
      </c>
      <c r="F78" s="21">
        <v>2965724</v>
      </c>
      <c r="G78" s="21">
        <v>3972821</v>
      </c>
      <c r="H78" s="21">
        <v>5073176</v>
      </c>
      <c r="I78" s="21">
        <v>12011721</v>
      </c>
      <c r="J78" s="21">
        <v>4003292</v>
      </c>
      <c r="K78" s="21">
        <v>2851971</v>
      </c>
      <c r="L78" s="21">
        <v>2509354</v>
      </c>
      <c r="M78" s="21">
        <v>9364617</v>
      </c>
      <c r="N78" s="21">
        <v>4455760</v>
      </c>
      <c r="O78" s="21">
        <v>3301249</v>
      </c>
      <c r="P78" s="21">
        <v>3144569</v>
      </c>
      <c r="Q78" s="21">
        <v>10901578</v>
      </c>
      <c r="R78" s="21"/>
      <c r="S78" s="21"/>
      <c r="T78" s="21"/>
      <c r="U78" s="21"/>
      <c r="V78" s="21">
        <v>32277916</v>
      </c>
      <c r="W78" s="21">
        <v>20710198</v>
      </c>
      <c r="X78" s="21"/>
      <c r="Y78" s="20"/>
      <c r="Z78" s="23">
        <v>28100399</v>
      </c>
    </row>
    <row r="79" spans="1:26" ht="13.5" hidden="1">
      <c r="A79" s="39" t="s">
        <v>103</v>
      </c>
      <c r="B79" s="19">
        <v>43660520</v>
      </c>
      <c r="C79" s="19"/>
      <c r="D79" s="20">
        <v>45968000</v>
      </c>
      <c r="E79" s="21">
        <v>25880983</v>
      </c>
      <c r="F79" s="21">
        <v>2517757</v>
      </c>
      <c r="G79" s="21">
        <v>3591829</v>
      </c>
      <c r="H79" s="21">
        <v>4595651</v>
      </c>
      <c r="I79" s="21">
        <v>10705237</v>
      </c>
      <c r="J79" s="21">
        <v>3523589</v>
      </c>
      <c r="K79" s="21">
        <v>2449474</v>
      </c>
      <c r="L79" s="21">
        <v>2183560</v>
      </c>
      <c r="M79" s="21">
        <v>8156623</v>
      </c>
      <c r="N79" s="21">
        <v>3254533</v>
      </c>
      <c r="O79" s="21">
        <v>2790640</v>
      </c>
      <c r="P79" s="21">
        <v>2915933</v>
      </c>
      <c r="Q79" s="21">
        <v>8961106</v>
      </c>
      <c r="R79" s="21"/>
      <c r="S79" s="21"/>
      <c r="T79" s="21"/>
      <c r="U79" s="21"/>
      <c r="V79" s="21">
        <v>27822966</v>
      </c>
      <c r="W79" s="21">
        <v>18925812</v>
      </c>
      <c r="X79" s="21"/>
      <c r="Y79" s="20"/>
      <c r="Z79" s="23">
        <v>25880983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4594765</v>
      </c>
      <c r="C82" s="19"/>
      <c r="D82" s="20">
        <v>3732000</v>
      </c>
      <c r="E82" s="21">
        <v>2219416</v>
      </c>
      <c r="F82" s="21">
        <v>447967</v>
      </c>
      <c r="G82" s="21">
        <v>380992</v>
      </c>
      <c r="H82" s="21">
        <v>477525</v>
      </c>
      <c r="I82" s="21">
        <v>1306484</v>
      </c>
      <c r="J82" s="21">
        <v>479703</v>
      </c>
      <c r="K82" s="21">
        <v>402497</v>
      </c>
      <c r="L82" s="21">
        <v>325794</v>
      </c>
      <c r="M82" s="21">
        <v>1207994</v>
      </c>
      <c r="N82" s="21">
        <v>1201227</v>
      </c>
      <c r="O82" s="21">
        <v>510609</v>
      </c>
      <c r="P82" s="21">
        <v>228636</v>
      </c>
      <c r="Q82" s="21">
        <v>1940472</v>
      </c>
      <c r="R82" s="21"/>
      <c r="S82" s="21"/>
      <c r="T82" s="21"/>
      <c r="U82" s="21"/>
      <c r="V82" s="21">
        <v>4454950</v>
      </c>
      <c r="W82" s="21">
        <v>1784386</v>
      </c>
      <c r="X82" s="21"/>
      <c r="Y82" s="20"/>
      <c r="Z82" s="23">
        <v>2219416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6961000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376209</v>
      </c>
      <c r="P5" s="356">
        <f t="shared" si="0"/>
        <v>1880974</v>
      </c>
      <c r="Q5" s="356">
        <f t="shared" si="0"/>
        <v>894123</v>
      </c>
      <c r="R5" s="358">
        <f t="shared" si="0"/>
        <v>3151306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3151306</v>
      </c>
      <c r="X5" s="356">
        <f t="shared" si="0"/>
        <v>0</v>
      </c>
      <c r="Y5" s="358">
        <f t="shared" si="0"/>
        <v>3151306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1361000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376209</v>
      </c>
      <c r="P6" s="60">
        <f t="shared" si="1"/>
        <v>1880974</v>
      </c>
      <c r="Q6" s="60">
        <f t="shared" si="1"/>
        <v>894123</v>
      </c>
      <c r="R6" s="59">
        <f t="shared" si="1"/>
        <v>3151306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3151306</v>
      </c>
      <c r="X6" s="60">
        <f t="shared" si="1"/>
        <v>0</v>
      </c>
      <c r="Y6" s="59">
        <f t="shared" si="1"/>
        <v>3151306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1361000</v>
      </c>
      <c r="F7" s="59"/>
      <c r="G7" s="59"/>
      <c r="H7" s="60"/>
      <c r="I7" s="60"/>
      <c r="J7" s="59"/>
      <c r="K7" s="59"/>
      <c r="L7" s="60"/>
      <c r="M7" s="60"/>
      <c r="N7" s="59"/>
      <c r="O7" s="59">
        <v>376209</v>
      </c>
      <c r="P7" s="60">
        <v>1880974</v>
      </c>
      <c r="Q7" s="60">
        <v>894123</v>
      </c>
      <c r="R7" s="59">
        <v>3151306</v>
      </c>
      <c r="S7" s="59"/>
      <c r="T7" s="60"/>
      <c r="U7" s="60"/>
      <c r="V7" s="59"/>
      <c r="W7" s="59">
        <v>3151306</v>
      </c>
      <c r="X7" s="60"/>
      <c r="Y7" s="59">
        <v>3151306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5600000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5600000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704000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167655</v>
      </c>
      <c r="Q22" s="343">
        <f t="shared" si="6"/>
        <v>1153630</v>
      </c>
      <c r="R22" s="345">
        <f t="shared" si="6"/>
        <v>1321285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1321285</v>
      </c>
      <c r="X22" s="343">
        <f t="shared" si="6"/>
        <v>0</v>
      </c>
      <c r="Y22" s="345">
        <f t="shared" si="6"/>
        <v>1321285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704000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>
        <v>167655</v>
      </c>
      <c r="Q25" s="60">
        <v>1153630</v>
      </c>
      <c r="R25" s="59">
        <v>1321285</v>
      </c>
      <c r="S25" s="59"/>
      <c r="T25" s="60"/>
      <c r="U25" s="60"/>
      <c r="V25" s="59"/>
      <c r="W25" s="59">
        <v>1321285</v>
      </c>
      <c r="X25" s="60"/>
      <c r="Y25" s="59">
        <v>1321285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1359000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40000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1164000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155000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9024000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376209</v>
      </c>
      <c r="P60" s="219">
        <f t="shared" si="14"/>
        <v>2048629</v>
      </c>
      <c r="Q60" s="219">
        <f t="shared" si="14"/>
        <v>2047753</v>
      </c>
      <c r="R60" s="264">
        <f t="shared" si="14"/>
        <v>4472591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4472591</v>
      </c>
      <c r="X60" s="219">
        <f t="shared" si="14"/>
        <v>0</v>
      </c>
      <c r="Y60" s="264">
        <f t="shared" si="14"/>
        <v>4472591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40000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40000</v>
      </c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135199130</v>
      </c>
      <c r="D5" s="153">
        <f>SUM(D6:D8)</f>
        <v>0</v>
      </c>
      <c r="E5" s="154">
        <f t="shared" si="0"/>
        <v>114763155</v>
      </c>
      <c r="F5" s="100">
        <f t="shared" si="0"/>
        <v>135446000</v>
      </c>
      <c r="G5" s="100">
        <f t="shared" si="0"/>
        <v>44358848</v>
      </c>
      <c r="H5" s="100">
        <f t="shared" si="0"/>
        <v>3538650</v>
      </c>
      <c r="I5" s="100">
        <f t="shared" si="0"/>
        <v>9462650</v>
      </c>
      <c r="J5" s="100">
        <f t="shared" si="0"/>
        <v>57360148</v>
      </c>
      <c r="K5" s="100">
        <f t="shared" si="0"/>
        <v>2453650</v>
      </c>
      <c r="L5" s="100">
        <f t="shared" si="0"/>
        <v>2876650</v>
      </c>
      <c r="M5" s="100">
        <f t="shared" si="0"/>
        <v>29447150</v>
      </c>
      <c r="N5" s="100">
        <f t="shared" si="0"/>
        <v>34777450</v>
      </c>
      <c r="O5" s="100">
        <f t="shared" si="0"/>
        <v>47062</v>
      </c>
      <c r="P5" s="100">
        <f t="shared" si="0"/>
        <v>678648</v>
      </c>
      <c r="Q5" s="100">
        <f t="shared" si="0"/>
        <v>23452631</v>
      </c>
      <c r="R5" s="100">
        <f t="shared" si="0"/>
        <v>24178341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116315939</v>
      </c>
      <c r="X5" s="100">
        <f t="shared" si="0"/>
        <v>101584500</v>
      </c>
      <c r="Y5" s="100">
        <f t="shared" si="0"/>
        <v>14731439</v>
      </c>
      <c r="Z5" s="137">
        <f>+IF(X5&lt;&gt;0,+(Y5/X5)*100,0)</f>
        <v>14.501660194222543</v>
      </c>
      <c r="AA5" s="153">
        <f>SUM(AA6:AA8)</f>
        <v>135446000</v>
      </c>
    </row>
    <row r="6" spans="1:27" ht="13.5">
      <c r="A6" s="138" t="s">
        <v>75</v>
      </c>
      <c r="B6" s="136"/>
      <c r="C6" s="155">
        <v>6000000</v>
      </c>
      <c r="D6" s="155"/>
      <c r="E6" s="156">
        <v>36893155</v>
      </c>
      <c r="F6" s="60">
        <v>300000</v>
      </c>
      <c r="G6" s="60">
        <v>6471650</v>
      </c>
      <c r="H6" s="60">
        <v>9650</v>
      </c>
      <c r="I6" s="60">
        <v>9650</v>
      </c>
      <c r="J6" s="60">
        <v>6490950</v>
      </c>
      <c r="K6" s="60">
        <v>31650</v>
      </c>
      <c r="L6" s="60">
        <v>31650</v>
      </c>
      <c r="M6" s="60">
        <v>12150</v>
      </c>
      <c r="N6" s="60">
        <v>75450</v>
      </c>
      <c r="O6" s="60">
        <v>31710</v>
      </c>
      <c r="P6" s="60">
        <v>23282</v>
      </c>
      <c r="Q6" s="60">
        <v>32687</v>
      </c>
      <c r="R6" s="60">
        <v>87679</v>
      </c>
      <c r="S6" s="60"/>
      <c r="T6" s="60"/>
      <c r="U6" s="60"/>
      <c r="V6" s="60"/>
      <c r="W6" s="60">
        <v>6654079</v>
      </c>
      <c r="X6" s="60">
        <v>225000</v>
      </c>
      <c r="Y6" s="60">
        <v>6429079</v>
      </c>
      <c r="Z6" s="140">
        <v>2857.37</v>
      </c>
      <c r="AA6" s="155">
        <v>300000</v>
      </c>
    </row>
    <row r="7" spans="1:27" ht="13.5">
      <c r="A7" s="138" t="s">
        <v>76</v>
      </c>
      <c r="B7" s="136"/>
      <c r="C7" s="157">
        <v>129199130</v>
      </c>
      <c r="D7" s="157"/>
      <c r="E7" s="158">
        <v>76870000</v>
      </c>
      <c r="F7" s="159">
        <v>135146000</v>
      </c>
      <c r="G7" s="159">
        <v>37887198</v>
      </c>
      <c r="H7" s="159">
        <v>3529000</v>
      </c>
      <c r="I7" s="159">
        <v>9453000</v>
      </c>
      <c r="J7" s="159">
        <v>50869198</v>
      </c>
      <c r="K7" s="159">
        <v>2422000</v>
      </c>
      <c r="L7" s="159">
        <v>2845000</v>
      </c>
      <c r="M7" s="159">
        <v>29435000</v>
      </c>
      <c r="N7" s="159">
        <v>34702000</v>
      </c>
      <c r="O7" s="159">
        <v>15352</v>
      </c>
      <c r="P7" s="159">
        <v>55366</v>
      </c>
      <c r="Q7" s="159">
        <v>23419944</v>
      </c>
      <c r="R7" s="159">
        <v>23490662</v>
      </c>
      <c r="S7" s="159"/>
      <c r="T7" s="159"/>
      <c r="U7" s="159"/>
      <c r="V7" s="159"/>
      <c r="W7" s="159">
        <v>109061860</v>
      </c>
      <c r="X7" s="159">
        <v>101359500</v>
      </c>
      <c r="Y7" s="159">
        <v>7702360</v>
      </c>
      <c r="Z7" s="141">
        <v>7.6</v>
      </c>
      <c r="AA7" s="157">
        <v>135146000</v>
      </c>
    </row>
    <row r="8" spans="1:27" ht="13.5">
      <c r="A8" s="138" t="s">
        <v>77</v>
      </c>
      <c r="B8" s="136"/>
      <c r="C8" s="155"/>
      <c r="D8" s="155"/>
      <c r="E8" s="156">
        <v>1000000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>
        <v>600000</v>
      </c>
      <c r="Q8" s="60"/>
      <c r="R8" s="60">
        <v>600000</v>
      </c>
      <c r="S8" s="60"/>
      <c r="T8" s="60"/>
      <c r="U8" s="60"/>
      <c r="V8" s="60"/>
      <c r="W8" s="60">
        <v>600000</v>
      </c>
      <c r="X8" s="60"/>
      <c r="Y8" s="60">
        <v>600000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4594765</v>
      </c>
      <c r="D9" s="153">
        <f>SUM(D10:D14)</f>
        <v>0</v>
      </c>
      <c r="E9" s="154">
        <f t="shared" si="1"/>
        <v>7689121</v>
      </c>
      <c r="F9" s="100">
        <f t="shared" si="1"/>
        <v>5364555</v>
      </c>
      <c r="G9" s="100">
        <f t="shared" si="1"/>
        <v>225026</v>
      </c>
      <c r="H9" s="100">
        <f t="shared" si="1"/>
        <v>392526</v>
      </c>
      <c r="I9" s="100">
        <f t="shared" si="1"/>
        <v>956526</v>
      </c>
      <c r="J9" s="100">
        <f t="shared" si="1"/>
        <v>1574078</v>
      </c>
      <c r="K9" s="100">
        <f t="shared" si="1"/>
        <v>1609526</v>
      </c>
      <c r="L9" s="100">
        <f t="shared" si="1"/>
        <v>372526</v>
      </c>
      <c r="M9" s="100">
        <f t="shared" si="1"/>
        <v>33026</v>
      </c>
      <c r="N9" s="100">
        <f t="shared" si="1"/>
        <v>2015078</v>
      </c>
      <c r="O9" s="100">
        <f t="shared" si="1"/>
        <v>373586</v>
      </c>
      <c r="P9" s="100">
        <f t="shared" si="1"/>
        <v>394813</v>
      </c>
      <c r="Q9" s="100">
        <f t="shared" si="1"/>
        <v>268563</v>
      </c>
      <c r="R9" s="100">
        <f t="shared" si="1"/>
        <v>1036962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4626118</v>
      </c>
      <c r="X9" s="100">
        <f t="shared" si="1"/>
        <v>4023416</v>
      </c>
      <c r="Y9" s="100">
        <f t="shared" si="1"/>
        <v>602702</v>
      </c>
      <c r="Z9" s="137">
        <f>+IF(X9&lt;&gt;0,+(Y9/X9)*100,0)</f>
        <v>14.979857911784414</v>
      </c>
      <c r="AA9" s="153">
        <f>SUM(AA10:AA14)</f>
        <v>5364555</v>
      </c>
    </row>
    <row r="10" spans="1:27" ht="13.5">
      <c r="A10" s="138" t="s">
        <v>79</v>
      </c>
      <c r="B10" s="136"/>
      <c r="C10" s="155">
        <v>4594765</v>
      </c>
      <c r="D10" s="155"/>
      <c r="E10" s="156">
        <v>876</v>
      </c>
      <c r="F10" s="60">
        <v>17555</v>
      </c>
      <c r="G10" s="60">
        <v>8526</v>
      </c>
      <c r="H10" s="60">
        <v>93526</v>
      </c>
      <c r="I10" s="60">
        <v>160526</v>
      </c>
      <c r="J10" s="60">
        <v>262578</v>
      </c>
      <c r="K10" s="60">
        <v>28526</v>
      </c>
      <c r="L10" s="60">
        <v>33526</v>
      </c>
      <c r="M10" s="60">
        <v>14026</v>
      </c>
      <c r="N10" s="60">
        <v>76078</v>
      </c>
      <c r="O10" s="60">
        <v>22581</v>
      </c>
      <c r="P10" s="60">
        <v>7473</v>
      </c>
      <c r="Q10" s="60">
        <v>6496</v>
      </c>
      <c r="R10" s="60">
        <v>36550</v>
      </c>
      <c r="S10" s="60"/>
      <c r="T10" s="60"/>
      <c r="U10" s="60"/>
      <c r="V10" s="60"/>
      <c r="W10" s="60">
        <v>375206</v>
      </c>
      <c r="X10" s="60">
        <v>13166</v>
      </c>
      <c r="Y10" s="60">
        <v>362040</v>
      </c>
      <c r="Z10" s="140">
        <v>2749.81</v>
      </c>
      <c r="AA10" s="155">
        <v>17555</v>
      </c>
    </row>
    <row r="11" spans="1:27" ht="13.5">
      <c r="A11" s="138" t="s">
        <v>80</v>
      </c>
      <c r="B11" s="136"/>
      <c r="C11" s="155"/>
      <c r="D11" s="155"/>
      <c r="E11" s="156">
        <v>245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7688000</v>
      </c>
      <c r="F12" s="60">
        <v>5347000</v>
      </c>
      <c r="G12" s="60">
        <v>216500</v>
      </c>
      <c r="H12" s="60">
        <v>299000</v>
      </c>
      <c r="I12" s="60">
        <v>796000</v>
      </c>
      <c r="J12" s="60">
        <v>1311500</v>
      </c>
      <c r="K12" s="60">
        <v>1581000</v>
      </c>
      <c r="L12" s="60">
        <v>339000</v>
      </c>
      <c r="M12" s="60">
        <v>19000</v>
      </c>
      <c r="N12" s="60">
        <v>1939000</v>
      </c>
      <c r="O12" s="60">
        <v>351005</v>
      </c>
      <c r="P12" s="60">
        <v>387340</v>
      </c>
      <c r="Q12" s="60">
        <v>262067</v>
      </c>
      <c r="R12" s="60">
        <v>1000412</v>
      </c>
      <c r="S12" s="60"/>
      <c r="T12" s="60"/>
      <c r="U12" s="60"/>
      <c r="V12" s="60"/>
      <c r="W12" s="60">
        <v>4250912</v>
      </c>
      <c r="X12" s="60">
        <v>4010250</v>
      </c>
      <c r="Y12" s="60">
        <v>240662</v>
      </c>
      <c r="Z12" s="140">
        <v>6</v>
      </c>
      <c r="AA12" s="155">
        <v>5347000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31895945</v>
      </c>
      <c r="D15" s="153">
        <f>SUM(D16:D18)</f>
        <v>0</v>
      </c>
      <c r="E15" s="154">
        <f t="shared" si="2"/>
        <v>27381000</v>
      </c>
      <c r="F15" s="100">
        <f t="shared" si="2"/>
        <v>27549000</v>
      </c>
      <c r="G15" s="100">
        <f t="shared" si="2"/>
        <v>9358046</v>
      </c>
      <c r="H15" s="100">
        <f t="shared" si="2"/>
        <v>26721</v>
      </c>
      <c r="I15" s="100">
        <f t="shared" si="2"/>
        <v>26721</v>
      </c>
      <c r="J15" s="100">
        <f t="shared" si="2"/>
        <v>9411488</v>
      </c>
      <c r="K15" s="100">
        <f t="shared" si="2"/>
        <v>26721</v>
      </c>
      <c r="L15" s="100">
        <f t="shared" si="2"/>
        <v>26721</v>
      </c>
      <c r="M15" s="100">
        <f t="shared" si="2"/>
        <v>26721</v>
      </c>
      <c r="N15" s="100">
        <f t="shared" si="2"/>
        <v>80163</v>
      </c>
      <c r="O15" s="100">
        <f t="shared" si="2"/>
        <v>18631</v>
      </c>
      <c r="P15" s="100">
        <f t="shared" si="2"/>
        <v>19902</v>
      </c>
      <c r="Q15" s="100">
        <f t="shared" si="2"/>
        <v>19645</v>
      </c>
      <c r="R15" s="100">
        <f t="shared" si="2"/>
        <v>58178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9549829</v>
      </c>
      <c r="X15" s="100">
        <f t="shared" si="2"/>
        <v>20661750</v>
      </c>
      <c r="Y15" s="100">
        <f t="shared" si="2"/>
        <v>-11111921</v>
      </c>
      <c r="Z15" s="137">
        <f>+IF(X15&lt;&gt;0,+(Y15/X15)*100,0)</f>
        <v>-53.78015414957591</v>
      </c>
      <c r="AA15" s="153">
        <f>SUM(AA16:AA18)</f>
        <v>27549000</v>
      </c>
    </row>
    <row r="16" spans="1:27" ht="13.5">
      <c r="A16" s="138" t="s">
        <v>85</v>
      </c>
      <c r="B16" s="136"/>
      <c r="C16" s="155">
        <v>740612</v>
      </c>
      <c r="D16" s="155"/>
      <c r="E16" s="156"/>
      <c r="F16" s="60">
        <v>88000</v>
      </c>
      <c r="G16" s="60">
        <v>19590</v>
      </c>
      <c r="H16" s="60">
        <v>24265</v>
      </c>
      <c r="I16" s="60">
        <v>24265</v>
      </c>
      <c r="J16" s="60">
        <v>68120</v>
      </c>
      <c r="K16" s="60">
        <v>24265</v>
      </c>
      <c r="L16" s="60">
        <v>24265</v>
      </c>
      <c r="M16" s="60">
        <v>24265</v>
      </c>
      <c r="N16" s="60">
        <v>72795</v>
      </c>
      <c r="O16" s="60">
        <v>18631</v>
      </c>
      <c r="P16" s="60">
        <v>19902</v>
      </c>
      <c r="Q16" s="60">
        <v>19645</v>
      </c>
      <c r="R16" s="60">
        <v>58178</v>
      </c>
      <c r="S16" s="60"/>
      <c r="T16" s="60"/>
      <c r="U16" s="60"/>
      <c r="V16" s="60"/>
      <c r="W16" s="60">
        <v>199093</v>
      </c>
      <c r="X16" s="60">
        <v>66000</v>
      </c>
      <c r="Y16" s="60">
        <v>133093</v>
      </c>
      <c r="Z16" s="140">
        <v>201.66</v>
      </c>
      <c r="AA16" s="155">
        <v>88000</v>
      </c>
    </row>
    <row r="17" spans="1:27" ht="13.5">
      <c r="A17" s="138" t="s">
        <v>86</v>
      </c>
      <c r="B17" s="136"/>
      <c r="C17" s="155">
        <v>31155333</v>
      </c>
      <c r="D17" s="155"/>
      <c r="E17" s="156">
        <v>27381000</v>
      </c>
      <c r="F17" s="60">
        <v>27461000</v>
      </c>
      <c r="G17" s="60">
        <v>9338456</v>
      </c>
      <c r="H17" s="60">
        <v>2456</v>
      </c>
      <c r="I17" s="60">
        <v>2456</v>
      </c>
      <c r="J17" s="60">
        <v>9343368</v>
      </c>
      <c r="K17" s="60">
        <v>2456</v>
      </c>
      <c r="L17" s="60">
        <v>2456</v>
      </c>
      <c r="M17" s="60">
        <v>2456</v>
      </c>
      <c r="N17" s="60">
        <v>7368</v>
      </c>
      <c r="O17" s="60"/>
      <c r="P17" s="60"/>
      <c r="Q17" s="60"/>
      <c r="R17" s="60"/>
      <c r="S17" s="60"/>
      <c r="T17" s="60"/>
      <c r="U17" s="60"/>
      <c r="V17" s="60"/>
      <c r="W17" s="60">
        <v>9350736</v>
      </c>
      <c r="X17" s="60">
        <v>20595750</v>
      </c>
      <c r="Y17" s="60">
        <v>-11245014</v>
      </c>
      <c r="Z17" s="140">
        <v>-54.6</v>
      </c>
      <c r="AA17" s="155">
        <v>27461000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51660520</v>
      </c>
      <c r="D19" s="153">
        <f>SUM(D20:D23)</f>
        <v>0</v>
      </c>
      <c r="E19" s="154">
        <f t="shared" si="3"/>
        <v>73523000</v>
      </c>
      <c r="F19" s="100">
        <f t="shared" si="3"/>
        <v>84564000</v>
      </c>
      <c r="G19" s="100">
        <f t="shared" si="3"/>
        <v>3023579</v>
      </c>
      <c r="H19" s="100">
        <f t="shared" si="3"/>
        <v>3993907</v>
      </c>
      <c r="I19" s="100">
        <f t="shared" si="3"/>
        <v>5094907</v>
      </c>
      <c r="J19" s="100">
        <f t="shared" si="3"/>
        <v>12112393</v>
      </c>
      <c r="K19" s="100">
        <f t="shared" si="3"/>
        <v>4530907</v>
      </c>
      <c r="L19" s="100">
        <f t="shared" si="3"/>
        <v>2909907</v>
      </c>
      <c r="M19" s="100">
        <f t="shared" si="3"/>
        <v>4139907</v>
      </c>
      <c r="N19" s="100">
        <f t="shared" si="3"/>
        <v>11580721</v>
      </c>
      <c r="O19" s="100">
        <f t="shared" si="3"/>
        <v>1069569</v>
      </c>
      <c r="P19" s="100">
        <f t="shared" si="3"/>
        <v>2098999</v>
      </c>
      <c r="Q19" s="100">
        <f t="shared" si="3"/>
        <v>3159669</v>
      </c>
      <c r="R19" s="100">
        <f t="shared" si="3"/>
        <v>6328237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30021351</v>
      </c>
      <c r="X19" s="100">
        <f t="shared" si="3"/>
        <v>63423000</v>
      </c>
      <c r="Y19" s="100">
        <f t="shared" si="3"/>
        <v>-33401649</v>
      </c>
      <c r="Z19" s="137">
        <f>+IF(X19&lt;&gt;0,+(Y19/X19)*100,0)</f>
        <v>-52.664883401920434</v>
      </c>
      <c r="AA19" s="153">
        <f>SUM(AA20:AA23)</f>
        <v>84564000</v>
      </c>
    </row>
    <row r="20" spans="1:27" ht="13.5">
      <c r="A20" s="138" t="s">
        <v>89</v>
      </c>
      <c r="B20" s="136"/>
      <c r="C20" s="155">
        <v>51660520</v>
      </c>
      <c r="D20" s="155"/>
      <c r="E20" s="156">
        <v>68851000</v>
      </c>
      <c r="F20" s="60">
        <v>79253000</v>
      </c>
      <c r="G20" s="60">
        <v>2506544</v>
      </c>
      <c r="H20" s="60">
        <v>3612907</v>
      </c>
      <c r="I20" s="60">
        <v>4616907</v>
      </c>
      <c r="J20" s="60">
        <v>10736358</v>
      </c>
      <c r="K20" s="60">
        <v>4050907</v>
      </c>
      <c r="L20" s="60">
        <v>2507907</v>
      </c>
      <c r="M20" s="60">
        <v>3813907</v>
      </c>
      <c r="N20" s="60">
        <v>10372721</v>
      </c>
      <c r="O20" s="60">
        <v>1069569</v>
      </c>
      <c r="P20" s="60">
        <v>1588390</v>
      </c>
      <c r="Q20" s="60">
        <v>2931033</v>
      </c>
      <c r="R20" s="60">
        <v>5588992</v>
      </c>
      <c r="S20" s="60"/>
      <c r="T20" s="60"/>
      <c r="U20" s="60"/>
      <c r="V20" s="60"/>
      <c r="W20" s="60">
        <v>26698071</v>
      </c>
      <c r="X20" s="60">
        <v>59439750</v>
      </c>
      <c r="Y20" s="60">
        <v>-32741679</v>
      </c>
      <c r="Z20" s="140">
        <v>-55.08</v>
      </c>
      <c r="AA20" s="155">
        <v>79253000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4672000</v>
      </c>
      <c r="F23" s="60">
        <v>5311000</v>
      </c>
      <c r="G23" s="60">
        <v>517035</v>
      </c>
      <c r="H23" s="60">
        <v>381000</v>
      </c>
      <c r="I23" s="60">
        <v>478000</v>
      </c>
      <c r="J23" s="60">
        <v>1376035</v>
      </c>
      <c r="K23" s="60">
        <v>480000</v>
      </c>
      <c r="L23" s="60">
        <v>402000</v>
      </c>
      <c r="M23" s="60">
        <v>326000</v>
      </c>
      <c r="N23" s="60">
        <v>1208000</v>
      </c>
      <c r="O23" s="60"/>
      <c r="P23" s="60">
        <v>510609</v>
      </c>
      <c r="Q23" s="60">
        <v>228636</v>
      </c>
      <c r="R23" s="60">
        <v>739245</v>
      </c>
      <c r="S23" s="60"/>
      <c r="T23" s="60"/>
      <c r="U23" s="60"/>
      <c r="V23" s="60"/>
      <c r="W23" s="60">
        <v>3323280</v>
      </c>
      <c r="X23" s="60">
        <v>3983250</v>
      </c>
      <c r="Y23" s="60">
        <v>-659970</v>
      </c>
      <c r="Z23" s="140">
        <v>-16.57</v>
      </c>
      <c r="AA23" s="155">
        <v>5311000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223350360</v>
      </c>
      <c r="D25" s="168">
        <f>+D5+D9+D15+D19+D24</f>
        <v>0</v>
      </c>
      <c r="E25" s="169">
        <f t="shared" si="4"/>
        <v>223356276</v>
      </c>
      <c r="F25" s="73">
        <f t="shared" si="4"/>
        <v>252923555</v>
      </c>
      <c r="G25" s="73">
        <f t="shared" si="4"/>
        <v>56965499</v>
      </c>
      <c r="H25" s="73">
        <f t="shared" si="4"/>
        <v>7951804</v>
      </c>
      <c r="I25" s="73">
        <f t="shared" si="4"/>
        <v>15540804</v>
      </c>
      <c r="J25" s="73">
        <f t="shared" si="4"/>
        <v>80458107</v>
      </c>
      <c r="K25" s="73">
        <f t="shared" si="4"/>
        <v>8620804</v>
      </c>
      <c r="L25" s="73">
        <f t="shared" si="4"/>
        <v>6185804</v>
      </c>
      <c r="M25" s="73">
        <f t="shared" si="4"/>
        <v>33646804</v>
      </c>
      <c r="N25" s="73">
        <f t="shared" si="4"/>
        <v>48453412</v>
      </c>
      <c r="O25" s="73">
        <f t="shared" si="4"/>
        <v>1508848</v>
      </c>
      <c r="P25" s="73">
        <f t="shared" si="4"/>
        <v>3192362</v>
      </c>
      <c r="Q25" s="73">
        <f t="shared" si="4"/>
        <v>26900508</v>
      </c>
      <c r="R25" s="73">
        <f t="shared" si="4"/>
        <v>31601718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160513237</v>
      </c>
      <c r="X25" s="73">
        <f t="shared" si="4"/>
        <v>189692666</v>
      </c>
      <c r="Y25" s="73">
        <f t="shared" si="4"/>
        <v>-29179429</v>
      </c>
      <c r="Z25" s="170">
        <f>+IF(X25&lt;&gt;0,+(Y25/X25)*100,0)</f>
        <v>-15.382476094252373</v>
      </c>
      <c r="AA25" s="168">
        <f>+AA5+AA9+AA15+AA19+AA24</f>
        <v>252923555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147337896</v>
      </c>
      <c r="D28" s="153">
        <f>SUM(D29:D31)</f>
        <v>0</v>
      </c>
      <c r="E28" s="154">
        <f t="shared" si="5"/>
        <v>137389765</v>
      </c>
      <c r="F28" s="100">
        <f t="shared" si="5"/>
        <v>140656566</v>
      </c>
      <c r="G28" s="100">
        <f t="shared" si="5"/>
        <v>4828151</v>
      </c>
      <c r="H28" s="100">
        <f t="shared" si="5"/>
        <v>5907416</v>
      </c>
      <c r="I28" s="100">
        <f t="shared" si="5"/>
        <v>4207416</v>
      </c>
      <c r="J28" s="100">
        <f t="shared" si="5"/>
        <v>14942983</v>
      </c>
      <c r="K28" s="100">
        <f t="shared" si="5"/>
        <v>4433916</v>
      </c>
      <c r="L28" s="100">
        <f t="shared" si="5"/>
        <v>4306907</v>
      </c>
      <c r="M28" s="100">
        <f t="shared" si="5"/>
        <v>3997907</v>
      </c>
      <c r="N28" s="100">
        <f t="shared" si="5"/>
        <v>12738730</v>
      </c>
      <c r="O28" s="100">
        <f t="shared" si="5"/>
        <v>5025705</v>
      </c>
      <c r="P28" s="100">
        <f t="shared" si="5"/>
        <v>5486460</v>
      </c>
      <c r="Q28" s="100">
        <f t="shared" si="5"/>
        <v>5337389</v>
      </c>
      <c r="R28" s="100">
        <f t="shared" si="5"/>
        <v>15849554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43531267</v>
      </c>
      <c r="X28" s="100">
        <f t="shared" si="5"/>
        <v>105492425</v>
      </c>
      <c r="Y28" s="100">
        <f t="shared" si="5"/>
        <v>-61961158</v>
      </c>
      <c r="Z28" s="137">
        <f>+IF(X28&lt;&gt;0,+(Y28/X28)*100,0)</f>
        <v>-58.73517269130936</v>
      </c>
      <c r="AA28" s="153">
        <f>SUM(AA29:AA31)</f>
        <v>140656566</v>
      </c>
    </row>
    <row r="29" spans="1:27" ht="13.5">
      <c r="A29" s="138" t="s">
        <v>75</v>
      </c>
      <c r="B29" s="136"/>
      <c r="C29" s="155">
        <v>25929524</v>
      </c>
      <c r="D29" s="155"/>
      <c r="E29" s="156">
        <v>40412000</v>
      </c>
      <c r="F29" s="60">
        <v>23797786</v>
      </c>
      <c r="G29" s="60">
        <v>2239473</v>
      </c>
      <c r="H29" s="60">
        <v>1342544</v>
      </c>
      <c r="I29" s="60">
        <v>1342544</v>
      </c>
      <c r="J29" s="60">
        <v>4924561</v>
      </c>
      <c r="K29" s="60">
        <v>1569044</v>
      </c>
      <c r="L29" s="60">
        <v>1923035</v>
      </c>
      <c r="M29" s="60">
        <v>1790035</v>
      </c>
      <c r="N29" s="60">
        <v>5282114</v>
      </c>
      <c r="O29" s="60">
        <v>1701438</v>
      </c>
      <c r="P29" s="60">
        <v>2509387</v>
      </c>
      <c r="Q29" s="60">
        <v>2277626</v>
      </c>
      <c r="R29" s="60">
        <v>6488451</v>
      </c>
      <c r="S29" s="60"/>
      <c r="T29" s="60"/>
      <c r="U29" s="60"/>
      <c r="V29" s="60"/>
      <c r="W29" s="60">
        <v>16695126</v>
      </c>
      <c r="X29" s="60">
        <v>17848340</v>
      </c>
      <c r="Y29" s="60">
        <v>-1153214</v>
      </c>
      <c r="Z29" s="140">
        <v>-6.46</v>
      </c>
      <c r="AA29" s="155">
        <v>23797786</v>
      </c>
    </row>
    <row r="30" spans="1:27" ht="13.5">
      <c r="A30" s="138" t="s">
        <v>76</v>
      </c>
      <c r="B30" s="136"/>
      <c r="C30" s="157">
        <v>100913619</v>
      </c>
      <c r="D30" s="157"/>
      <c r="E30" s="158">
        <v>81493765</v>
      </c>
      <c r="F30" s="159">
        <v>101144468</v>
      </c>
      <c r="G30" s="159">
        <v>1322577</v>
      </c>
      <c r="H30" s="159">
        <v>1326771</v>
      </c>
      <c r="I30" s="159">
        <v>1326771</v>
      </c>
      <c r="J30" s="159">
        <v>3976119</v>
      </c>
      <c r="K30" s="159">
        <v>1326771</v>
      </c>
      <c r="L30" s="159">
        <v>1382771</v>
      </c>
      <c r="M30" s="159">
        <v>1206771</v>
      </c>
      <c r="N30" s="159">
        <v>3916313</v>
      </c>
      <c r="O30" s="159">
        <v>1473330</v>
      </c>
      <c r="P30" s="159">
        <v>1596876</v>
      </c>
      <c r="Q30" s="159">
        <v>1610752</v>
      </c>
      <c r="R30" s="159">
        <v>4680958</v>
      </c>
      <c r="S30" s="159"/>
      <c r="T30" s="159"/>
      <c r="U30" s="159"/>
      <c r="V30" s="159"/>
      <c r="W30" s="159">
        <v>12573390</v>
      </c>
      <c r="X30" s="159">
        <v>75858351</v>
      </c>
      <c r="Y30" s="159">
        <v>-63284961</v>
      </c>
      <c r="Z30" s="141">
        <v>-83.43</v>
      </c>
      <c r="AA30" s="157">
        <v>101144468</v>
      </c>
    </row>
    <row r="31" spans="1:27" ht="13.5">
      <c r="A31" s="138" t="s">
        <v>77</v>
      </c>
      <c r="B31" s="136"/>
      <c r="C31" s="155">
        <v>20494753</v>
      </c>
      <c r="D31" s="155"/>
      <c r="E31" s="156">
        <v>15484000</v>
      </c>
      <c r="F31" s="60">
        <v>15714312</v>
      </c>
      <c r="G31" s="60">
        <v>1266101</v>
      </c>
      <c r="H31" s="60">
        <v>3238101</v>
      </c>
      <c r="I31" s="60">
        <v>1538101</v>
      </c>
      <c r="J31" s="60">
        <v>6042303</v>
      </c>
      <c r="K31" s="60">
        <v>1538101</v>
      </c>
      <c r="L31" s="60">
        <v>1001101</v>
      </c>
      <c r="M31" s="60">
        <v>1001101</v>
      </c>
      <c r="N31" s="60">
        <v>3540303</v>
      </c>
      <c r="O31" s="60">
        <v>1850937</v>
      </c>
      <c r="P31" s="60">
        <v>1380197</v>
      </c>
      <c r="Q31" s="60">
        <v>1449011</v>
      </c>
      <c r="R31" s="60">
        <v>4680145</v>
      </c>
      <c r="S31" s="60"/>
      <c r="T31" s="60"/>
      <c r="U31" s="60"/>
      <c r="V31" s="60"/>
      <c r="W31" s="60">
        <v>14262751</v>
      </c>
      <c r="X31" s="60">
        <v>11785734</v>
      </c>
      <c r="Y31" s="60">
        <v>2477017</v>
      </c>
      <c r="Z31" s="140">
        <v>21.02</v>
      </c>
      <c r="AA31" s="155">
        <v>15714312</v>
      </c>
    </row>
    <row r="32" spans="1:27" ht="13.5">
      <c r="A32" s="135" t="s">
        <v>78</v>
      </c>
      <c r="B32" s="136"/>
      <c r="C32" s="153">
        <f aca="true" t="shared" si="6" ref="C32:Y32">SUM(C33:C37)</f>
        <v>22079198</v>
      </c>
      <c r="D32" s="153">
        <f>SUM(D33:D37)</f>
        <v>0</v>
      </c>
      <c r="E32" s="154">
        <f t="shared" si="6"/>
        <v>34818000</v>
      </c>
      <c r="F32" s="100">
        <f t="shared" si="6"/>
        <v>53432302</v>
      </c>
      <c r="G32" s="100">
        <f t="shared" si="6"/>
        <v>2817730</v>
      </c>
      <c r="H32" s="100">
        <f t="shared" si="6"/>
        <v>5418508</v>
      </c>
      <c r="I32" s="100">
        <f t="shared" si="6"/>
        <v>4116972</v>
      </c>
      <c r="J32" s="100">
        <f t="shared" si="6"/>
        <v>12353210</v>
      </c>
      <c r="K32" s="100">
        <f t="shared" si="6"/>
        <v>3597972</v>
      </c>
      <c r="L32" s="100">
        <f t="shared" si="6"/>
        <v>3060972</v>
      </c>
      <c r="M32" s="100">
        <f t="shared" si="6"/>
        <v>3060972</v>
      </c>
      <c r="N32" s="100">
        <f t="shared" si="6"/>
        <v>9719916</v>
      </c>
      <c r="O32" s="100">
        <f t="shared" si="6"/>
        <v>2990133</v>
      </c>
      <c r="P32" s="100">
        <f t="shared" si="6"/>
        <v>3808397</v>
      </c>
      <c r="Q32" s="100">
        <f t="shared" si="6"/>
        <v>2851663</v>
      </c>
      <c r="R32" s="100">
        <f t="shared" si="6"/>
        <v>9650193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31723319</v>
      </c>
      <c r="X32" s="100">
        <f t="shared" si="6"/>
        <v>40074227</v>
      </c>
      <c r="Y32" s="100">
        <f t="shared" si="6"/>
        <v>-8350908</v>
      </c>
      <c r="Z32" s="137">
        <f>+IF(X32&lt;&gt;0,+(Y32/X32)*100,0)</f>
        <v>-20.83860033033201</v>
      </c>
      <c r="AA32" s="153">
        <f>SUM(AA33:AA37)</f>
        <v>53432302</v>
      </c>
    </row>
    <row r="33" spans="1:27" ht="13.5">
      <c r="A33" s="138" t="s">
        <v>79</v>
      </c>
      <c r="B33" s="136"/>
      <c r="C33" s="155">
        <v>22079198</v>
      </c>
      <c r="D33" s="155"/>
      <c r="E33" s="156">
        <v>7790000</v>
      </c>
      <c r="F33" s="60">
        <v>29101021</v>
      </c>
      <c r="G33" s="60">
        <v>1188272</v>
      </c>
      <c r="H33" s="60">
        <v>2939050</v>
      </c>
      <c r="I33" s="60">
        <v>2170050</v>
      </c>
      <c r="J33" s="60">
        <v>6297372</v>
      </c>
      <c r="K33" s="60">
        <v>1651050</v>
      </c>
      <c r="L33" s="60">
        <v>1114050</v>
      </c>
      <c r="M33" s="60">
        <v>1114050</v>
      </c>
      <c r="N33" s="60">
        <v>3879150</v>
      </c>
      <c r="O33" s="60">
        <v>1007136</v>
      </c>
      <c r="P33" s="60">
        <v>1905686</v>
      </c>
      <c r="Q33" s="60">
        <v>1103490</v>
      </c>
      <c r="R33" s="60">
        <v>4016312</v>
      </c>
      <c r="S33" s="60"/>
      <c r="T33" s="60"/>
      <c r="U33" s="60"/>
      <c r="V33" s="60"/>
      <c r="W33" s="60">
        <v>14192834</v>
      </c>
      <c r="X33" s="60">
        <v>21825766</v>
      </c>
      <c r="Y33" s="60">
        <v>-7632932</v>
      </c>
      <c r="Z33" s="140">
        <v>-34.97</v>
      </c>
      <c r="AA33" s="155">
        <v>29101021</v>
      </c>
    </row>
    <row r="34" spans="1:27" ht="13.5">
      <c r="A34" s="138" t="s">
        <v>80</v>
      </c>
      <c r="B34" s="136"/>
      <c r="C34" s="155"/>
      <c r="D34" s="155"/>
      <c r="E34" s="156">
        <v>5515000</v>
      </c>
      <c r="F34" s="60"/>
      <c r="G34" s="60"/>
      <c r="H34" s="60"/>
      <c r="I34" s="60"/>
      <c r="J34" s="60"/>
      <c r="K34" s="60"/>
      <c r="L34" s="60"/>
      <c r="M34" s="60"/>
      <c r="N34" s="60"/>
      <c r="O34" s="60">
        <v>480838</v>
      </c>
      <c r="P34" s="60"/>
      <c r="Q34" s="60"/>
      <c r="R34" s="60">
        <v>480838</v>
      </c>
      <c r="S34" s="60"/>
      <c r="T34" s="60"/>
      <c r="U34" s="60"/>
      <c r="V34" s="60"/>
      <c r="W34" s="60">
        <v>480838</v>
      </c>
      <c r="X34" s="60"/>
      <c r="Y34" s="60">
        <v>480838</v>
      </c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21513000</v>
      </c>
      <c r="F35" s="60">
        <v>24331281</v>
      </c>
      <c r="G35" s="60">
        <v>1629458</v>
      </c>
      <c r="H35" s="60">
        <v>2479458</v>
      </c>
      <c r="I35" s="60">
        <v>1946922</v>
      </c>
      <c r="J35" s="60">
        <v>6055838</v>
      </c>
      <c r="K35" s="60">
        <v>1946922</v>
      </c>
      <c r="L35" s="60">
        <v>1946922</v>
      </c>
      <c r="M35" s="60">
        <v>1946922</v>
      </c>
      <c r="N35" s="60">
        <v>5840766</v>
      </c>
      <c r="O35" s="60">
        <v>1502159</v>
      </c>
      <c r="P35" s="60">
        <v>1902711</v>
      </c>
      <c r="Q35" s="60">
        <v>1748173</v>
      </c>
      <c r="R35" s="60">
        <v>5153043</v>
      </c>
      <c r="S35" s="60"/>
      <c r="T35" s="60"/>
      <c r="U35" s="60"/>
      <c r="V35" s="60"/>
      <c r="W35" s="60">
        <v>17049647</v>
      </c>
      <c r="X35" s="60">
        <v>18248461</v>
      </c>
      <c r="Y35" s="60">
        <v>-1198814</v>
      </c>
      <c r="Z35" s="140">
        <v>-6.57</v>
      </c>
      <c r="AA35" s="155">
        <v>24331281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22232651</v>
      </c>
      <c r="D38" s="153">
        <f>SUM(D39:D41)</f>
        <v>0</v>
      </c>
      <c r="E38" s="154">
        <f t="shared" si="7"/>
        <v>6272000</v>
      </c>
      <c r="F38" s="100">
        <f t="shared" si="7"/>
        <v>30712699</v>
      </c>
      <c r="G38" s="100">
        <f t="shared" si="7"/>
        <v>0</v>
      </c>
      <c r="H38" s="100">
        <f t="shared" si="7"/>
        <v>500000</v>
      </c>
      <c r="I38" s="100">
        <f t="shared" si="7"/>
        <v>50000</v>
      </c>
      <c r="J38" s="100">
        <f t="shared" si="7"/>
        <v>550000</v>
      </c>
      <c r="K38" s="100">
        <f t="shared" si="7"/>
        <v>50000</v>
      </c>
      <c r="L38" s="100">
        <f t="shared" si="7"/>
        <v>50000</v>
      </c>
      <c r="M38" s="100">
        <f t="shared" si="7"/>
        <v>50000</v>
      </c>
      <c r="N38" s="100">
        <f t="shared" si="7"/>
        <v>150000</v>
      </c>
      <c r="O38" s="100">
        <f t="shared" si="7"/>
        <v>1246995</v>
      </c>
      <c r="P38" s="100">
        <f t="shared" si="7"/>
        <v>884417</v>
      </c>
      <c r="Q38" s="100">
        <f t="shared" si="7"/>
        <v>1951182</v>
      </c>
      <c r="R38" s="100">
        <f t="shared" si="7"/>
        <v>4082594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4782594</v>
      </c>
      <c r="X38" s="100">
        <f t="shared" si="7"/>
        <v>23034525</v>
      </c>
      <c r="Y38" s="100">
        <f t="shared" si="7"/>
        <v>-18251931</v>
      </c>
      <c r="Z38" s="137">
        <f>+IF(X38&lt;&gt;0,+(Y38/X38)*100,0)</f>
        <v>-79.23727969211434</v>
      </c>
      <c r="AA38" s="153">
        <f>SUM(AA39:AA41)</f>
        <v>30712699</v>
      </c>
    </row>
    <row r="39" spans="1:27" ht="13.5">
      <c r="A39" s="138" t="s">
        <v>85</v>
      </c>
      <c r="B39" s="136"/>
      <c r="C39" s="155">
        <v>9825249</v>
      </c>
      <c r="D39" s="155"/>
      <c r="E39" s="156">
        <v>2537000</v>
      </c>
      <c r="F39" s="60">
        <v>2907793</v>
      </c>
      <c r="G39" s="60"/>
      <c r="H39" s="60"/>
      <c r="I39" s="60"/>
      <c r="J39" s="60"/>
      <c r="K39" s="60"/>
      <c r="L39" s="60"/>
      <c r="M39" s="60"/>
      <c r="N39" s="60"/>
      <c r="O39" s="60">
        <v>344419</v>
      </c>
      <c r="P39" s="60">
        <v>205039</v>
      </c>
      <c r="Q39" s="60">
        <v>287472</v>
      </c>
      <c r="R39" s="60">
        <v>836930</v>
      </c>
      <c r="S39" s="60"/>
      <c r="T39" s="60"/>
      <c r="U39" s="60"/>
      <c r="V39" s="60"/>
      <c r="W39" s="60">
        <v>836930</v>
      </c>
      <c r="X39" s="60">
        <v>2180845</v>
      </c>
      <c r="Y39" s="60">
        <v>-1343915</v>
      </c>
      <c r="Z39" s="140">
        <v>-61.62</v>
      </c>
      <c r="AA39" s="155">
        <v>2907793</v>
      </c>
    </row>
    <row r="40" spans="1:27" ht="13.5">
      <c r="A40" s="138" t="s">
        <v>86</v>
      </c>
      <c r="B40" s="136"/>
      <c r="C40" s="155">
        <v>12407402</v>
      </c>
      <c r="D40" s="155"/>
      <c r="E40" s="156">
        <v>3735000</v>
      </c>
      <c r="F40" s="60">
        <v>27804906</v>
      </c>
      <c r="G40" s="60"/>
      <c r="H40" s="60">
        <v>500000</v>
      </c>
      <c r="I40" s="60">
        <v>50000</v>
      </c>
      <c r="J40" s="60">
        <v>550000</v>
      </c>
      <c r="K40" s="60">
        <v>50000</v>
      </c>
      <c r="L40" s="60">
        <v>50000</v>
      </c>
      <c r="M40" s="60">
        <v>50000</v>
      </c>
      <c r="N40" s="60">
        <v>150000</v>
      </c>
      <c r="O40" s="60">
        <v>902576</v>
      </c>
      <c r="P40" s="60">
        <v>679378</v>
      </c>
      <c r="Q40" s="60">
        <v>1663710</v>
      </c>
      <c r="R40" s="60">
        <v>3245664</v>
      </c>
      <c r="S40" s="60"/>
      <c r="T40" s="60"/>
      <c r="U40" s="60"/>
      <c r="V40" s="60"/>
      <c r="W40" s="60">
        <v>3945664</v>
      </c>
      <c r="X40" s="60">
        <v>20853680</v>
      </c>
      <c r="Y40" s="60">
        <v>-16908016</v>
      </c>
      <c r="Z40" s="140">
        <v>-81.08</v>
      </c>
      <c r="AA40" s="155">
        <v>27804906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81014767</v>
      </c>
      <c r="D42" s="153">
        <f>SUM(D43:D46)</f>
        <v>0</v>
      </c>
      <c r="E42" s="154">
        <f t="shared" si="8"/>
        <v>85651235</v>
      </c>
      <c r="F42" s="100">
        <f t="shared" si="8"/>
        <v>92670434</v>
      </c>
      <c r="G42" s="100">
        <f t="shared" si="8"/>
        <v>1494791</v>
      </c>
      <c r="H42" s="100">
        <f t="shared" si="8"/>
        <v>10782635</v>
      </c>
      <c r="I42" s="100">
        <f t="shared" si="8"/>
        <v>7910171</v>
      </c>
      <c r="J42" s="100">
        <f t="shared" si="8"/>
        <v>20187597</v>
      </c>
      <c r="K42" s="100">
        <f t="shared" si="8"/>
        <v>8150671</v>
      </c>
      <c r="L42" s="100">
        <f t="shared" si="8"/>
        <v>5533671</v>
      </c>
      <c r="M42" s="100">
        <f t="shared" si="8"/>
        <v>10748671</v>
      </c>
      <c r="N42" s="100">
        <f t="shared" si="8"/>
        <v>24433013</v>
      </c>
      <c r="O42" s="100">
        <f t="shared" si="8"/>
        <v>5394273</v>
      </c>
      <c r="P42" s="100">
        <f t="shared" si="8"/>
        <v>7371197</v>
      </c>
      <c r="Q42" s="100">
        <f t="shared" si="8"/>
        <v>21769347</v>
      </c>
      <c r="R42" s="100">
        <f t="shared" si="8"/>
        <v>34534817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79155427</v>
      </c>
      <c r="X42" s="100">
        <f t="shared" si="8"/>
        <v>69502826</v>
      </c>
      <c r="Y42" s="100">
        <f t="shared" si="8"/>
        <v>9652601</v>
      </c>
      <c r="Z42" s="137">
        <f>+IF(X42&lt;&gt;0,+(Y42/X42)*100,0)</f>
        <v>13.88806981747764</v>
      </c>
      <c r="AA42" s="153">
        <f>SUM(AA43:AA46)</f>
        <v>92670434</v>
      </c>
    </row>
    <row r="43" spans="1:27" ht="13.5">
      <c r="A43" s="138" t="s">
        <v>89</v>
      </c>
      <c r="B43" s="136"/>
      <c r="C43" s="155">
        <v>81014767</v>
      </c>
      <c r="D43" s="155"/>
      <c r="E43" s="156">
        <v>85651235</v>
      </c>
      <c r="F43" s="60">
        <v>78339496</v>
      </c>
      <c r="G43" s="60">
        <v>1494791</v>
      </c>
      <c r="H43" s="60">
        <v>8820617</v>
      </c>
      <c r="I43" s="60">
        <v>7666617</v>
      </c>
      <c r="J43" s="60">
        <v>17982025</v>
      </c>
      <c r="K43" s="60">
        <v>7907117</v>
      </c>
      <c r="L43" s="60">
        <v>5290117</v>
      </c>
      <c r="M43" s="60">
        <v>10505117</v>
      </c>
      <c r="N43" s="60">
        <v>23702351</v>
      </c>
      <c r="O43" s="60">
        <v>5175967</v>
      </c>
      <c r="P43" s="60">
        <v>6477209</v>
      </c>
      <c r="Q43" s="60">
        <v>20943442</v>
      </c>
      <c r="R43" s="60">
        <v>32596618</v>
      </c>
      <c r="S43" s="60"/>
      <c r="T43" s="60"/>
      <c r="U43" s="60"/>
      <c r="V43" s="60"/>
      <c r="W43" s="60">
        <v>74280994</v>
      </c>
      <c r="X43" s="60">
        <v>58754622</v>
      </c>
      <c r="Y43" s="60">
        <v>15526372</v>
      </c>
      <c r="Z43" s="140">
        <v>26.43</v>
      </c>
      <c r="AA43" s="155">
        <v>78339496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>
        <v>14330938</v>
      </c>
      <c r="G46" s="60"/>
      <c r="H46" s="60">
        <v>1962018</v>
      </c>
      <c r="I46" s="60">
        <v>243554</v>
      </c>
      <c r="J46" s="60">
        <v>2205572</v>
      </c>
      <c r="K46" s="60">
        <v>243554</v>
      </c>
      <c r="L46" s="60">
        <v>243554</v>
      </c>
      <c r="M46" s="60">
        <v>243554</v>
      </c>
      <c r="N46" s="60">
        <v>730662</v>
      </c>
      <c r="O46" s="60">
        <v>218306</v>
      </c>
      <c r="P46" s="60">
        <v>893988</v>
      </c>
      <c r="Q46" s="60">
        <v>825905</v>
      </c>
      <c r="R46" s="60">
        <v>1938199</v>
      </c>
      <c r="S46" s="60"/>
      <c r="T46" s="60"/>
      <c r="U46" s="60"/>
      <c r="V46" s="60"/>
      <c r="W46" s="60">
        <v>4874433</v>
      </c>
      <c r="X46" s="60">
        <v>10748204</v>
      </c>
      <c r="Y46" s="60">
        <v>-5873771</v>
      </c>
      <c r="Z46" s="140">
        <v>-54.65</v>
      </c>
      <c r="AA46" s="155">
        <v>14330938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2989000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272664512</v>
      </c>
      <c r="D48" s="168">
        <f>+D28+D32+D38+D42+D47</f>
        <v>0</v>
      </c>
      <c r="E48" s="169">
        <f t="shared" si="9"/>
        <v>267120000</v>
      </c>
      <c r="F48" s="73">
        <f t="shared" si="9"/>
        <v>317472001</v>
      </c>
      <c r="G48" s="73">
        <f t="shared" si="9"/>
        <v>9140672</v>
      </c>
      <c r="H48" s="73">
        <f t="shared" si="9"/>
        <v>22608559</v>
      </c>
      <c r="I48" s="73">
        <f t="shared" si="9"/>
        <v>16284559</v>
      </c>
      <c r="J48" s="73">
        <f t="shared" si="9"/>
        <v>48033790</v>
      </c>
      <c r="K48" s="73">
        <f t="shared" si="9"/>
        <v>16232559</v>
      </c>
      <c r="L48" s="73">
        <f t="shared" si="9"/>
        <v>12951550</v>
      </c>
      <c r="M48" s="73">
        <f t="shared" si="9"/>
        <v>17857550</v>
      </c>
      <c r="N48" s="73">
        <f t="shared" si="9"/>
        <v>47041659</v>
      </c>
      <c r="O48" s="73">
        <f t="shared" si="9"/>
        <v>14657106</v>
      </c>
      <c r="P48" s="73">
        <f t="shared" si="9"/>
        <v>17550471</v>
      </c>
      <c r="Q48" s="73">
        <f t="shared" si="9"/>
        <v>31909581</v>
      </c>
      <c r="R48" s="73">
        <f t="shared" si="9"/>
        <v>64117158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159192607</v>
      </c>
      <c r="X48" s="73">
        <f t="shared" si="9"/>
        <v>238104003</v>
      </c>
      <c r="Y48" s="73">
        <f t="shared" si="9"/>
        <v>-78911396</v>
      </c>
      <c r="Z48" s="170">
        <f>+IF(X48&lt;&gt;0,+(Y48/X48)*100,0)</f>
        <v>-33.141566292776695</v>
      </c>
      <c r="AA48" s="168">
        <f>+AA28+AA32+AA38+AA42+AA47</f>
        <v>317472001</v>
      </c>
    </row>
    <row r="49" spans="1:27" ht="13.5">
      <c r="A49" s="148" t="s">
        <v>49</v>
      </c>
      <c r="B49" s="149"/>
      <c r="C49" s="171">
        <f aca="true" t="shared" si="10" ref="C49:Y49">+C25-C48</f>
        <v>-49314152</v>
      </c>
      <c r="D49" s="171">
        <f>+D25-D48</f>
        <v>0</v>
      </c>
      <c r="E49" s="172">
        <f t="shared" si="10"/>
        <v>-43763724</v>
      </c>
      <c r="F49" s="173">
        <f t="shared" si="10"/>
        <v>-64548446</v>
      </c>
      <c r="G49" s="173">
        <f t="shared" si="10"/>
        <v>47824827</v>
      </c>
      <c r="H49" s="173">
        <f t="shared" si="10"/>
        <v>-14656755</v>
      </c>
      <c r="I49" s="173">
        <f t="shared" si="10"/>
        <v>-743755</v>
      </c>
      <c r="J49" s="173">
        <f t="shared" si="10"/>
        <v>32424317</v>
      </c>
      <c r="K49" s="173">
        <f t="shared" si="10"/>
        <v>-7611755</v>
      </c>
      <c r="L49" s="173">
        <f t="shared" si="10"/>
        <v>-6765746</v>
      </c>
      <c r="M49" s="173">
        <f t="shared" si="10"/>
        <v>15789254</v>
      </c>
      <c r="N49" s="173">
        <f t="shared" si="10"/>
        <v>1411753</v>
      </c>
      <c r="O49" s="173">
        <f t="shared" si="10"/>
        <v>-13148258</v>
      </c>
      <c r="P49" s="173">
        <f t="shared" si="10"/>
        <v>-14358109</v>
      </c>
      <c r="Q49" s="173">
        <f t="shared" si="10"/>
        <v>-5009073</v>
      </c>
      <c r="R49" s="173">
        <f t="shared" si="10"/>
        <v>-32515440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1320630</v>
      </c>
      <c r="X49" s="173">
        <f>IF(F25=F48,0,X25-X48)</f>
        <v>-48411337</v>
      </c>
      <c r="Y49" s="173">
        <f t="shared" si="10"/>
        <v>49731967</v>
      </c>
      <c r="Z49" s="174">
        <f>+IF(X49&lt;&gt;0,+(Y49/X49)*100,0)</f>
        <v>-102.72793540075126</v>
      </c>
      <c r="AA49" s="171">
        <f>+AA25-AA48</f>
        <v>-64548446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22757441</v>
      </c>
      <c r="D5" s="155">
        <v>0</v>
      </c>
      <c r="E5" s="156">
        <v>20600000</v>
      </c>
      <c r="F5" s="60">
        <v>43096000</v>
      </c>
      <c r="G5" s="60">
        <v>15588551</v>
      </c>
      <c r="H5" s="60">
        <v>1337000</v>
      </c>
      <c r="I5" s="60">
        <v>9100000</v>
      </c>
      <c r="J5" s="60">
        <v>26025551</v>
      </c>
      <c r="K5" s="60">
        <v>1961000</v>
      </c>
      <c r="L5" s="60">
        <v>2477000</v>
      </c>
      <c r="M5" s="60">
        <v>1048000</v>
      </c>
      <c r="N5" s="60">
        <v>5486000</v>
      </c>
      <c r="O5" s="60">
        <v>-270</v>
      </c>
      <c r="P5" s="60">
        <v>1338</v>
      </c>
      <c r="Q5" s="60">
        <v>1173585</v>
      </c>
      <c r="R5" s="60">
        <v>1174653</v>
      </c>
      <c r="S5" s="60">
        <v>0</v>
      </c>
      <c r="T5" s="60">
        <v>0</v>
      </c>
      <c r="U5" s="60">
        <v>0</v>
      </c>
      <c r="V5" s="60">
        <v>0</v>
      </c>
      <c r="W5" s="60">
        <v>32686204</v>
      </c>
      <c r="X5" s="60">
        <v>32322000</v>
      </c>
      <c r="Y5" s="60">
        <v>364204</v>
      </c>
      <c r="Z5" s="140">
        <v>1.13</v>
      </c>
      <c r="AA5" s="155">
        <v>43096000</v>
      </c>
    </row>
    <row r="6" spans="1:27" ht="13.5">
      <c r="A6" s="181" t="s">
        <v>102</v>
      </c>
      <c r="B6" s="182"/>
      <c r="C6" s="155">
        <v>4835208</v>
      </c>
      <c r="D6" s="155">
        <v>0</v>
      </c>
      <c r="E6" s="156">
        <v>1800000</v>
      </c>
      <c r="F6" s="60">
        <v>856000</v>
      </c>
      <c r="G6" s="60">
        <v>0</v>
      </c>
      <c r="H6" s="60">
        <v>75000</v>
      </c>
      <c r="I6" s="60">
        <v>72000</v>
      </c>
      <c r="J6" s="60">
        <v>147000</v>
      </c>
      <c r="K6" s="60">
        <v>68000</v>
      </c>
      <c r="L6" s="60">
        <v>71000</v>
      </c>
      <c r="M6" s="60">
        <v>71000</v>
      </c>
      <c r="N6" s="60">
        <v>210000</v>
      </c>
      <c r="O6" s="60">
        <v>0</v>
      </c>
      <c r="P6" s="60">
        <v>0</v>
      </c>
      <c r="Q6" s="60">
        <v>331236</v>
      </c>
      <c r="R6" s="60">
        <v>331236</v>
      </c>
      <c r="S6" s="60">
        <v>0</v>
      </c>
      <c r="T6" s="60">
        <v>0</v>
      </c>
      <c r="U6" s="60">
        <v>0</v>
      </c>
      <c r="V6" s="60">
        <v>0</v>
      </c>
      <c r="W6" s="60">
        <v>688236</v>
      </c>
      <c r="X6" s="60">
        <v>642000</v>
      </c>
      <c r="Y6" s="60">
        <v>46236</v>
      </c>
      <c r="Z6" s="140">
        <v>7.2</v>
      </c>
      <c r="AA6" s="155">
        <v>856000</v>
      </c>
    </row>
    <row r="7" spans="1:27" ht="13.5">
      <c r="A7" s="183" t="s">
        <v>103</v>
      </c>
      <c r="B7" s="182"/>
      <c r="C7" s="155">
        <v>43660520</v>
      </c>
      <c r="D7" s="155">
        <v>0</v>
      </c>
      <c r="E7" s="156">
        <v>60851000</v>
      </c>
      <c r="F7" s="60">
        <v>71253000</v>
      </c>
      <c r="G7" s="60">
        <v>2465832</v>
      </c>
      <c r="H7" s="60">
        <v>3592000</v>
      </c>
      <c r="I7" s="60">
        <v>4596000</v>
      </c>
      <c r="J7" s="60">
        <v>10653832</v>
      </c>
      <c r="K7" s="60">
        <v>3524000</v>
      </c>
      <c r="L7" s="60">
        <v>2449000</v>
      </c>
      <c r="M7" s="60">
        <v>3755000</v>
      </c>
      <c r="N7" s="60">
        <v>9728000</v>
      </c>
      <c r="O7" s="60">
        <v>1052298</v>
      </c>
      <c r="P7" s="60">
        <v>1441187</v>
      </c>
      <c r="Q7" s="60">
        <v>2915933</v>
      </c>
      <c r="R7" s="60">
        <v>5409418</v>
      </c>
      <c r="S7" s="60">
        <v>0</v>
      </c>
      <c r="T7" s="60">
        <v>0</v>
      </c>
      <c r="U7" s="60">
        <v>0</v>
      </c>
      <c r="V7" s="60">
        <v>0</v>
      </c>
      <c r="W7" s="60">
        <v>25791250</v>
      </c>
      <c r="X7" s="60">
        <v>53439750</v>
      </c>
      <c r="Y7" s="60">
        <v>-27648500</v>
      </c>
      <c r="Z7" s="140">
        <v>-51.74</v>
      </c>
      <c r="AA7" s="155">
        <v>71253000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4672000</v>
      </c>
      <c r="F10" s="54">
        <v>5311000</v>
      </c>
      <c r="G10" s="54">
        <v>517035</v>
      </c>
      <c r="H10" s="54">
        <v>381000</v>
      </c>
      <c r="I10" s="54">
        <v>478000</v>
      </c>
      <c r="J10" s="54">
        <v>1376035</v>
      </c>
      <c r="K10" s="54">
        <v>480000</v>
      </c>
      <c r="L10" s="54">
        <v>402000</v>
      </c>
      <c r="M10" s="54">
        <v>326000</v>
      </c>
      <c r="N10" s="54">
        <v>1208000</v>
      </c>
      <c r="O10" s="54">
        <v>0</v>
      </c>
      <c r="P10" s="54">
        <v>510609</v>
      </c>
      <c r="Q10" s="54">
        <v>228636</v>
      </c>
      <c r="R10" s="54">
        <v>739245</v>
      </c>
      <c r="S10" s="54">
        <v>0</v>
      </c>
      <c r="T10" s="54">
        <v>0</v>
      </c>
      <c r="U10" s="54">
        <v>0</v>
      </c>
      <c r="V10" s="54">
        <v>0</v>
      </c>
      <c r="W10" s="54">
        <v>3323280</v>
      </c>
      <c r="X10" s="54">
        <v>3983250</v>
      </c>
      <c r="Y10" s="54">
        <v>-659970</v>
      </c>
      <c r="Z10" s="184">
        <v>-16.57</v>
      </c>
      <c r="AA10" s="130">
        <v>5311000</v>
      </c>
    </row>
    <row r="11" spans="1:27" ht="13.5">
      <c r="A11" s="183" t="s">
        <v>107</v>
      </c>
      <c r="B11" s="185"/>
      <c r="C11" s="155">
        <v>4594765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3969</v>
      </c>
      <c r="P11" s="60">
        <v>10770</v>
      </c>
      <c r="Q11" s="60">
        <v>9850</v>
      </c>
      <c r="R11" s="60">
        <v>24589</v>
      </c>
      <c r="S11" s="60">
        <v>0</v>
      </c>
      <c r="T11" s="60">
        <v>0</v>
      </c>
      <c r="U11" s="60">
        <v>0</v>
      </c>
      <c r="V11" s="60">
        <v>0</v>
      </c>
      <c r="W11" s="60">
        <v>24589</v>
      </c>
      <c r="X11" s="60">
        <v>0</v>
      </c>
      <c r="Y11" s="60">
        <v>24589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740612</v>
      </c>
      <c r="D12" s="155">
        <v>0</v>
      </c>
      <c r="E12" s="156">
        <v>0</v>
      </c>
      <c r="F12" s="60">
        <v>388000</v>
      </c>
      <c r="G12" s="60">
        <v>39325</v>
      </c>
      <c r="H12" s="60">
        <v>48000</v>
      </c>
      <c r="I12" s="60">
        <v>48000</v>
      </c>
      <c r="J12" s="60">
        <v>135325</v>
      </c>
      <c r="K12" s="60">
        <v>70000</v>
      </c>
      <c r="L12" s="60">
        <v>75000</v>
      </c>
      <c r="M12" s="60">
        <v>36000</v>
      </c>
      <c r="N12" s="60">
        <v>181000</v>
      </c>
      <c r="O12" s="60">
        <v>61086</v>
      </c>
      <c r="P12" s="60">
        <v>39604</v>
      </c>
      <c r="Q12" s="60">
        <v>48610</v>
      </c>
      <c r="R12" s="60">
        <v>149300</v>
      </c>
      <c r="S12" s="60">
        <v>0</v>
      </c>
      <c r="T12" s="60">
        <v>0</v>
      </c>
      <c r="U12" s="60">
        <v>0</v>
      </c>
      <c r="V12" s="60">
        <v>0</v>
      </c>
      <c r="W12" s="60">
        <v>465625</v>
      </c>
      <c r="X12" s="60">
        <v>291000</v>
      </c>
      <c r="Y12" s="60">
        <v>174625</v>
      </c>
      <c r="Z12" s="140">
        <v>60.01</v>
      </c>
      <c r="AA12" s="155">
        <v>388000</v>
      </c>
    </row>
    <row r="13" spans="1:27" ht="13.5">
      <c r="A13" s="181" t="s">
        <v>109</v>
      </c>
      <c r="B13" s="185"/>
      <c r="C13" s="155">
        <v>208855</v>
      </c>
      <c r="D13" s="155">
        <v>0</v>
      </c>
      <c r="E13" s="156">
        <v>170000</v>
      </c>
      <c r="F13" s="60">
        <v>180000</v>
      </c>
      <c r="G13" s="60">
        <v>0</v>
      </c>
      <c r="H13" s="60">
        <v>0</v>
      </c>
      <c r="I13" s="60">
        <v>0</v>
      </c>
      <c r="J13" s="60">
        <v>0</v>
      </c>
      <c r="K13" s="60">
        <v>112000</v>
      </c>
      <c r="L13" s="60">
        <v>16000</v>
      </c>
      <c r="M13" s="60">
        <v>8000</v>
      </c>
      <c r="N13" s="60">
        <v>136000</v>
      </c>
      <c r="O13" s="60">
        <v>0</v>
      </c>
      <c r="P13" s="60">
        <v>48637</v>
      </c>
      <c r="Q13" s="60">
        <v>22851</v>
      </c>
      <c r="R13" s="60">
        <v>71488</v>
      </c>
      <c r="S13" s="60">
        <v>0</v>
      </c>
      <c r="T13" s="60">
        <v>0</v>
      </c>
      <c r="U13" s="60">
        <v>0</v>
      </c>
      <c r="V13" s="60">
        <v>0</v>
      </c>
      <c r="W13" s="60">
        <v>207488</v>
      </c>
      <c r="X13" s="60">
        <v>135000</v>
      </c>
      <c r="Y13" s="60">
        <v>72488</v>
      </c>
      <c r="Z13" s="140">
        <v>53.69</v>
      </c>
      <c r="AA13" s="155">
        <v>180000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2208768</v>
      </c>
      <c r="D16" s="155">
        <v>0</v>
      </c>
      <c r="E16" s="156">
        <v>7688000</v>
      </c>
      <c r="F16" s="60">
        <v>2800000</v>
      </c>
      <c r="G16" s="60">
        <v>216679</v>
      </c>
      <c r="H16" s="60">
        <v>229179</v>
      </c>
      <c r="I16" s="60">
        <v>516179</v>
      </c>
      <c r="J16" s="60">
        <v>962037</v>
      </c>
      <c r="K16" s="60">
        <v>1382179</v>
      </c>
      <c r="L16" s="60">
        <v>103179</v>
      </c>
      <c r="M16" s="60">
        <v>-114821</v>
      </c>
      <c r="N16" s="60">
        <v>1370537</v>
      </c>
      <c r="O16" s="60">
        <v>216104</v>
      </c>
      <c r="P16" s="60">
        <v>198070</v>
      </c>
      <c r="Q16" s="60">
        <v>84732</v>
      </c>
      <c r="R16" s="60">
        <v>498906</v>
      </c>
      <c r="S16" s="60">
        <v>0</v>
      </c>
      <c r="T16" s="60">
        <v>0</v>
      </c>
      <c r="U16" s="60">
        <v>0</v>
      </c>
      <c r="V16" s="60">
        <v>0</v>
      </c>
      <c r="W16" s="60">
        <v>2831480</v>
      </c>
      <c r="X16" s="60">
        <v>2100000</v>
      </c>
      <c r="Y16" s="60">
        <v>731480</v>
      </c>
      <c r="Z16" s="140">
        <v>34.83</v>
      </c>
      <c r="AA16" s="155">
        <v>2800000</v>
      </c>
    </row>
    <row r="17" spans="1:27" ht="13.5">
      <c r="A17" s="181" t="s">
        <v>113</v>
      </c>
      <c r="B17" s="185"/>
      <c r="C17" s="155">
        <v>2246565</v>
      </c>
      <c r="D17" s="155">
        <v>0</v>
      </c>
      <c r="E17" s="156">
        <v>0</v>
      </c>
      <c r="F17" s="60">
        <v>2547000</v>
      </c>
      <c r="G17" s="60">
        <v>0</v>
      </c>
      <c r="H17" s="60">
        <v>70000</v>
      </c>
      <c r="I17" s="60">
        <v>280000</v>
      </c>
      <c r="J17" s="60">
        <v>350000</v>
      </c>
      <c r="K17" s="60">
        <v>199000</v>
      </c>
      <c r="L17" s="60">
        <v>236000</v>
      </c>
      <c r="M17" s="60">
        <v>134000</v>
      </c>
      <c r="N17" s="60">
        <v>569000</v>
      </c>
      <c r="O17" s="60">
        <v>135026</v>
      </c>
      <c r="P17" s="60">
        <v>189553</v>
      </c>
      <c r="Q17" s="60">
        <v>177703</v>
      </c>
      <c r="R17" s="60">
        <v>502282</v>
      </c>
      <c r="S17" s="60">
        <v>0</v>
      </c>
      <c r="T17" s="60">
        <v>0</v>
      </c>
      <c r="U17" s="60">
        <v>0</v>
      </c>
      <c r="V17" s="60">
        <v>0</v>
      </c>
      <c r="W17" s="60">
        <v>1421282</v>
      </c>
      <c r="X17" s="60">
        <v>1910250</v>
      </c>
      <c r="Y17" s="60">
        <v>-488968</v>
      </c>
      <c r="Z17" s="140">
        <v>-25.6</v>
      </c>
      <c r="AA17" s="155">
        <v>2547000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87130205</v>
      </c>
      <c r="D19" s="155">
        <v>0</v>
      </c>
      <c r="E19" s="156">
        <v>91573245</v>
      </c>
      <c r="F19" s="60">
        <v>90084000</v>
      </c>
      <c r="G19" s="60">
        <v>28739000</v>
      </c>
      <c r="H19" s="60">
        <v>1615000</v>
      </c>
      <c r="I19" s="60">
        <v>0</v>
      </c>
      <c r="J19" s="60">
        <v>30354000</v>
      </c>
      <c r="K19" s="60">
        <v>0</v>
      </c>
      <c r="L19" s="60">
        <v>0</v>
      </c>
      <c r="M19" s="60">
        <v>28029000</v>
      </c>
      <c r="N19" s="60">
        <v>28029000</v>
      </c>
      <c r="O19" s="60">
        <v>0</v>
      </c>
      <c r="P19" s="60">
        <v>600000</v>
      </c>
      <c r="Q19" s="60">
        <v>21772000</v>
      </c>
      <c r="R19" s="60">
        <v>22372000</v>
      </c>
      <c r="S19" s="60">
        <v>0</v>
      </c>
      <c r="T19" s="60">
        <v>0</v>
      </c>
      <c r="U19" s="60">
        <v>0</v>
      </c>
      <c r="V19" s="60">
        <v>0</v>
      </c>
      <c r="W19" s="60">
        <v>80755000</v>
      </c>
      <c r="X19" s="60">
        <v>67563000</v>
      </c>
      <c r="Y19" s="60">
        <v>13192000</v>
      </c>
      <c r="Z19" s="140">
        <v>19.53</v>
      </c>
      <c r="AA19" s="155">
        <v>90084000</v>
      </c>
    </row>
    <row r="20" spans="1:27" ht="13.5">
      <c r="A20" s="181" t="s">
        <v>35</v>
      </c>
      <c r="B20" s="185"/>
      <c r="C20" s="155">
        <v>20147421</v>
      </c>
      <c r="D20" s="155">
        <v>0</v>
      </c>
      <c r="E20" s="156">
        <v>621031</v>
      </c>
      <c r="F20" s="54">
        <v>1027555</v>
      </c>
      <c r="G20" s="54">
        <v>63077</v>
      </c>
      <c r="H20" s="54">
        <v>604625</v>
      </c>
      <c r="I20" s="54">
        <v>318625</v>
      </c>
      <c r="J20" s="54">
        <v>986327</v>
      </c>
      <c r="K20" s="54">
        <v>824625</v>
      </c>
      <c r="L20" s="54">
        <v>356625</v>
      </c>
      <c r="M20" s="54">
        <v>354625</v>
      </c>
      <c r="N20" s="54">
        <v>1535875</v>
      </c>
      <c r="O20" s="54">
        <v>40635</v>
      </c>
      <c r="P20" s="54">
        <v>152594</v>
      </c>
      <c r="Q20" s="54">
        <v>135372</v>
      </c>
      <c r="R20" s="54">
        <v>328601</v>
      </c>
      <c r="S20" s="54">
        <v>0</v>
      </c>
      <c r="T20" s="54">
        <v>0</v>
      </c>
      <c r="U20" s="54">
        <v>0</v>
      </c>
      <c r="V20" s="54">
        <v>0</v>
      </c>
      <c r="W20" s="54">
        <v>2850803</v>
      </c>
      <c r="X20" s="54">
        <v>770666</v>
      </c>
      <c r="Y20" s="54">
        <v>2080137</v>
      </c>
      <c r="Z20" s="184">
        <v>269.91</v>
      </c>
      <c r="AA20" s="130">
        <v>1027555</v>
      </c>
    </row>
    <row r="21" spans="1:27" ht="13.5">
      <c r="A21" s="181" t="s">
        <v>115</v>
      </c>
      <c r="B21" s="185"/>
      <c r="C21" s="155">
        <v>120000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188650360</v>
      </c>
      <c r="D22" s="188">
        <f>SUM(D5:D21)</f>
        <v>0</v>
      </c>
      <c r="E22" s="189">
        <f t="shared" si="0"/>
        <v>187975276</v>
      </c>
      <c r="F22" s="190">
        <f t="shared" si="0"/>
        <v>217542555</v>
      </c>
      <c r="G22" s="190">
        <f t="shared" si="0"/>
        <v>47629499</v>
      </c>
      <c r="H22" s="190">
        <f t="shared" si="0"/>
        <v>7951804</v>
      </c>
      <c r="I22" s="190">
        <f t="shared" si="0"/>
        <v>15408804</v>
      </c>
      <c r="J22" s="190">
        <f t="shared" si="0"/>
        <v>70990107</v>
      </c>
      <c r="K22" s="190">
        <f t="shared" si="0"/>
        <v>8620804</v>
      </c>
      <c r="L22" s="190">
        <f t="shared" si="0"/>
        <v>6185804</v>
      </c>
      <c r="M22" s="190">
        <f t="shared" si="0"/>
        <v>33646804</v>
      </c>
      <c r="N22" s="190">
        <f t="shared" si="0"/>
        <v>48453412</v>
      </c>
      <c r="O22" s="190">
        <f t="shared" si="0"/>
        <v>1508848</v>
      </c>
      <c r="P22" s="190">
        <f t="shared" si="0"/>
        <v>3192362</v>
      </c>
      <c r="Q22" s="190">
        <f t="shared" si="0"/>
        <v>26900508</v>
      </c>
      <c r="R22" s="190">
        <f t="shared" si="0"/>
        <v>31601718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151045237</v>
      </c>
      <c r="X22" s="190">
        <f t="shared" si="0"/>
        <v>163156916</v>
      </c>
      <c r="Y22" s="190">
        <f t="shared" si="0"/>
        <v>-12111679</v>
      </c>
      <c r="Z22" s="191">
        <f>+IF(X22&lt;&gt;0,+(Y22/X22)*100,0)</f>
        <v>-7.423331659443723</v>
      </c>
      <c r="AA22" s="188">
        <f>SUM(AA5:AA21)</f>
        <v>217542555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68491916</v>
      </c>
      <c r="D25" s="155">
        <v>0</v>
      </c>
      <c r="E25" s="156">
        <v>64997000</v>
      </c>
      <c r="F25" s="60">
        <v>71844002</v>
      </c>
      <c r="G25" s="60">
        <v>6841778</v>
      </c>
      <c r="H25" s="60">
        <v>6382000</v>
      </c>
      <c r="I25" s="60">
        <v>6763000</v>
      </c>
      <c r="J25" s="60">
        <v>19986778</v>
      </c>
      <c r="K25" s="60">
        <v>6244000</v>
      </c>
      <c r="L25" s="60">
        <v>5170000</v>
      </c>
      <c r="M25" s="60">
        <v>5050000</v>
      </c>
      <c r="N25" s="60">
        <v>16464000</v>
      </c>
      <c r="O25" s="60">
        <v>4361939</v>
      </c>
      <c r="P25" s="60">
        <v>6278510</v>
      </c>
      <c r="Q25" s="60">
        <v>6219864</v>
      </c>
      <c r="R25" s="60">
        <v>16860313</v>
      </c>
      <c r="S25" s="60">
        <v>0</v>
      </c>
      <c r="T25" s="60">
        <v>0</v>
      </c>
      <c r="U25" s="60">
        <v>0</v>
      </c>
      <c r="V25" s="60">
        <v>0</v>
      </c>
      <c r="W25" s="60">
        <v>53311091</v>
      </c>
      <c r="X25" s="60">
        <v>53883002</v>
      </c>
      <c r="Y25" s="60">
        <v>-571911</v>
      </c>
      <c r="Z25" s="140">
        <v>-1.06</v>
      </c>
      <c r="AA25" s="155">
        <v>71844002</v>
      </c>
    </row>
    <row r="26" spans="1:27" ht="13.5">
      <c r="A26" s="183" t="s">
        <v>38</v>
      </c>
      <c r="B26" s="182"/>
      <c r="C26" s="155">
        <v>10858682</v>
      </c>
      <c r="D26" s="155">
        <v>0</v>
      </c>
      <c r="E26" s="156">
        <v>12921000</v>
      </c>
      <c r="F26" s="60">
        <v>13094000</v>
      </c>
      <c r="G26" s="60">
        <v>497009</v>
      </c>
      <c r="H26" s="60">
        <v>497009</v>
      </c>
      <c r="I26" s="60">
        <v>497009</v>
      </c>
      <c r="J26" s="60">
        <v>1491027</v>
      </c>
      <c r="K26" s="60">
        <v>497009</v>
      </c>
      <c r="L26" s="60">
        <v>851000</v>
      </c>
      <c r="M26" s="60">
        <v>718000</v>
      </c>
      <c r="N26" s="60">
        <v>2066009</v>
      </c>
      <c r="O26" s="60">
        <v>497009</v>
      </c>
      <c r="P26" s="60">
        <v>497009</v>
      </c>
      <c r="Q26" s="60">
        <v>1668371</v>
      </c>
      <c r="R26" s="60">
        <v>2662389</v>
      </c>
      <c r="S26" s="60">
        <v>0</v>
      </c>
      <c r="T26" s="60">
        <v>0</v>
      </c>
      <c r="U26" s="60">
        <v>0</v>
      </c>
      <c r="V26" s="60">
        <v>0</v>
      </c>
      <c r="W26" s="60">
        <v>6219425</v>
      </c>
      <c r="X26" s="60">
        <v>9820500</v>
      </c>
      <c r="Y26" s="60">
        <v>-3601075</v>
      </c>
      <c r="Z26" s="140">
        <v>-36.67</v>
      </c>
      <c r="AA26" s="155">
        <v>13094000</v>
      </c>
    </row>
    <row r="27" spans="1:27" ht="13.5">
      <c r="A27" s="183" t="s">
        <v>118</v>
      </c>
      <c r="B27" s="182"/>
      <c r="C27" s="155">
        <v>19534616</v>
      </c>
      <c r="D27" s="155">
        <v>0</v>
      </c>
      <c r="E27" s="156">
        <v>0</v>
      </c>
      <c r="F27" s="60">
        <v>6500000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4875000</v>
      </c>
      <c r="Y27" s="60">
        <v>-4875000</v>
      </c>
      <c r="Z27" s="140">
        <v>-100</v>
      </c>
      <c r="AA27" s="155">
        <v>6500000</v>
      </c>
    </row>
    <row r="28" spans="1:27" ht="13.5">
      <c r="A28" s="183" t="s">
        <v>39</v>
      </c>
      <c r="B28" s="182"/>
      <c r="C28" s="155">
        <v>65900234</v>
      </c>
      <c r="D28" s="155">
        <v>0</v>
      </c>
      <c r="E28" s="156">
        <v>46000000</v>
      </c>
      <c r="F28" s="60">
        <v>65967000</v>
      </c>
      <c r="G28" s="60">
        <v>0</v>
      </c>
      <c r="H28" s="60">
        <v>13550</v>
      </c>
      <c r="I28" s="60">
        <v>13550</v>
      </c>
      <c r="J28" s="60">
        <v>27100</v>
      </c>
      <c r="K28" s="60">
        <v>13550</v>
      </c>
      <c r="L28" s="60">
        <v>13550</v>
      </c>
      <c r="M28" s="60">
        <v>13550</v>
      </c>
      <c r="N28" s="60">
        <v>40650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67750</v>
      </c>
      <c r="X28" s="60">
        <v>49475250</v>
      </c>
      <c r="Y28" s="60">
        <v>-49407500</v>
      </c>
      <c r="Z28" s="140">
        <v>-99.86</v>
      </c>
      <c r="AA28" s="155">
        <v>65967000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300000</v>
      </c>
      <c r="F29" s="60">
        <v>300000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8000</v>
      </c>
      <c r="M29" s="60">
        <v>0</v>
      </c>
      <c r="N29" s="60">
        <v>8000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8000</v>
      </c>
      <c r="X29" s="60">
        <v>225000</v>
      </c>
      <c r="Y29" s="60">
        <v>-217000</v>
      </c>
      <c r="Z29" s="140">
        <v>-96.44</v>
      </c>
      <c r="AA29" s="155">
        <v>300000</v>
      </c>
    </row>
    <row r="30" spans="1:27" ht="13.5">
      <c r="A30" s="183" t="s">
        <v>119</v>
      </c>
      <c r="B30" s="182"/>
      <c r="C30" s="155">
        <v>49248571</v>
      </c>
      <c r="D30" s="155">
        <v>0</v>
      </c>
      <c r="E30" s="156">
        <v>45940000</v>
      </c>
      <c r="F30" s="60">
        <v>56036000</v>
      </c>
      <c r="G30" s="60">
        <v>0</v>
      </c>
      <c r="H30" s="60">
        <v>1316000</v>
      </c>
      <c r="I30" s="60">
        <v>2651000</v>
      </c>
      <c r="J30" s="60">
        <v>3967000</v>
      </c>
      <c r="K30" s="60">
        <v>3070000</v>
      </c>
      <c r="L30" s="60">
        <v>0</v>
      </c>
      <c r="M30" s="60">
        <v>3755000</v>
      </c>
      <c r="N30" s="60">
        <v>6825000</v>
      </c>
      <c r="O30" s="60">
        <v>4262725</v>
      </c>
      <c r="P30" s="60">
        <v>338554</v>
      </c>
      <c r="Q30" s="60">
        <v>17407155</v>
      </c>
      <c r="R30" s="60">
        <v>22008434</v>
      </c>
      <c r="S30" s="60">
        <v>0</v>
      </c>
      <c r="T30" s="60">
        <v>0</v>
      </c>
      <c r="U30" s="60">
        <v>0</v>
      </c>
      <c r="V30" s="60">
        <v>0</v>
      </c>
      <c r="W30" s="60">
        <v>32800434</v>
      </c>
      <c r="X30" s="60">
        <v>42027000</v>
      </c>
      <c r="Y30" s="60">
        <v>-9226566</v>
      </c>
      <c r="Z30" s="140">
        <v>-21.95</v>
      </c>
      <c r="AA30" s="155">
        <v>56036000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235000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48000</v>
      </c>
      <c r="M31" s="60">
        <v>0</v>
      </c>
      <c r="N31" s="60">
        <v>48000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48000</v>
      </c>
      <c r="X31" s="60">
        <v>176250</v>
      </c>
      <c r="Y31" s="60">
        <v>-128250</v>
      </c>
      <c r="Z31" s="140">
        <v>-72.77</v>
      </c>
      <c r="AA31" s="155">
        <v>235000</v>
      </c>
    </row>
    <row r="32" spans="1:27" ht="13.5">
      <c r="A32" s="183" t="s">
        <v>121</v>
      </c>
      <c r="B32" s="182"/>
      <c r="C32" s="155">
        <v>33711707</v>
      </c>
      <c r="D32" s="155">
        <v>0</v>
      </c>
      <c r="E32" s="156">
        <v>0</v>
      </c>
      <c r="F32" s="60">
        <v>77740000</v>
      </c>
      <c r="G32" s="60">
        <v>437170</v>
      </c>
      <c r="H32" s="60">
        <v>3211000</v>
      </c>
      <c r="I32" s="60">
        <v>4722000</v>
      </c>
      <c r="J32" s="60">
        <v>8370170</v>
      </c>
      <c r="K32" s="60">
        <v>4317000</v>
      </c>
      <c r="L32" s="60">
        <v>4317000</v>
      </c>
      <c r="M32" s="60">
        <v>3725000</v>
      </c>
      <c r="N32" s="60">
        <v>12359000</v>
      </c>
      <c r="O32" s="60">
        <v>1771848</v>
      </c>
      <c r="P32" s="60">
        <v>3189175</v>
      </c>
      <c r="Q32" s="60">
        <v>2457639</v>
      </c>
      <c r="R32" s="60">
        <v>7418662</v>
      </c>
      <c r="S32" s="60">
        <v>0</v>
      </c>
      <c r="T32" s="60">
        <v>0</v>
      </c>
      <c r="U32" s="60">
        <v>0</v>
      </c>
      <c r="V32" s="60">
        <v>0</v>
      </c>
      <c r="W32" s="60">
        <v>28147832</v>
      </c>
      <c r="X32" s="60">
        <v>58305000</v>
      </c>
      <c r="Y32" s="60">
        <v>-30157168</v>
      </c>
      <c r="Z32" s="140">
        <v>-51.72</v>
      </c>
      <c r="AA32" s="155">
        <v>77740000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24918786</v>
      </c>
      <c r="D34" s="155">
        <v>0</v>
      </c>
      <c r="E34" s="156">
        <v>96962000</v>
      </c>
      <c r="F34" s="60">
        <v>25755999</v>
      </c>
      <c r="G34" s="60">
        <v>1364715</v>
      </c>
      <c r="H34" s="60">
        <v>11189000</v>
      </c>
      <c r="I34" s="60">
        <v>1638000</v>
      </c>
      <c r="J34" s="60">
        <v>14191715</v>
      </c>
      <c r="K34" s="60">
        <v>2091000</v>
      </c>
      <c r="L34" s="60">
        <v>2544000</v>
      </c>
      <c r="M34" s="60">
        <v>4596000</v>
      </c>
      <c r="N34" s="60">
        <v>9231000</v>
      </c>
      <c r="O34" s="60">
        <v>3763585</v>
      </c>
      <c r="P34" s="60">
        <v>7247223</v>
      </c>
      <c r="Q34" s="60">
        <v>4156552</v>
      </c>
      <c r="R34" s="60">
        <v>15167360</v>
      </c>
      <c r="S34" s="60">
        <v>0</v>
      </c>
      <c r="T34" s="60">
        <v>0</v>
      </c>
      <c r="U34" s="60">
        <v>0</v>
      </c>
      <c r="V34" s="60">
        <v>0</v>
      </c>
      <c r="W34" s="60">
        <v>38590075</v>
      </c>
      <c r="X34" s="60">
        <v>19316999</v>
      </c>
      <c r="Y34" s="60">
        <v>19273076</v>
      </c>
      <c r="Z34" s="140">
        <v>99.77</v>
      </c>
      <c r="AA34" s="155">
        <v>25755999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272664512</v>
      </c>
      <c r="D36" s="188">
        <f>SUM(D25:D35)</f>
        <v>0</v>
      </c>
      <c r="E36" s="189">
        <f t="shared" si="1"/>
        <v>267120000</v>
      </c>
      <c r="F36" s="190">
        <f t="shared" si="1"/>
        <v>317472001</v>
      </c>
      <c r="G36" s="190">
        <f t="shared" si="1"/>
        <v>9140672</v>
      </c>
      <c r="H36" s="190">
        <f t="shared" si="1"/>
        <v>22608559</v>
      </c>
      <c r="I36" s="190">
        <f t="shared" si="1"/>
        <v>16284559</v>
      </c>
      <c r="J36" s="190">
        <f t="shared" si="1"/>
        <v>48033790</v>
      </c>
      <c r="K36" s="190">
        <f t="shared" si="1"/>
        <v>16232559</v>
      </c>
      <c r="L36" s="190">
        <f t="shared" si="1"/>
        <v>12951550</v>
      </c>
      <c r="M36" s="190">
        <f t="shared" si="1"/>
        <v>17857550</v>
      </c>
      <c r="N36" s="190">
        <f t="shared" si="1"/>
        <v>47041659</v>
      </c>
      <c r="O36" s="190">
        <f t="shared" si="1"/>
        <v>14657106</v>
      </c>
      <c r="P36" s="190">
        <f t="shared" si="1"/>
        <v>17550471</v>
      </c>
      <c r="Q36" s="190">
        <f t="shared" si="1"/>
        <v>31909581</v>
      </c>
      <c r="R36" s="190">
        <f t="shared" si="1"/>
        <v>64117158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159192607</v>
      </c>
      <c r="X36" s="190">
        <f t="shared" si="1"/>
        <v>238104001</v>
      </c>
      <c r="Y36" s="190">
        <f t="shared" si="1"/>
        <v>-78911394</v>
      </c>
      <c r="Z36" s="191">
        <f>+IF(X36&lt;&gt;0,+(Y36/X36)*100,0)</f>
        <v>-33.14156573118652</v>
      </c>
      <c r="AA36" s="188">
        <f>SUM(AA25:AA35)</f>
        <v>317472001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-84014152</v>
      </c>
      <c r="D38" s="199">
        <f>+D22-D36</f>
        <v>0</v>
      </c>
      <c r="E38" s="200">
        <f t="shared" si="2"/>
        <v>-79144724</v>
      </c>
      <c r="F38" s="106">
        <f t="shared" si="2"/>
        <v>-99929446</v>
      </c>
      <c r="G38" s="106">
        <f t="shared" si="2"/>
        <v>38488827</v>
      </c>
      <c r="H38" s="106">
        <f t="shared" si="2"/>
        <v>-14656755</v>
      </c>
      <c r="I38" s="106">
        <f t="shared" si="2"/>
        <v>-875755</v>
      </c>
      <c r="J38" s="106">
        <f t="shared" si="2"/>
        <v>22956317</v>
      </c>
      <c r="K38" s="106">
        <f t="shared" si="2"/>
        <v>-7611755</v>
      </c>
      <c r="L38" s="106">
        <f t="shared" si="2"/>
        <v>-6765746</v>
      </c>
      <c r="M38" s="106">
        <f t="shared" si="2"/>
        <v>15789254</v>
      </c>
      <c r="N38" s="106">
        <f t="shared" si="2"/>
        <v>1411753</v>
      </c>
      <c r="O38" s="106">
        <f t="shared" si="2"/>
        <v>-13148258</v>
      </c>
      <c r="P38" s="106">
        <f t="shared" si="2"/>
        <v>-14358109</v>
      </c>
      <c r="Q38" s="106">
        <f t="shared" si="2"/>
        <v>-5009073</v>
      </c>
      <c r="R38" s="106">
        <f t="shared" si="2"/>
        <v>-32515440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-8147370</v>
      </c>
      <c r="X38" s="106">
        <f>IF(F22=F36,0,X22-X36)</f>
        <v>-74947085</v>
      </c>
      <c r="Y38" s="106">
        <f t="shared" si="2"/>
        <v>66799715</v>
      </c>
      <c r="Z38" s="201">
        <f>+IF(X38&lt;&gt;0,+(Y38/X38)*100,0)</f>
        <v>-89.12917026726255</v>
      </c>
      <c r="AA38" s="199">
        <f>+AA22-AA36</f>
        <v>-99929446</v>
      </c>
    </row>
    <row r="39" spans="1:27" ht="13.5">
      <c r="A39" s="181" t="s">
        <v>46</v>
      </c>
      <c r="B39" s="185"/>
      <c r="C39" s="155">
        <v>34700000</v>
      </c>
      <c r="D39" s="155">
        <v>0</v>
      </c>
      <c r="E39" s="156">
        <v>35381000</v>
      </c>
      <c r="F39" s="60">
        <v>35381000</v>
      </c>
      <c r="G39" s="60">
        <v>9336000</v>
      </c>
      <c r="H39" s="60">
        <v>0</v>
      </c>
      <c r="I39" s="60">
        <v>132000</v>
      </c>
      <c r="J39" s="60">
        <v>9468000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9468000</v>
      </c>
      <c r="X39" s="60">
        <v>26535750</v>
      </c>
      <c r="Y39" s="60">
        <v>-17067750</v>
      </c>
      <c r="Z39" s="140">
        <v>-64.32</v>
      </c>
      <c r="AA39" s="155">
        <v>35381000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-49314152</v>
      </c>
      <c r="D42" s="206">
        <f>SUM(D38:D41)</f>
        <v>0</v>
      </c>
      <c r="E42" s="207">
        <f t="shared" si="3"/>
        <v>-43763724</v>
      </c>
      <c r="F42" s="88">
        <f t="shared" si="3"/>
        <v>-64548446</v>
      </c>
      <c r="G42" s="88">
        <f t="shared" si="3"/>
        <v>47824827</v>
      </c>
      <c r="H42" s="88">
        <f t="shared" si="3"/>
        <v>-14656755</v>
      </c>
      <c r="I42" s="88">
        <f t="shared" si="3"/>
        <v>-743755</v>
      </c>
      <c r="J42" s="88">
        <f t="shared" si="3"/>
        <v>32424317</v>
      </c>
      <c r="K42" s="88">
        <f t="shared" si="3"/>
        <v>-7611755</v>
      </c>
      <c r="L42" s="88">
        <f t="shared" si="3"/>
        <v>-6765746</v>
      </c>
      <c r="M42" s="88">
        <f t="shared" si="3"/>
        <v>15789254</v>
      </c>
      <c r="N42" s="88">
        <f t="shared" si="3"/>
        <v>1411753</v>
      </c>
      <c r="O42" s="88">
        <f t="shared" si="3"/>
        <v>-13148258</v>
      </c>
      <c r="P42" s="88">
        <f t="shared" si="3"/>
        <v>-14358109</v>
      </c>
      <c r="Q42" s="88">
        <f t="shared" si="3"/>
        <v>-5009073</v>
      </c>
      <c r="R42" s="88">
        <f t="shared" si="3"/>
        <v>-32515440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1320630</v>
      </c>
      <c r="X42" s="88">
        <f t="shared" si="3"/>
        <v>-48411335</v>
      </c>
      <c r="Y42" s="88">
        <f t="shared" si="3"/>
        <v>49731965</v>
      </c>
      <c r="Z42" s="208">
        <f>+IF(X42&lt;&gt;0,+(Y42/X42)*100,0)</f>
        <v>-102.72793551344948</v>
      </c>
      <c r="AA42" s="206">
        <f>SUM(AA38:AA41)</f>
        <v>-64548446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-49314152</v>
      </c>
      <c r="D44" s="210">
        <f>+D42-D43</f>
        <v>0</v>
      </c>
      <c r="E44" s="211">
        <f t="shared" si="4"/>
        <v>-43763724</v>
      </c>
      <c r="F44" s="77">
        <f t="shared" si="4"/>
        <v>-64548446</v>
      </c>
      <c r="G44" s="77">
        <f t="shared" si="4"/>
        <v>47824827</v>
      </c>
      <c r="H44" s="77">
        <f t="shared" si="4"/>
        <v>-14656755</v>
      </c>
      <c r="I44" s="77">
        <f t="shared" si="4"/>
        <v>-743755</v>
      </c>
      <c r="J44" s="77">
        <f t="shared" si="4"/>
        <v>32424317</v>
      </c>
      <c r="K44" s="77">
        <f t="shared" si="4"/>
        <v>-7611755</v>
      </c>
      <c r="L44" s="77">
        <f t="shared" si="4"/>
        <v>-6765746</v>
      </c>
      <c r="M44" s="77">
        <f t="shared" si="4"/>
        <v>15789254</v>
      </c>
      <c r="N44" s="77">
        <f t="shared" si="4"/>
        <v>1411753</v>
      </c>
      <c r="O44" s="77">
        <f t="shared" si="4"/>
        <v>-13148258</v>
      </c>
      <c r="P44" s="77">
        <f t="shared" si="4"/>
        <v>-14358109</v>
      </c>
      <c r="Q44" s="77">
        <f t="shared" si="4"/>
        <v>-5009073</v>
      </c>
      <c r="R44" s="77">
        <f t="shared" si="4"/>
        <v>-32515440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1320630</v>
      </c>
      <c r="X44" s="77">
        <f t="shared" si="4"/>
        <v>-48411335</v>
      </c>
      <c r="Y44" s="77">
        <f t="shared" si="4"/>
        <v>49731965</v>
      </c>
      <c r="Z44" s="212">
        <f>+IF(X44&lt;&gt;0,+(Y44/X44)*100,0)</f>
        <v>-102.72793551344948</v>
      </c>
      <c r="AA44" s="210">
        <f>+AA42-AA43</f>
        <v>-64548446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-49314152</v>
      </c>
      <c r="D46" s="206">
        <f>SUM(D44:D45)</f>
        <v>0</v>
      </c>
      <c r="E46" s="207">
        <f t="shared" si="5"/>
        <v>-43763724</v>
      </c>
      <c r="F46" s="88">
        <f t="shared" si="5"/>
        <v>-64548446</v>
      </c>
      <c r="G46" s="88">
        <f t="shared" si="5"/>
        <v>47824827</v>
      </c>
      <c r="H46" s="88">
        <f t="shared" si="5"/>
        <v>-14656755</v>
      </c>
      <c r="I46" s="88">
        <f t="shared" si="5"/>
        <v>-743755</v>
      </c>
      <c r="J46" s="88">
        <f t="shared" si="5"/>
        <v>32424317</v>
      </c>
      <c r="K46" s="88">
        <f t="shared" si="5"/>
        <v>-7611755</v>
      </c>
      <c r="L46" s="88">
        <f t="shared" si="5"/>
        <v>-6765746</v>
      </c>
      <c r="M46" s="88">
        <f t="shared" si="5"/>
        <v>15789254</v>
      </c>
      <c r="N46" s="88">
        <f t="shared" si="5"/>
        <v>1411753</v>
      </c>
      <c r="O46" s="88">
        <f t="shared" si="5"/>
        <v>-13148258</v>
      </c>
      <c r="P46" s="88">
        <f t="shared" si="5"/>
        <v>-14358109</v>
      </c>
      <c r="Q46" s="88">
        <f t="shared" si="5"/>
        <v>-5009073</v>
      </c>
      <c r="R46" s="88">
        <f t="shared" si="5"/>
        <v>-32515440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1320630</v>
      </c>
      <c r="X46" s="88">
        <f t="shared" si="5"/>
        <v>-48411335</v>
      </c>
      <c r="Y46" s="88">
        <f t="shared" si="5"/>
        <v>49731965</v>
      </c>
      <c r="Z46" s="208">
        <f>+IF(X46&lt;&gt;0,+(Y46/X46)*100,0)</f>
        <v>-102.72793551344948</v>
      </c>
      <c r="AA46" s="206">
        <f>SUM(AA44:AA45)</f>
        <v>-64548446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-49314152</v>
      </c>
      <c r="D48" s="217">
        <f>SUM(D46:D47)</f>
        <v>0</v>
      </c>
      <c r="E48" s="218">
        <f t="shared" si="6"/>
        <v>-43763724</v>
      </c>
      <c r="F48" s="219">
        <f t="shared" si="6"/>
        <v>-64548446</v>
      </c>
      <c r="G48" s="219">
        <f t="shared" si="6"/>
        <v>47824827</v>
      </c>
      <c r="H48" s="220">
        <f t="shared" si="6"/>
        <v>-14656755</v>
      </c>
      <c r="I48" s="220">
        <f t="shared" si="6"/>
        <v>-743755</v>
      </c>
      <c r="J48" s="220">
        <f t="shared" si="6"/>
        <v>32424317</v>
      </c>
      <c r="K48" s="220">
        <f t="shared" si="6"/>
        <v>-7611755</v>
      </c>
      <c r="L48" s="220">
        <f t="shared" si="6"/>
        <v>-6765746</v>
      </c>
      <c r="M48" s="219">
        <f t="shared" si="6"/>
        <v>15789254</v>
      </c>
      <c r="N48" s="219">
        <f t="shared" si="6"/>
        <v>1411753</v>
      </c>
      <c r="O48" s="220">
        <f t="shared" si="6"/>
        <v>-13148258</v>
      </c>
      <c r="P48" s="220">
        <f t="shared" si="6"/>
        <v>-14358109</v>
      </c>
      <c r="Q48" s="220">
        <f t="shared" si="6"/>
        <v>-5009073</v>
      </c>
      <c r="R48" s="220">
        <f t="shared" si="6"/>
        <v>-32515440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1320630</v>
      </c>
      <c r="X48" s="220">
        <f t="shared" si="6"/>
        <v>-48411335</v>
      </c>
      <c r="Y48" s="220">
        <f t="shared" si="6"/>
        <v>49731965</v>
      </c>
      <c r="Z48" s="221">
        <f>+IF(X48&lt;&gt;0,+(Y48/X48)*100,0)</f>
        <v>-102.72793551344948</v>
      </c>
      <c r="AA48" s="222">
        <f>SUM(AA46:AA47)</f>
        <v>-64548446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764033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764033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3252373</v>
      </c>
      <c r="D9" s="153">
        <f>SUM(D10:D14)</f>
        <v>0</v>
      </c>
      <c r="E9" s="154">
        <f t="shared" si="1"/>
        <v>2710000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759014</v>
      </c>
      <c r="Q9" s="100">
        <f t="shared" si="1"/>
        <v>0</v>
      </c>
      <c r="R9" s="100">
        <f t="shared" si="1"/>
        <v>759014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759014</v>
      </c>
      <c r="X9" s="100">
        <f t="shared" si="1"/>
        <v>0</v>
      </c>
      <c r="Y9" s="100">
        <f t="shared" si="1"/>
        <v>759014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>
        <v>3252373</v>
      </c>
      <c r="D10" s="155"/>
      <c r="E10" s="156">
        <v>2710000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>
        <v>759014</v>
      </c>
      <c r="Q12" s="60"/>
      <c r="R12" s="60">
        <v>759014</v>
      </c>
      <c r="S12" s="60"/>
      <c r="T12" s="60"/>
      <c r="U12" s="60"/>
      <c r="V12" s="60"/>
      <c r="W12" s="60">
        <v>759014</v>
      </c>
      <c r="X12" s="60"/>
      <c r="Y12" s="60">
        <v>759014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22763375</v>
      </c>
      <c r="D15" s="153">
        <f>SUM(D16:D18)</f>
        <v>0</v>
      </c>
      <c r="E15" s="154">
        <f t="shared" si="2"/>
        <v>24671000</v>
      </c>
      <c r="F15" s="100">
        <f t="shared" si="2"/>
        <v>27381000</v>
      </c>
      <c r="G15" s="100">
        <f t="shared" si="2"/>
        <v>721436</v>
      </c>
      <c r="H15" s="100">
        <f t="shared" si="2"/>
        <v>10034890</v>
      </c>
      <c r="I15" s="100">
        <f t="shared" si="2"/>
        <v>432870</v>
      </c>
      <c r="J15" s="100">
        <f t="shared" si="2"/>
        <v>11189196</v>
      </c>
      <c r="K15" s="100">
        <f t="shared" si="2"/>
        <v>637042</v>
      </c>
      <c r="L15" s="100">
        <f t="shared" si="2"/>
        <v>3854473</v>
      </c>
      <c r="M15" s="100">
        <f t="shared" si="2"/>
        <v>796397</v>
      </c>
      <c r="N15" s="100">
        <f t="shared" si="2"/>
        <v>5287912</v>
      </c>
      <c r="O15" s="100">
        <f t="shared" si="2"/>
        <v>0</v>
      </c>
      <c r="P15" s="100">
        <f t="shared" si="2"/>
        <v>86697</v>
      </c>
      <c r="Q15" s="100">
        <f t="shared" si="2"/>
        <v>0</v>
      </c>
      <c r="R15" s="100">
        <f t="shared" si="2"/>
        <v>86697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16563805</v>
      </c>
      <c r="X15" s="100">
        <f t="shared" si="2"/>
        <v>20535750</v>
      </c>
      <c r="Y15" s="100">
        <f t="shared" si="2"/>
        <v>-3971945</v>
      </c>
      <c r="Z15" s="137">
        <f>+IF(X15&lt;&gt;0,+(Y15/X15)*100,0)</f>
        <v>-19.34161157980595</v>
      </c>
      <c r="AA15" s="102">
        <f>SUM(AA16:AA18)</f>
        <v>27381000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22763375</v>
      </c>
      <c r="D17" s="155"/>
      <c r="E17" s="156">
        <v>24671000</v>
      </c>
      <c r="F17" s="60">
        <v>27381000</v>
      </c>
      <c r="G17" s="60">
        <v>721436</v>
      </c>
      <c r="H17" s="60">
        <v>10034890</v>
      </c>
      <c r="I17" s="60">
        <v>432870</v>
      </c>
      <c r="J17" s="60">
        <v>11189196</v>
      </c>
      <c r="K17" s="60">
        <v>637042</v>
      </c>
      <c r="L17" s="60">
        <v>3854473</v>
      </c>
      <c r="M17" s="60">
        <v>796397</v>
      </c>
      <c r="N17" s="60">
        <v>5287912</v>
      </c>
      <c r="O17" s="60"/>
      <c r="P17" s="60">
        <v>86697</v>
      </c>
      <c r="Q17" s="60"/>
      <c r="R17" s="60">
        <v>86697</v>
      </c>
      <c r="S17" s="60"/>
      <c r="T17" s="60"/>
      <c r="U17" s="60"/>
      <c r="V17" s="60"/>
      <c r="W17" s="60">
        <v>16563805</v>
      </c>
      <c r="X17" s="60">
        <v>20535750</v>
      </c>
      <c r="Y17" s="60">
        <v>-3971945</v>
      </c>
      <c r="Z17" s="140">
        <v>-19.34</v>
      </c>
      <c r="AA17" s="62">
        <v>27381000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3166191</v>
      </c>
      <c r="D19" s="153">
        <f>SUM(D20:D23)</f>
        <v>0</v>
      </c>
      <c r="E19" s="154">
        <f t="shared" si="3"/>
        <v>8000000</v>
      </c>
      <c r="F19" s="100">
        <f t="shared" si="3"/>
        <v>8000000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2378401</v>
      </c>
      <c r="R19" s="100">
        <f t="shared" si="3"/>
        <v>2378401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2378401</v>
      </c>
      <c r="X19" s="100">
        <f t="shared" si="3"/>
        <v>6000000</v>
      </c>
      <c r="Y19" s="100">
        <f t="shared" si="3"/>
        <v>-3621599</v>
      </c>
      <c r="Z19" s="137">
        <f>+IF(X19&lt;&gt;0,+(Y19/X19)*100,0)</f>
        <v>-60.35998333333333</v>
      </c>
      <c r="AA19" s="102">
        <f>SUM(AA20:AA23)</f>
        <v>8000000</v>
      </c>
    </row>
    <row r="20" spans="1:27" ht="13.5">
      <c r="A20" s="138" t="s">
        <v>89</v>
      </c>
      <c r="B20" s="136"/>
      <c r="C20" s="155">
        <v>3166191</v>
      </c>
      <c r="D20" s="155"/>
      <c r="E20" s="156">
        <v>8000000</v>
      </c>
      <c r="F20" s="60">
        <v>8000000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>
        <v>2378401</v>
      </c>
      <c r="R20" s="60">
        <v>2378401</v>
      </c>
      <c r="S20" s="60"/>
      <c r="T20" s="60"/>
      <c r="U20" s="60"/>
      <c r="V20" s="60"/>
      <c r="W20" s="60">
        <v>2378401</v>
      </c>
      <c r="X20" s="60">
        <v>6000000</v>
      </c>
      <c r="Y20" s="60">
        <v>-3621599</v>
      </c>
      <c r="Z20" s="140">
        <v>-60.36</v>
      </c>
      <c r="AA20" s="62">
        <v>8000000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29945972</v>
      </c>
      <c r="D25" s="217">
        <f>+D5+D9+D15+D19+D24</f>
        <v>0</v>
      </c>
      <c r="E25" s="230">
        <f t="shared" si="4"/>
        <v>35381000</v>
      </c>
      <c r="F25" s="219">
        <f t="shared" si="4"/>
        <v>35381000</v>
      </c>
      <c r="G25" s="219">
        <f t="shared" si="4"/>
        <v>721436</v>
      </c>
      <c r="H25" s="219">
        <f t="shared" si="4"/>
        <v>10034890</v>
      </c>
      <c r="I25" s="219">
        <f t="shared" si="4"/>
        <v>432870</v>
      </c>
      <c r="J25" s="219">
        <f t="shared" si="4"/>
        <v>11189196</v>
      </c>
      <c r="K25" s="219">
        <f t="shared" si="4"/>
        <v>637042</v>
      </c>
      <c r="L25" s="219">
        <f t="shared" si="4"/>
        <v>3854473</v>
      </c>
      <c r="M25" s="219">
        <f t="shared" si="4"/>
        <v>796397</v>
      </c>
      <c r="N25" s="219">
        <f t="shared" si="4"/>
        <v>5287912</v>
      </c>
      <c r="O25" s="219">
        <f t="shared" si="4"/>
        <v>0</v>
      </c>
      <c r="P25" s="219">
        <f t="shared" si="4"/>
        <v>845711</v>
      </c>
      <c r="Q25" s="219">
        <f t="shared" si="4"/>
        <v>2378401</v>
      </c>
      <c r="R25" s="219">
        <f t="shared" si="4"/>
        <v>3224112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19701220</v>
      </c>
      <c r="X25" s="219">
        <f t="shared" si="4"/>
        <v>26535750</v>
      </c>
      <c r="Y25" s="219">
        <f t="shared" si="4"/>
        <v>-6834530</v>
      </c>
      <c r="Z25" s="231">
        <f>+IF(X25&lt;&gt;0,+(Y25/X25)*100,0)</f>
        <v>-25.755933033737506</v>
      </c>
      <c r="AA25" s="232">
        <f>+AA5+AA9+AA15+AA19+AA24</f>
        <v>35381000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29945972</v>
      </c>
      <c r="D28" s="155"/>
      <c r="E28" s="156">
        <v>32671000</v>
      </c>
      <c r="F28" s="60">
        <v>35381000</v>
      </c>
      <c r="G28" s="60">
        <v>721436</v>
      </c>
      <c r="H28" s="60">
        <v>10034890</v>
      </c>
      <c r="I28" s="60">
        <v>432870</v>
      </c>
      <c r="J28" s="60">
        <v>11189196</v>
      </c>
      <c r="K28" s="60">
        <v>637042</v>
      </c>
      <c r="L28" s="60">
        <v>3854473</v>
      </c>
      <c r="M28" s="60">
        <v>796397</v>
      </c>
      <c r="N28" s="60">
        <v>5287912</v>
      </c>
      <c r="O28" s="60"/>
      <c r="P28" s="60">
        <v>845711</v>
      </c>
      <c r="Q28" s="60">
        <v>2378401</v>
      </c>
      <c r="R28" s="60">
        <v>3224112</v>
      </c>
      <c r="S28" s="60"/>
      <c r="T28" s="60"/>
      <c r="U28" s="60"/>
      <c r="V28" s="60"/>
      <c r="W28" s="60">
        <v>19701220</v>
      </c>
      <c r="X28" s="60">
        <v>26535750</v>
      </c>
      <c r="Y28" s="60">
        <v>-6834530</v>
      </c>
      <c r="Z28" s="140">
        <v>-25.76</v>
      </c>
      <c r="AA28" s="155">
        <v>35381000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29945972</v>
      </c>
      <c r="D32" s="210">
        <f>SUM(D28:D31)</f>
        <v>0</v>
      </c>
      <c r="E32" s="211">
        <f t="shared" si="5"/>
        <v>32671000</v>
      </c>
      <c r="F32" s="77">
        <f t="shared" si="5"/>
        <v>35381000</v>
      </c>
      <c r="G32" s="77">
        <f t="shared" si="5"/>
        <v>721436</v>
      </c>
      <c r="H32" s="77">
        <f t="shared" si="5"/>
        <v>10034890</v>
      </c>
      <c r="I32" s="77">
        <f t="shared" si="5"/>
        <v>432870</v>
      </c>
      <c r="J32" s="77">
        <f t="shared" si="5"/>
        <v>11189196</v>
      </c>
      <c r="K32" s="77">
        <f t="shared" si="5"/>
        <v>637042</v>
      </c>
      <c r="L32" s="77">
        <f t="shared" si="5"/>
        <v>3854473</v>
      </c>
      <c r="M32" s="77">
        <f t="shared" si="5"/>
        <v>796397</v>
      </c>
      <c r="N32" s="77">
        <f t="shared" si="5"/>
        <v>5287912</v>
      </c>
      <c r="O32" s="77">
        <f t="shared" si="5"/>
        <v>0</v>
      </c>
      <c r="P32" s="77">
        <f t="shared" si="5"/>
        <v>845711</v>
      </c>
      <c r="Q32" s="77">
        <f t="shared" si="5"/>
        <v>2378401</v>
      </c>
      <c r="R32" s="77">
        <f t="shared" si="5"/>
        <v>3224112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19701220</v>
      </c>
      <c r="X32" s="77">
        <f t="shared" si="5"/>
        <v>26535750</v>
      </c>
      <c r="Y32" s="77">
        <f t="shared" si="5"/>
        <v>-6834530</v>
      </c>
      <c r="Z32" s="212">
        <f>+IF(X32&lt;&gt;0,+(Y32/X32)*100,0)</f>
        <v>-25.755933033737506</v>
      </c>
      <c r="AA32" s="79">
        <f>SUM(AA28:AA31)</f>
        <v>35381000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2710000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29945972</v>
      </c>
      <c r="D36" s="222">
        <f>SUM(D32:D35)</f>
        <v>0</v>
      </c>
      <c r="E36" s="218">
        <f t="shared" si="6"/>
        <v>35381000</v>
      </c>
      <c r="F36" s="220">
        <f t="shared" si="6"/>
        <v>35381000</v>
      </c>
      <c r="G36" s="220">
        <f t="shared" si="6"/>
        <v>721436</v>
      </c>
      <c r="H36" s="220">
        <f t="shared" si="6"/>
        <v>10034890</v>
      </c>
      <c r="I36" s="220">
        <f t="shared" si="6"/>
        <v>432870</v>
      </c>
      <c r="J36" s="220">
        <f t="shared" si="6"/>
        <v>11189196</v>
      </c>
      <c r="K36" s="220">
        <f t="shared" si="6"/>
        <v>637042</v>
      </c>
      <c r="L36" s="220">
        <f t="shared" si="6"/>
        <v>3854473</v>
      </c>
      <c r="M36" s="220">
        <f t="shared" si="6"/>
        <v>796397</v>
      </c>
      <c r="N36" s="220">
        <f t="shared" si="6"/>
        <v>5287912</v>
      </c>
      <c r="O36" s="220">
        <f t="shared" si="6"/>
        <v>0</v>
      </c>
      <c r="P36" s="220">
        <f t="shared" si="6"/>
        <v>845711</v>
      </c>
      <c r="Q36" s="220">
        <f t="shared" si="6"/>
        <v>2378401</v>
      </c>
      <c r="R36" s="220">
        <f t="shared" si="6"/>
        <v>3224112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19701220</v>
      </c>
      <c r="X36" s="220">
        <f t="shared" si="6"/>
        <v>26535750</v>
      </c>
      <c r="Y36" s="220">
        <f t="shared" si="6"/>
        <v>-6834530</v>
      </c>
      <c r="Z36" s="221">
        <f>+IF(X36&lt;&gt;0,+(Y36/X36)*100,0)</f>
        <v>-25.755933033737506</v>
      </c>
      <c r="AA36" s="239">
        <f>SUM(AA32:AA35)</f>
        <v>35381000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1672093</v>
      </c>
      <c r="D6" s="155"/>
      <c r="E6" s="59">
        <v>2912000</v>
      </c>
      <c r="F6" s="60">
        <v>3213</v>
      </c>
      <c r="G6" s="60">
        <v>2057908</v>
      </c>
      <c r="H6" s="60">
        <v>118380</v>
      </c>
      <c r="I6" s="60">
        <v>-21640685</v>
      </c>
      <c r="J6" s="60">
        <v>-21640685</v>
      </c>
      <c r="K6" s="60">
        <v>-28912501</v>
      </c>
      <c r="L6" s="60">
        <v>-8814574</v>
      </c>
      <c r="M6" s="60">
        <v>-29697278</v>
      </c>
      <c r="N6" s="60">
        <v>-29697278</v>
      </c>
      <c r="O6" s="60">
        <v>-37692472</v>
      </c>
      <c r="P6" s="60">
        <v>-45336384</v>
      </c>
      <c r="Q6" s="60">
        <v>-53146060</v>
      </c>
      <c r="R6" s="60">
        <v>-53146060</v>
      </c>
      <c r="S6" s="60"/>
      <c r="T6" s="60"/>
      <c r="U6" s="60"/>
      <c r="V6" s="60"/>
      <c r="W6" s="60">
        <v>-53146060</v>
      </c>
      <c r="X6" s="60">
        <v>2410</v>
      </c>
      <c r="Y6" s="60">
        <v>-53148470</v>
      </c>
      <c r="Z6" s="140">
        <v>-2205330.71</v>
      </c>
      <c r="AA6" s="62">
        <v>3213</v>
      </c>
    </row>
    <row r="7" spans="1:27" ht="13.5">
      <c r="A7" s="249" t="s">
        <v>144</v>
      </c>
      <c r="B7" s="182"/>
      <c r="C7" s="155"/>
      <c r="D7" s="155"/>
      <c r="E7" s="59">
        <v>1621000</v>
      </c>
      <c r="F7" s="60">
        <v>1621</v>
      </c>
      <c r="G7" s="60">
        <v>56000</v>
      </c>
      <c r="H7" s="60">
        <v>12159244</v>
      </c>
      <c r="I7" s="60">
        <v>30007642</v>
      </c>
      <c r="J7" s="60">
        <v>30007642</v>
      </c>
      <c r="K7" s="60">
        <v>21262865</v>
      </c>
      <c r="L7" s="60">
        <v>19549569</v>
      </c>
      <c r="M7" s="60">
        <v>17034332</v>
      </c>
      <c r="N7" s="60">
        <v>17034332</v>
      </c>
      <c r="O7" s="60">
        <v>17034332</v>
      </c>
      <c r="P7" s="60">
        <v>7064815</v>
      </c>
      <c r="Q7" s="60">
        <v>3091587</v>
      </c>
      <c r="R7" s="60">
        <v>3091587</v>
      </c>
      <c r="S7" s="60"/>
      <c r="T7" s="60"/>
      <c r="U7" s="60"/>
      <c r="V7" s="60"/>
      <c r="W7" s="60">
        <v>3091587</v>
      </c>
      <c r="X7" s="60">
        <v>1216</v>
      </c>
      <c r="Y7" s="60">
        <v>3090371</v>
      </c>
      <c r="Z7" s="140">
        <v>254142.35</v>
      </c>
      <c r="AA7" s="62">
        <v>1621</v>
      </c>
    </row>
    <row r="8" spans="1:27" ht="13.5">
      <c r="A8" s="249" t="s">
        <v>145</v>
      </c>
      <c r="B8" s="182"/>
      <c r="C8" s="155"/>
      <c r="D8" s="155"/>
      <c r="E8" s="59">
        <v>39895000</v>
      </c>
      <c r="F8" s="60">
        <v>105859</v>
      </c>
      <c r="G8" s="60">
        <v>81240123</v>
      </c>
      <c r="H8" s="60"/>
      <c r="I8" s="60"/>
      <c r="J8" s="60"/>
      <c r="K8" s="60">
        <v>98229119</v>
      </c>
      <c r="L8" s="60">
        <v>95202524</v>
      </c>
      <c r="M8" s="60">
        <v>95511229</v>
      </c>
      <c r="N8" s="60">
        <v>95511229</v>
      </c>
      <c r="O8" s="60">
        <v>99346969</v>
      </c>
      <c r="P8" s="60">
        <v>92873229</v>
      </c>
      <c r="Q8" s="60">
        <v>93203872</v>
      </c>
      <c r="R8" s="60">
        <v>93203872</v>
      </c>
      <c r="S8" s="60"/>
      <c r="T8" s="60"/>
      <c r="U8" s="60"/>
      <c r="V8" s="60"/>
      <c r="W8" s="60">
        <v>93203872</v>
      </c>
      <c r="X8" s="60">
        <v>79394</v>
      </c>
      <c r="Y8" s="60">
        <v>93124478</v>
      </c>
      <c r="Z8" s="140">
        <v>117294.1</v>
      </c>
      <c r="AA8" s="62">
        <v>105859</v>
      </c>
    </row>
    <row r="9" spans="1:27" ht="13.5">
      <c r="A9" s="249" t="s">
        <v>146</v>
      </c>
      <c r="B9" s="182"/>
      <c r="C9" s="155">
        <v>15379546</v>
      </c>
      <c r="D9" s="155"/>
      <c r="E9" s="59"/>
      <c r="F9" s="60"/>
      <c r="G9" s="60">
        <v>84151383</v>
      </c>
      <c r="H9" s="60">
        <v>956877242</v>
      </c>
      <c r="I9" s="60">
        <v>129734312</v>
      </c>
      <c r="J9" s="60">
        <v>129734312</v>
      </c>
      <c r="K9" s="60">
        <v>960621939</v>
      </c>
      <c r="L9" s="60">
        <v>499000517</v>
      </c>
      <c r="M9" s="60">
        <v>528781030</v>
      </c>
      <c r="N9" s="60">
        <v>528781030</v>
      </c>
      <c r="O9" s="60">
        <v>11843294</v>
      </c>
      <c r="P9" s="60">
        <v>6221406</v>
      </c>
      <c r="Q9" s="60">
        <v>6475308</v>
      </c>
      <c r="R9" s="60">
        <v>6475308</v>
      </c>
      <c r="S9" s="60"/>
      <c r="T9" s="60"/>
      <c r="U9" s="60"/>
      <c r="V9" s="60"/>
      <c r="W9" s="60">
        <v>6475308</v>
      </c>
      <c r="X9" s="60"/>
      <c r="Y9" s="60">
        <v>6475308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871767</v>
      </c>
      <c r="D11" s="155"/>
      <c r="E11" s="59">
        <v>1231000</v>
      </c>
      <c r="F11" s="60">
        <v>1100</v>
      </c>
      <c r="G11" s="60">
        <v>881588</v>
      </c>
      <c r="H11" s="60">
        <v>1042752</v>
      </c>
      <c r="I11" s="60">
        <v>943143</v>
      </c>
      <c r="J11" s="60">
        <v>943143</v>
      </c>
      <c r="K11" s="60">
        <v>874726</v>
      </c>
      <c r="L11" s="60">
        <v>853479</v>
      </c>
      <c r="M11" s="60">
        <v>1147522</v>
      </c>
      <c r="N11" s="60">
        <v>1147522</v>
      </c>
      <c r="O11" s="60">
        <v>1099705</v>
      </c>
      <c r="P11" s="60">
        <v>1014847</v>
      </c>
      <c r="Q11" s="60">
        <v>1120136</v>
      </c>
      <c r="R11" s="60">
        <v>1120136</v>
      </c>
      <c r="S11" s="60"/>
      <c r="T11" s="60"/>
      <c r="U11" s="60"/>
      <c r="V11" s="60"/>
      <c r="W11" s="60">
        <v>1120136</v>
      </c>
      <c r="X11" s="60">
        <v>825</v>
      </c>
      <c r="Y11" s="60">
        <v>1119311</v>
      </c>
      <c r="Z11" s="140">
        <v>135674.06</v>
      </c>
      <c r="AA11" s="62">
        <v>1100</v>
      </c>
    </row>
    <row r="12" spans="1:27" ht="13.5">
      <c r="A12" s="250" t="s">
        <v>56</v>
      </c>
      <c r="B12" s="251"/>
      <c r="C12" s="168">
        <f aca="true" t="shared" si="0" ref="C12:Y12">SUM(C6:C11)</f>
        <v>17923406</v>
      </c>
      <c r="D12" s="168">
        <f>SUM(D6:D11)</f>
        <v>0</v>
      </c>
      <c r="E12" s="72">
        <f t="shared" si="0"/>
        <v>45659000</v>
      </c>
      <c r="F12" s="73">
        <f t="shared" si="0"/>
        <v>111793</v>
      </c>
      <c r="G12" s="73">
        <f t="shared" si="0"/>
        <v>168387002</v>
      </c>
      <c r="H12" s="73">
        <f t="shared" si="0"/>
        <v>970197618</v>
      </c>
      <c r="I12" s="73">
        <f t="shared" si="0"/>
        <v>139044412</v>
      </c>
      <c r="J12" s="73">
        <f t="shared" si="0"/>
        <v>139044412</v>
      </c>
      <c r="K12" s="73">
        <f t="shared" si="0"/>
        <v>1052076148</v>
      </c>
      <c r="L12" s="73">
        <f t="shared" si="0"/>
        <v>605791515</v>
      </c>
      <c r="M12" s="73">
        <f t="shared" si="0"/>
        <v>612776835</v>
      </c>
      <c r="N12" s="73">
        <f t="shared" si="0"/>
        <v>612776835</v>
      </c>
      <c r="O12" s="73">
        <f t="shared" si="0"/>
        <v>91631828</v>
      </c>
      <c r="P12" s="73">
        <f t="shared" si="0"/>
        <v>61837913</v>
      </c>
      <c r="Q12" s="73">
        <f t="shared" si="0"/>
        <v>50744843</v>
      </c>
      <c r="R12" s="73">
        <f t="shared" si="0"/>
        <v>50744843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50744843</v>
      </c>
      <c r="X12" s="73">
        <f t="shared" si="0"/>
        <v>83845</v>
      </c>
      <c r="Y12" s="73">
        <f t="shared" si="0"/>
        <v>50660998</v>
      </c>
      <c r="Z12" s="170">
        <f>+IF(X12&lt;&gt;0,+(Y12/X12)*100,0)</f>
        <v>60422.20525970541</v>
      </c>
      <c r="AA12" s="74">
        <f>SUM(AA6:AA11)</f>
        <v>111793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241588000</v>
      </c>
      <c r="D17" s="155"/>
      <c r="E17" s="59">
        <v>243368000</v>
      </c>
      <c r="F17" s="60">
        <v>241588</v>
      </c>
      <c r="G17" s="60">
        <v>246237960</v>
      </c>
      <c r="H17" s="60">
        <v>520222000</v>
      </c>
      <c r="I17" s="60">
        <v>520222000</v>
      </c>
      <c r="J17" s="60">
        <v>520222000</v>
      </c>
      <c r="K17" s="60">
        <v>520222000</v>
      </c>
      <c r="L17" s="60">
        <v>241588000</v>
      </c>
      <c r="M17" s="60">
        <v>241588000</v>
      </c>
      <c r="N17" s="60">
        <v>241588000</v>
      </c>
      <c r="O17" s="60">
        <v>241588000</v>
      </c>
      <c r="P17" s="60">
        <v>241588000</v>
      </c>
      <c r="Q17" s="60">
        <v>241588000</v>
      </c>
      <c r="R17" s="60">
        <v>241588000</v>
      </c>
      <c r="S17" s="60"/>
      <c r="T17" s="60"/>
      <c r="U17" s="60"/>
      <c r="V17" s="60"/>
      <c r="W17" s="60">
        <v>241588000</v>
      </c>
      <c r="X17" s="60">
        <v>181191</v>
      </c>
      <c r="Y17" s="60">
        <v>241406809</v>
      </c>
      <c r="Z17" s="140">
        <v>133233.33</v>
      </c>
      <c r="AA17" s="62">
        <v>241588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450436243</v>
      </c>
      <c r="D19" s="155"/>
      <c r="E19" s="59">
        <v>278105000</v>
      </c>
      <c r="F19" s="60">
        <v>450700</v>
      </c>
      <c r="G19" s="60">
        <v>512148360</v>
      </c>
      <c r="H19" s="60">
        <v>449975618</v>
      </c>
      <c r="I19" s="60">
        <v>449975618</v>
      </c>
      <c r="J19" s="60">
        <v>449975618</v>
      </c>
      <c r="K19" s="60">
        <v>448352891</v>
      </c>
      <c r="L19" s="60">
        <v>3252372</v>
      </c>
      <c r="M19" s="60">
        <v>3252372</v>
      </c>
      <c r="N19" s="60">
        <v>3252372</v>
      </c>
      <c r="O19" s="60">
        <v>450700407</v>
      </c>
      <c r="P19" s="60">
        <v>449077680</v>
      </c>
      <c r="Q19" s="60">
        <v>449077680</v>
      </c>
      <c r="R19" s="60">
        <v>449077680</v>
      </c>
      <c r="S19" s="60"/>
      <c r="T19" s="60"/>
      <c r="U19" s="60"/>
      <c r="V19" s="60"/>
      <c r="W19" s="60">
        <v>449077680</v>
      </c>
      <c r="X19" s="60">
        <v>338025</v>
      </c>
      <c r="Y19" s="60">
        <v>448739655</v>
      </c>
      <c r="Z19" s="140">
        <v>132753.39</v>
      </c>
      <c r="AA19" s="62">
        <v>450700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58613</v>
      </c>
      <c r="D22" s="155"/>
      <c r="E22" s="59"/>
      <c r="F22" s="60">
        <v>239</v>
      </c>
      <c r="G22" s="60"/>
      <c r="H22" s="60"/>
      <c r="I22" s="60"/>
      <c r="J22" s="60"/>
      <c r="K22" s="60">
        <v>1622727</v>
      </c>
      <c r="L22" s="60">
        <v>1622727</v>
      </c>
      <c r="M22" s="60">
        <v>1622727</v>
      </c>
      <c r="N22" s="60">
        <v>1622727</v>
      </c>
      <c r="O22" s="60"/>
      <c r="P22" s="60">
        <v>1622727</v>
      </c>
      <c r="Q22" s="60">
        <v>1622727</v>
      </c>
      <c r="R22" s="60">
        <v>1622727</v>
      </c>
      <c r="S22" s="60"/>
      <c r="T22" s="60"/>
      <c r="U22" s="60"/>
      <c r="V22" s="60"/>
      <c r="W22" s="60">
        <v>1622727</v>
      </c>
      <c r="X22" s="60">
        <v>179</v>
      </c>
      <c r="Y22" s="60">
        <v>1622548</v>
      </c>
      <c r="Z22" s="140">
        <v>906451.4</v>
      </c>
      <c r="AA22" s="62">
        <v>239</v>
      </c>
    </row>
    <row r="23" spans="1:27" ht="13.5">
      <c r="A23" s="249" t="s">
        <v>158</v>
      </c>
      <c r="B23" s="182"/>
      <c r="C23" s="155"/>
      <c r="D23" s="155"/>
      <c r="E23" s="59">
        <v>486284000</v>
      </c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692082856</v>
      </c>
      <c r="D24" s="168">
        <f>SUM(D15:D23)</f>
        <v>0</v>
      </c>
      <c r="E24" s="76">
        <f t="shared" si="1"/>
        <v>1007757000</v>
      </c>
      <c r="F24" s="77">
        <f t="shared" si="1"/>
        <v>692527</v>
      </c>
      <c r="G24" s="77">
        <f t="shared" si="1"/>
        <v>758386320</v>
      </c>
      <c r="H24" s="77">
        <f t="shared" si="1"/>
        <v>970197618</v>
      </c>
      <c r="I24" s="77">
        <f t="shared" si="1"/>
        <v>970197618</v>
      </c>
      <c r="J24" s="77">
        <f t="shared" si="1"/>
        <v>970197618</v>
      </c>
      <c r="K24" s="77">
        <f t="shared" si="1"/>
        <v>970197618</v>
      </c>
      <c r="L24" s="77">
        <f t="shared" si="1"/>
        <v>246463099</v>
      </c>
      <c r="M24" s="77">
        <f t="shared" si="1"/>
        <v>246463099</v>
      </c>
      <c r="N24" s="77">
        <f t="shared" si="1"/>
        <v>246463099</v>
      </c>
      <c r="O24" s="77">
        <f t="shared" si="1"/>
        <v>692288407</v>
      </c>
      <c r="P24" s="77">
        <f t="shared" si="1"/>
        <v>692288407</v>
      </c>
      <c r="Q24" s="77">
        <f t="shared" si="1"/>
        <v>692288407</v>
      </c>
      <c r="R24" s="77">
        <f t="shared" si="1"/>
        <v>692288407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692288407</v>
      </c>
      <c r="X24" s="77">
        <f t="shared" si="1"/>
        <v>519395</v>
      </c>
      <c r="Y24" s="77">
        <f t="shared" si="1"/>
        <v>691769012</v>
      </c>
      <c r="Z24" s="212">
        <f>+IF(X24&lt;&gt;0,+(Y24/X24)*100,0)</f>
        <v>133187.4607957335</v>
      </c>
      <c r="AA24" s="79">
        <f>SUM(AA15:AA23)</f>
        <v>692527</v>
      </c>
    </row>
    <row r="25" spans="1:27" ht="13.5">
      <c r="A25" s="250" t="s">
        <v>159</v>
      </c>
      <c r="B25" s="251"/>
      <c r="C25" s="168">
        <f aca="true" t="shared" si="2" ref="C25:Y25">+C12+C24</f>
        <v>710006262</v>
      </c>
      <c r="D25" s="168">
        <f>+D12+D24</f>
        <v>0</v>
      </c>
      <c r="E25" s="72">
        <f t="shared" si="2"/>
        <v>1053416000</v>
      </c>
      <c r="F25" s="73">
        <f t="shared" si="2"/>
        <v>804320</v>
      </c>
      <c r="G25" s="73">
        <f t="shared" si="2"/>
        <v>926773322</v>
      </c>
      <c r="H25" s="73">
        <f t="shared" si="2"/>
        <v>1940395236</v>
      </c>
      <c r="I25" s="73">
        <f t="shared" si="2"/>
        <v>1109242030</v>
      </c>
      <c r="J25" s="73">
        <f t="shared" si="2"/>
        <v>1109242030</v>
      </c>
      <c r="K25" s="73">
        <f t="shared" si="2"/>
        <v>2022273766</v>
      </c>
      <c r="L25" s="73">
        <f t="shared" si="2"/>
        <v>852254614</v>
      </c>
      <c r="M25" s="73">
        <f t="shared" si="2"/>
        <v>859239934</v>
      </c>
      <c r="N25" s="73">
        <f t="shared" si="2"/>
        <v>859239934</v>
      </c>
      <c r="O25" s="73">
        <f t="shared" si="2"/>
        <v>783920235</v>
      </c>
      <c r="P25" s="73">
        <f t="shared" si="2"/>
        <v>754126320</v>
      </c>
      <c r="Q25" s="73">
        <f t="shared" si="2"/>
        <v>743033250</v>
      </c>
      <c r="R25" s="73">
        <f t="shared" si="2"/>
        <v>743033250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743033250</v>
      </c>
      <c r="X25" s="73">
        <f t="shared" si="2"/>
        <v>603240</v>
      </c>
      <c r="Y25" s="73">
        <f t="shared" si="2"/>
        <v>742430010</v>
      </c>
      <c r="Z25" s="170">
        <f>+IF(X25&lt;&gt;0,+(Y25/X25)*100,0)</f>
        <v>123073.7368211657</v>
      </c>
      <c r="AA25" s="74">
        <f>+AA12+AA24</f>
        <v>804320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1463104</v>
      </c>
      <c r="D31" s="155"/>
      <c r="E31" s="59">
        <v>1459000000</v>
      </c>
      <c r="F31" s="60">
        <v>1459</v>
      </c>
      <c r="G31" s="60">
        <v>13756907</v>
      </c>
      <c r="H31" s="60">
        <v>1463104</v>
      </c>
      <c r="I31" s="60">
        <v>1463104</v>
      </c>
      <c r="J31" s="60">
        <v>1463104</v>
      </c>
      <c r="K31" s="60">
        <v>1464597</v>
      </c>
      <c r="L31" s="60">
        <v>1464597</v>
      </c>
      <c r="M31" s="60">
        <v>1464597</v>
      </c>
      <c r="N31" s="60">
        <v>1464597</v>
      </c>
      <c r="O31" s="60"/>
      <c r="P31" s="60">
        <v>1464597</v>
      </c>
      <c r="Q31" s="60">
        <v>1464597</v>
      </c>
      <c r="R31" s="60">
        <v>1464597</v>
      </c>
      <c r="S31" s="60"/>
      <c r="T31" s="60"/>
      <c r="U31" s="60"/>
      <c r="V31" s="60"/>
      <c r="W31" s="60">
        <v>1464597</v>
      </c>
      <c r="X31" s="60">
        <v>1094</v>
      </c>
      <c r="Y31" s="60">
        <v>1463503</v>
      </c>
      <c r="Z31" s="140">
        <v>133775.41</v>
      </c>
      <c r="AA31" s="62">
        <v>1459</v>
      </c>
    </row>
    <row r="32" spans="1:27" ht="13.5">
      <c r="A32" s="249" t="s">
        <v>164</v>
      </c>
      <c r="B32" s="182"/>
      <c r="C32" s="155">
        <v>76239795</v>
      </c>
      <c r="D32" s="155"/>
      <c r="E32" s="59"/>
      <c r="F32" s="60">
        <v>182966</v>
      </c>
      <c r="G32" s="60">
        <v>236379980</v>
      </c>
      <c r="H32" s="60">
        <v>1034791955</v>
      </c>
      <c r="I32" s="60">
        <v>185598511</v>
      </c>
      <c r="J32" s="60">
        <v>185598511</v>
      </c>
      <c r="K32" s="60">
        <v>1118168293</v>
      </c>
      <c r="L32" s="60">
        <v>117317907</v>
      </c>
      <c r="M32" s="60">
        <v>114778073</v>
      </c>
      <c r="N32" s="60">
        <v>114778073</v>
      </c>
      <c r="O32" s="60">
        <v>57850430</v>
      </c>
      <c r="P32" s="60">
        <v>147700263</v>
      </c>
      <c r="Q32" s="60">
        <v>129808291</v>
      </c>
      <c r="R32" s="60">
        <v>129808291</v>
      </c>
      <c r="S32" s="60"/>
      <c r="T32" s="60"/>
      <c r="U32" s="60"/>
      <c r="V32" s="60"/>
      <c r="W32" s="60">
        <v>129808291</v>
      </c>
      <c r="X32" s="60">
        <v>137225</v>
      </c>
      <c r="Y32" s="60">
        <v>129671066</v>
      </c>
      <c r="Z32" s="140">
        <v>94495.22</v>
      </c>
      <c r="AA32" s="62">
        <v>182966</v>
      </c>
    </row>
    <row r="33" spans="1:27" ht="13.5">
      <c r="A33" s="249" t="s">
        <v>165</v>
      </c>
      <c r="B33" s="182"/>
      <c r="C33" s="155">
        <v>1023643</v>
      </c>
      <c r="D33" s="155"/>
      <c r="E33" s="59">
        <v>-1077408000</v>
      </c>
      <c r="F33" s="60">
        <v>4986</v>
      </c>
      <c r="G33" s="60"/>
      <c r="H33" s="60">
        <v>3220239</v>
      </c>
      <c r="I33" s="60">
        <v>3220239</v>
      </c>
      <c r="J33" s="60">
        <v>3220239</v>
      </c>
      <c r="K33" s="60">
        <v>7088877</v>
      </c>
      <c r="L33" s="60">
        <v>7088877</v>
      </c>
      <c r="M33" s="60">
        <v>7088877</v>
      </c>
      <c r="N33" s="60">
        <v>7088877</v>
      </c>
      <c r="O33" s="60">
        <v>111160378</v>
      </c>
      <c r="P33" s="60">
        <v>7088877</v>
      </c>
      <c r="Q33" s="60">
        <v>7088877</v>
      </c>
      <c r="R33" s="60">
        <v>7088877</v>
      </c>
      <c r="S33" s="60"/>
      <c r="T33" s="60"/>
      <c r="U33" s="60"/>
      <c r="V33" s="60"/>
      <c r="W33" s="60">
        <v>7088877</v>
      </c>
      <c r="X33" s="60">
        <v>3740</v>
      </c>
      <c r="Y33" s="60">
        <v>7085137</v>
      </c>
      <c r="Z33" s="140">
        <v>189442.17</v>
      </c>
      <c r="AA33" s="62">
        <v>4986</v>
      </c>
    </row>
    <row r="34" spans="1:27" ht="13.5">
      <c r="A34" s="250" t="s">
        <v>58</v>
      </c>
      <c r="B34" s="251"/>
      <c r="C34" s="168">
        <f aca="true" t="shared" si="3" ref="C34:Y34">SUM(C29:C33)</f>
        <v>78726542</v>
      </c>
      <c r="D34" s="168">
        <f>SUM(D29:D33)</f>
        <v>0</v>
      </c>
      <c r="E34" s="72">
        <f t="shared" si="3"/>
        <v>381592000</v>
      </c>
      <c r="F34" s="73">
        <f t="shared" si="3"/>
        <v>189411</v>
      </c>
      <c r="G34" s="73">
        <f t="shared" si="3"/>
        <v>250136887</v>
      </c>
      <c r="H34" s="73">
        <f t="shared" si="3"/>
        <v>1039475298</v>
      </c>
      <c r="I34" s="73">
        <f t="shared" si="3"/>
        <v>190281854</v>
      </c>
      <c r="J34" s="73">
        <f t="shared" si="3"/>
        <v>190281854</v>
      </c>
      <c r="K34" s="73">
        <f t="shared" si="3"/>
        <v>1126721767</v>
      </c>
      <c r="L34" s="73">
        <f t="shared" si="3"/>
        <v>125871381</v>
      </c>
      <c r="M34" s="73">
        <f t="shared" si="3"/>
        <v>123331547</v>
      </c>
      <c r="N34" s="73">
        <f t="shared" si="3"/>
        <v>123331547</v>
      </c>
      <c r="O34" s="73">
        <f t="shared" si="3"/>
        <v>169010808</v>
      </c>
      <c r="P34" s="73">
        <f t="shared" si="3"/>
        <v>156253737</v>
      </c>
      <c r="Q34" s="73">
        <f t="shared" si="3"/>
        <v>138361765</v>
      </c>
      <c r="R34" s="73">
        <f t="shared" si="3"/>
        <v>138361765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138361765</v>
      </c>
      <c r="X34" s="73">
        <f t="shared" si="3"/>
        <v>142059</v>
      </c>
      <c r="Y34" s="73">
        <f t="shared" si="3"/>
        <v>138219706</v>
      </c>
      <c r="Z34" s="170">
        <f>+IF(X34&lt;&gt;0,+(Y34/X34)*100,0)</f>
        <v>97297.39474443717</v>
      </c>
      <c r="AA34" s="74">
        <f>SUM(AA29:AA33)</f>
        <v>189411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3238398</v>
      </c>
      <c r="D38" s="155"/>
      <c r="E38" s="59"/>
      <c r="F38" s="60">
        <v>3220</v>
      </c>
      <c r="G38" s="60"/>
      <c r="H38" s="60"/>
      <c r="I38" s="60"/>
      <c r="J38" s="60"/>
      <c r="K38" s="60"/>
      <c r="L38" s="60"/>
      <c r="M38" s="60"/>
      <c r="N38" s="60"/>
      <c r="O38" s="60">
        <v>3220239</v>
      </c>
      <c r="P38" s="60"/>
      <c r="Q38" s="60"/>
      <c r="R38" s="60"/>
      <c r="S38" s="60"/>
      <c r="T38" s="60"/>
      <c r="U38" s="60"/>
      <c r="V38" s="60"/>
      <c r="W38" s="60"/>
      <c r="X38" s="60">
        <v>2415</v>
      </c>
      <c r="Y38" s="60">
        <v>-2415</v>
      </c>
      <c r="Z38" s="140">
        <v>-100</v>
      </c>
      <c r="AA38" s="62">
        <v>3220</v>
      </c>
    </row>
    <row r="39" spans="1:27" ht="13.5">
      <c r="A39" s="250" t="s">
        <v>59</v>
      </c>
      <c r="B39" s="253"/>
      <c r="C39" s="168">
        <f aca="true" t="shared" si="4" ref="C39:Y39">SUM(C37:C38)</f>
        <v>3238398</v>
      </c>
      <c r="D39" s="168">
        <f>SUM(D37:D38)</f>
        <v>0</v>
      </c>
      <c r="E39" s="76">
        <f t="shared" si="4"/>
        <v>0</v>
      </c>
      <c r="F39" s="77">
        <f t="shared" si="4"/>
        <v>3220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3220239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2415</v>
      </c>
      <c r="Y39" s="77">
        <f t="shared" si="4"/>
        <v>-2415</v>
      </c>
      <c r="Z39" s="212">
        <f>+IF(X39&lt;&gt;0,+(Y39/X39)*100,0)</f>
        <v>-100</v>
      </c>
      <c r="AA39" s="79">
        <f>SUM(AA37:AA38)</f>
        <v>3220</v>
      </c>
    </row>
    <row r="40" spans="1:27" ht="13.5">
      <c r="A40" s="250" t="s">
        <v>167</v>
      </c>
      <c r="B40" s="251"/>
      <c r="C40" s="168">
        <f aca="true" t="shared" si="5" ref="C40:Y40">+C34+C39</f>
        <v>81964940</v>
      </c>
      <c r="D40" s="168">
        <f>+D34+D39</f>
        <v>0</v>
      </c>
      <c r="E40" s="72">
        <f t="shared" si="5"/>
        <v>381592000</v>
      </c>
      <c r="F40" s="73">
        <f t="shared" si="5"/>
        <v>192631</v>
      </c>
      <c r="G40" s="73">
        <f t="shared" si="5"/>
        <v>250136887</v>
      </c>
      <c r="H40" s="73">
        <f t="shared" si="5"/>
        <v>1039475298</v>
      </c>
      <c r="I40" s="73">
        <f t="shared" si="5"/>
        <v>190281854</v>
      </c>
      <c r="J40" s="73">
        <f t="shared" si="5"/>
        <v>190281854</v>
      </c>
      <c r="K40" s="73">
        <f t="shared" si="5"/>
        <v>1126721767</v>
      </c>
      <c r="L40" s="73">
        <f t="shared" si="5"/>
        <v>125871381</v>
      </c>
      <c r="M40" s="73">
        <f t="shared" si="5"/>
        <v>123331547</v>
      </c>
      <c r="N40" s="73">
        <f t="shared" si="5"/>
        <v>123331547</v>
      </c>
      <c r="O40" s="73">
        <f t="shared" si="5"/>
        <v>172231047</v>
      </c>
      <c r="P40" s="73">
        <f t="shared" si="5"/>
        <v>156253737</v>
      </c>
      <c r="Q40" s="73">
        <f t="shared" si="5"/>
        <v>138361765</v>
      </c>
      <c r="R40" s="73">
        <f t="shared" si="5"/>
        <v>138361765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138361765</v>
      </c>
      <c r="X40" s="73">
        <f t="shared" si="5"/>
        <v>144474</v>
      </c>
      <c r="Y40" s="73">
        <f t="shared" si="5"/>
        <v>138217291</v>
      </c>
      <c r="Z40" s="170">
        <f>+IF(X40&lt;&gt;0,+(Y40/X40)*100,0)</f>
        <v>95669.3183548597</v>
      </c>
      <c r="AA40" s="74">
        <f>+AA34+AA39</f>
        <v>192631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628041322</v>
      </c>
      <c r="D42" s="257">
        <f>+D25-D40</f>
        <v>0</v>
      </c>
      <c r="E42" s="258">
        <f t="shared" si="6"/>
        <v>671824000</v>
      </c>
      <c r="F42" s="259">
        <f t="shared" si="6"/>
        <v>611689</v>
      </c>
      <c r="G42" s="259">
        <f t="shared" si="6"/>
        <v>676636435</v>
      </c>
      <c r="H42" s="259">
        <f t="shared" si="6"/>
        <v>900919938</v>
      </c>
      <c r="I42" s="259">
        <f t="shared" si="6"/>
        <v>918960176</v>
      </c>
      <c r="J42" s="259">
        <f t="shared" si="6"/>
        <v>918960176</v>
      </c>
      <c r="K42" s="259">
        <f t="shared" si="6"/>
        <v>895551999</v>
      </c>
      <c r="L42" s="259">
        <f t="shared" si="6"/>
        <v>726383233</v>
      </c>
      <c r="M42" s="259">
        <f t="shared" si="6"/>
        <v>735908387</v>
      </c>
      <c r="N42" s="259">
        <f t="shared" si="6"/>
        <v>735908387</v>
      </c>
      <c r="O42" s="259">
        <f t="shared" si="6"/>
        <v>611689188</v>
      </c>
      <c r="P42" s="259">
        <f t="shared" si="6"/>
        <v>597872583</v>
      </c>
      <c r="Q42" s="259">
        <f t="shared" si="6"/>
        <v>604671485</v>
      </c>
      <c r="R42" s="259">
        <f t="shared" si="6"/>
        <v>604671485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604671485</v>
      </c>
      <c r="X42" s="259">
        <f t="shared" si="6"/>
        <v>458766</v>
      </c>
      <c r="Y42" s="259">
        <f t="shared" si="6"/>
        <v>604212719</v>
      </c>
      <c r="Z42" s="260">
        <f>+IF(X42&lt;&gt;0,+(Y42/X42)*100,0)</f>
        <v>131703.90111734523</v>
      </c>
      <c r="AA42" s="261">
        <f>+AA25-AA40</f>
        <v>611689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505710908</v>
      </c>
      <c r="D45" s="155"/>
      <c r="E45" s="59">
        <v>-6457000</v>
      </c>
      <c r="F45" s="60"/>
      <c r="G45" s="60">
        <v>-1644243</v>
      </c>
      <c r="H45" s="60">
        <v>228651625</v>
      </c>
      <c r="I45" s="60">
        <v>240679499</v>
      </c>
      <c r="J45" s="60">
        <v>240679499</v>
      </c>
      <c r="K45" s="60">
        <v>217271322</v>
      </c>
      <c r="L45" s="60">
        <v>48132556</v>
      </c>
      <c r="M45" s="60">
        <v>57657710</v>
      </c>
      <c r="N45" s="60">
        <v>57657710</v>
      </c>
      <c r="O45" s="60">
        <v>-65824279</v>
      </c>
      <c r="P45" s="60">
        <v>-80378094</v>
      </c>
      <c r="Q45" s="60">
        <v>-73579192</v>
      </c>
      <c r="R45" s="60">
        <v>-73579192</v>
      </c>
      <c r="S45" s="60"/>
      <c r="T45" s="60"/>
      <c r="U45" s="60"/>
      <c r="V45" s="60"/>
      <c r="W45" s="60">
        <v>-73579192</v>
      </c>
      <c r="X45" s="60"/>
      <c r="Y45" s="60">
        <v>-73579192</v>
      </c>
      <c r="Z45" s="139"/>
      <c r="AA45" s="62"/>
    </row>
    <row r="46" spans="1:27" ht="13.5">
      <c r="A46" s="249" t="s">
        <v>171</v>
      </c>
      <c r="B46" s="182"/>
      <c r="C46" s="155">
        <v>122330414</v>
      </c>
      <c r="D46" s="155"/>
      <c r="E46" s="59">
        <v>678281000</v>
      </c>
      <c r="F46" s="60">
        <v>611689</v>
      </c>
      <c r="G46" s="60">
        <v>678280677</v>
      </c>
      <c r="H46" s="60">
        <v>672268313</v>
      </c>
      <c r="I46" s="60">
        <v>678280677</v>
      </c>
      <c r="J46" s="60">
        <v>678280677</v>
      </c>
      <c r="K46" s="60">
        <v>678280677</v>
      </c>
      <c r="L46" s="60">
        <v>678250677</v>
      </c>
      <c r="M46" s="60">
        <v>678250677</v>
      </c>
      <c r="N46" s="60">
        <v>678250677</v>
      </c>
      <c r="O46" s="60">
        <v>677513467</v>
      </c>
      <c r="P46" s="60">
        <v>678250677</v>
      </c>
      <c r="Q46" s="60">
        <v>678250677</v>
      </c>
      <c r="R46" s="60">
        <v>678250677</v>
      </c>
      <c r="S46" s="60"/>
      <c r="T46" s="60"/>
      <c r="U46" s="60"/>
      <c r="V46" s="60"/>
      <c r="W46" s="60">
        <v>678250677</v>
      </c>
      <c r="X46" s="60">
        <v>458767</v>
      </c>
      <c r="Y46" s="60">
        <v>677791910</v>
      </c>
      <c r="Z46" s="139">
        <v>147742.08</v>
      </c>
      <c r="AA46" s="62">
        <v>611689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628041322</v>
      </c>
      <c r="D48" s="217">
        <f>SUM(D45:D47)</f>
        <v>0</v>
      </c>
      <c r="E48" s="264">
        <f t="shared" si="7"/>
        <v>671824000</v>
      </c>
      <c r="F48" s="219">
        <f t="shared" si="7"/>
        <v>611689</v>
      </c>
      <c r="G48" s="219">
        <f t="shared" si="7"/>
        <v>676636434</v>
      </c>
      <c r="H48" s="219">
        <f t="shared" si="7"/>
        <v>900919938</v>
      </c>
      <c r="I48" s="219">
        <f t="shared" si="7"/>
        <v>918960176</v>
      </c>
      <c r="J48" s="219">
        <f t="shared" si="7"/>
        <v>918960176</v>
      </c>
      <c r="K48" s="219">
        <f t="shared" si="7"/>
        <v>895551999</v>
      </c>
      <c r="L48" s="219">
        <f t="shared" si="7"/>
        <v>726383233</v>
      </c>
      <c r="M48" s="219">
        <f t="shared" si="7"/>
        <v>735908387</v>
      </c>
      <c r="N48" s="219">
        <f t="shared" si="7"/>
        <v>735908387</v>
      </c>
      <c r="O48" s="219">
        <f t="shared" si="7"/>
        <v>611689188</v>
      </c>
      <c r="P48" s="219">
        <f t="shared" si="7"/>
        <v>597872583</v>
      </c>
      <c r="Q48" s="219">
        <f t="shared" si="7"/>
        <v>604671485</v>
      </c>
      <c r="R48" s="219">
        <f t="shared" si="7"/>
        <v>604671485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604671485</v>
      </c>
      <c r="X48" s="219">
        <f t="shared" si="7"/>
        <v>458767</v>
      </c>
      <c r="Y48" s="219">
        <f t="shared" si="7"/>
        <v>604212718</v>
      </c>
      <c r="Z48" s="265">
        <f>+IF(X48&lt;&gt;0,+(Y48/X48)*100,0)</f>
        <v>131703.61381703566</v>
      </c>
      <c r="AA48" s="232">
        <f>SUM(AA45:AA47)</f>
        <v>611689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98278100</v>
      </c>
      <c r="D6" s="155"/>
      <c r="E6" s="59">
        <v>68252000</v>
      </c>
      <c r="F6" s="60">
        <v>75566693</v>
      </c>
      <c r="G6" s="60">
        <v>17327897</v>
      </c>
      <c r="H6" s="60">
        <v>6336584</v>
      </c>
      <c r="I6" s="60">
        <v>15409208</v>
      </c>
      <c r="J6" s="60">
        <v>39073689</v>
      </c>
      <c r="K6" s="60">
        <v>8508552</v>
      </c>
      <c r="L6" s="60">
        <v>6170489</v>
      </c>
      <c r="M6" s="60">
        <v>4038653</v>
      </c>
      <c r="N6" s="60">
        <v>18717694</v>
      </c>
      <c r="O6" s="60">
        <v>6445266</v>
      </c>
      <c r="P6" s="60">
        <v>6341680</v>
      </c>
      <c r="Q6" s="60">
        <v>4922317</v>
      </c>
      <c r="R6" s="60">
        <v>17709263</v>
      </c>
      <c r="S6" s="60"/>
      <c r="T6" s="60"/>
      <c r="U6" s="60"/>
      <c r="V6" s="60"/>
      <c r="W6" s="60">
        <v>75500646</v>
      </c>
      <c r="X6" s="60">
        <v>55527602</v>
      </c>
      <c r="Y6" s="60">
        <v>19973044</v>
      </c>
      <c r="Z6" s="140">
        <v>35.97</v>
      </c>
      <c r="AA6" s="62">
        <v>75566693</v>
      </c>
    </row>
    <row r="7" spans="1:27" ht="13.5">
      <c r="A7" s="249" t="s">
        <v>178</v>
      </c>
      <c r="B7" s="182"/>
      <c r="C7" s="155">
        <v>121830205</v>
      </c>
      <c r="D7" s="155"/>
      <c r="E7" s="59">
        <v>91373000</v>
      </c>
      <c r="F7" s="60">
        <v>90084079</v>
      </c>
      <c r="G7" s="60">
        <v>28739000</v>
      </c>
      <c r="H7" s="60">
        <v>1615000</v>
      </c>
      <c r="I7" s="60">
        <v>131579</v>
      </c>
      <c r="J7" s="60">
        <v>30485579</v>
      </c>
      <c r="K7" s="60"/>
      <c r="L7" s="60"/>
      <c r="M7" s="60">
        <v>28029000</v>
      </c>
      <c r="N7" s="60">
        <v>28029000</v>
      </c>
      <c r="O7" s="60"/>
      <c r="P7" s="60">
        <v>600000</v>
      </c>
      <c r="Q7" s="60">
        <v>21772000</v>
      </c>
      <c r="R7" s="60">
        <v>22372000</v>
      </c>
      <c r="S7" s="60"/>
      <c r="T7" s="60"/>
      <c r="U7" s="60"/>
      <c r="V7" s="60"/>
      <c r="W7" s="60">
        <v>80886579</v>
      </c>
      <c r="X7" s="60">
        <v>79561079</v>
      </c>
      <c r="Y7" s="60">
        <v>1325500</v>
      </c>
      <c r="Z7" s="140">
        <v>1.67</v>
      </c>
      <c r="AA7" s="62">
        <v>90084079</v>
      </c>
    </row>
    <row r="8" spans="1:27" ht="13.5">
      <c r="A8" s="249" t="s">
        <v>179</v>
      </c>
      <c r="B8" s="182"/>
      <c r="C8" s="155"/>
      <c r="D8" s="155"/>
      <c r="E8" s="59">
        <v>35461000</v>
      </c>
      <c r="F8" s="60">
        <v>35381000</v>
      </c>
      <c r="G8" s="60">
        <v>9336</v>
      </c>
      <c r="H8" s="60"/>
      <c r="I8" s="60">
        <v>3000000</v>
      </c>
      <c r="J8" s="60">
        <v>3009336</v>
      </c>
      <c r="K8" s="60">
        <v>10095000</v>
      </c>
      <c r="L8" s="60"/>
      <c r="M8" s="60"/>
      <c r="N8" s="60">
        <v>10095000</v>
      </c>
      <c r="O8" s="60"/>
      <c r="P8" s="60"/>
      <c r="Q8" s="60">
        <v>7950155</v>
      </c>
      <c r="R8" s="60">
        <v>7950155</v>
      </c>
      <c r="S8" s="60"/>
      <c r="T8" s="60"/>
      <c r="U8" s="60"/>
      <c r="V8" s="60"/>
      <c r="W8" s="60">
        <v>21054491</v>
      </c>
      <c r="X8" s="60">
        <v>31063000</v>
      </c>
      <c r="Y8" s="60">
        <v>-10008509</v>
      </c>
      <c r="Z8" s="140">
        <v>-32.22</v>
      </c>
      <c r="AA8" s="62">
        <v>35381000</v>
      </c>
    </row>
    <row r="9" spans="1:27" ht="13.5">
      <c r="A9" s="249" t="s">
        <v>180</v>
      </c>
      <c r="B9" s="182"/>
      <c r="C9" s="155">
        <v>208211</v>
      </c>
      <c r="D9" s="155"/>
      <c r="E9" s="59">
        <v>170000</v>
      </c>
      <c r="F9" s="60">
        <v>154217</v>
      </c>
      <c r="G9" s="60"/>
      <c r="H9" s="60"/>
      <c r="I9" s="60"/>
      <c r="J9" s="60"/>
      <c r="K9" s="60">
        <v>112145</v>
      </c>
      <c r="L9" s="60">
        <v>15706</v>
      </c>
      <c r="M9" s="60">
        <v>7590</v>
      </c>
      <c r="N9" s="60">
        <v>135441</v>
      </c>
      <c r="O9" s="60"/>
      <c r="P9" s="60">
        <v>43708</v>
      </c>
      <c r="Q9" s="60">
        <v>19189</v>
      </c>
      <c r="R9" s="60">
        <v>62897</v>
      </c>
      <c r="S9" s="60"/>
      <c r="T9" s="60"/>
      <c r="U9" s="60"/>
      <c r="V9" s="60"/>
      <c r="W9" s="60">
        <v>198338</v>
      </c>
      <c r="X9" s="60">
        <v>146691</v>
      </c>
      <c r="Y9" s="60">
        <v>51647</v>
      </c>
      <c r="Z9" s="140">
        <v>35.21</v>
      </c>
      <c r="AA9" s="62">
        <v>154217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-191899379</v>
      </c>
      <c r="D12" s="155"/>
      <c r="E12" s="59">
        <v>-209000</v>
      </c>
      <c r="F12" s="60">
        <v>-300741</v>
      </c>
      <c r="G12" s="60">
        <v>-10986472</v>
      </c>
      <c r="H12" s="60">
        <v>-9589678</v>
      </c>
      <c r="I12" s="60">
        <v>-11485586</v>
      </c>
      <c r="J12" s="60">
        <v>-32061736</v>
      </c>
      <c r="K12" s="60">
        <v>-11115494</v>
      </c>
      <c r="L12" s="60">
        <v>-10394216</v>
      </c>
      <c r="M12" s="60">
        <v>-9692191</v>
      </c>
      <c r="N12" s="60">
        <v>-31201901</v>
      </c>
      <c r="O12" s="60">
        <v>-14607106</v>
      </c>
      <c r="P12" s="60">
        <v>-11983048</v>
      </c>
      <c r="Q12" s="60">
        <v>-45017363</v>
      </c>
      <c r="R12" s="60">
        <v>-71607517</v>
      </c>
      <c r="S12" s="60"/>
      <c r="T12" s="60"/>
      <c r="U12" s="60"/>
      <c r="V12" s="60"/>
      <c r="W12" s="60">
        <v>-134871154</v>
      </c>
      <c r="X12" s="60">
        <v>-177408</v>
      </c>
      <c r="Y12" s="60">
        <v>-134693746</v>
      </c>
      <c r="Z12" s="140">
        <v>75923.15</v>
      </c>
      <c r="AA12" s="62">
        <v>-300741</v>
      </c>
    </row>
    <row r="13" spans="1:27" ht="13.5">
      <c r="A13" s="249" t="s">
        <v>40</v>
      </c>
      <c r="B13" s="182"/>
      <c r="C13" s="155">
        <v>-16250</v>
      </c>
      <c r="D13" s="155"/>
      <c r="E13" s="59">
        <v>-300000</v>
      </c>
      <c r="F13" s="60">
        <v>-300</v>
      </c>
      <c r="G13" s="60"/>
      <c r="H13" s="60">
        <v>-1315789</v>
      </c>
      <c r="I13" s="60">
        <v>-2650849</v>
      </c>
      <c r="J13" s="60">
        <v>-3966638</v>
      </c>
      <c r="K13" s="60">
        <v>-3070175</v>
      </c>
      <c r="L13" s="60"/>
      <c r="M13" s="60">
        <v>-3754889</v>
      </c>
      <c r="N13" s="60">
        <v>-6825064</v>
      </c>
      <c r="O13" s="60"/>
      <c r="P13" s="60"/>
      <c r="Q13" s="60"/>
      <c r="R13" s="60"/>
      <c r="S13" s="60"/>
      <c r="T13" s="60"/>
      <c r="U13" s="60"/>
      <c r="V13" s="60"/>
      <c r="W13" s="60">
        <v>-10791702</v>
      </c>
      <c r="X13" s="60">
        <v>-218</v>
      </c>
      <c r="Y13" s="60">
        <v>-10791484</v>
      </c>
      <c r="Z13" s="140">
        <v>4950222.02</v>
      </c>
      <c r="AA13" s="62">
        <v>-300</v>
      </c>
    </row>
    <row r="14" spans="1:27" ht="13.5">
      <c r="A14" s="249" t="s">
        <v>42</v>
      </c>
      <c r="B14" s="182"/>
      <c r="C14" s="155"/>
      <c r="D14" s="155"/>
      <c r="E14" s="59"/>
      <c r="F14" s="60">
        <v>-25756</v>
      </c>
      <c r="G14" s="60">
        <v>-11688660</v>
      </c>
      <c r="H14" s="60">
        <v>-11688661</v>
      </c>
      <c r="I14" s="60">
        <v>-1637661</v>
      </c>
      <c r="J14" s="60">
        <v>-25014982</v>
      </c>
      <c r="K14" s="60">
        <v>-2091265</v>
      </c>
      <c r="L14" s="60">
        <v>-2543796</v>
      </c>
      <c r="M14" s="60">
        <v>-4595563</v>
      </c>
      <c r="N14" s="60">
        <v>-9230624</v>
      </c>
      <c r="O14" s="60"/>
      <c r="P14" s="60"/>
      <c r="Q14" s="60"/>
      <c r="R14" s="60"/>
      <c r="S14" s="60"/>
      <c r="T14" s="60"/>
      <c r="U14" s="60"/>
      <c r="V14" s="60"/>
      <c r="W14" s="60">
        <v>-34245606</v>
      </c>
      <c r="X14" s="60"/>
      <c r="Y14" s="60">
        <v>-34245606</v>
      </c>
      <c r="Z14" s="140"/>
      <c r="AA14" s="62">
        <v>-25756</v>
      </c>
    </row>
    <row r="15" spans="1:27" ht="13.5">
      <c r="A15" s="250" t="s">
        <v>184</v>
      </c>
      <c r="B15" s="251"/>
      <c r="C15" s="168">
        <f aca="true" t="shared" si="0" ref="C15:Y15">SUM(C6:C14)</f>
        <v>28400887</v>
      </c>
      <c r="D15" s="168">
        <f>SUM(D6:D14)</f>
        <v>0</v>
      </c>
      <c r="E15" s="72">
        <f t="shared" si="0"/>
        <v>194747000</v>
      </c>
      <c r="F15" s="73">
        <f t="shared" si="0"/>
        <v>200859192</v>
      </c>
      <c r="G15" s="73">
        <f t="shared" si="0"/>
        <v>23401101</v>
      </c>
      <c r="H15" s="73">
        <f t="shared" si="0"/>
        <v>-14642544</v>
      </c>
      <c r="I15" s="73">
        <f t="shared" si="0"/>
        <v>2766691</v>
      </c>
      <c r="J15" s="73">
        <f t="shared" si="0"/>
        <v>11525248</v>
      </c>
      <c r="K15" s="73">
        <f t="shared" si="0"/>
        <v>2438763</v>
      </c>
      <c r="L15" s="73">
        <f t="shared" si="0"/>
        <v>-6751817</v>
      </c>
      <c r="M15" s="73">
        <f t="shared" si="0"/>
        <v>14032600</v>
      </c>
      <c r="N15" s="73">
        <f t="shared" si="0"/>
        <v>9719546</v>
      </c>
      <c r="O15" s="73">
        <f t="shared" si="0"/>
        <v>-8161840</v>
      </c>
      <c r="P15" s="73">
        <f t="shared" si="0"/>
        <v>-4997660</v>
      </c>
      <c r="Q15" s="73">
        <f t="shared" si="0"/>
        <v>-10353702</v>
      </c>
      <c r="R15" s="73">
        <f t="shared" si="0"/>
        <v>-23513202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-2268408</v>
      </c>
      <c r="X15" s="73">
        <f t="shared" si="0"/>
        <v>166120746</v>
      </c>
      <c r="Y15" s="73">
        <f t="shared" si="0"/>
        <v>-168389154</v>
      </c>
      <c r="Z15" s="170">
        <f>+IF(X15&lt;&gt;0,+(Y15/X15)*100,0)</f>
        <v>-101.36551758562413</v>
      </c>
      <c r="AA15" s="74">
        <f>SUM(AA6:AA14)</f>
        <v>200859192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-27753414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35731000</v>
      </c>
      <c r="F24" s="60"/>
      <c r="G24" s="60">
        <v>-721000</v>
      </c>
      <c r="H24" s="60">
        <v>-10035000</v>
      </c>
      <c r="I24" s="60">
        <v>-433000</v>
      </c>
      <c r="J24" s="60">
        <v>-11189000</v>
      </c>
      <c r="K24" s="60">
        <v>-3381000</v>
      </c>
      <c r="L24" s="60">
        <v>-5446000</v>
      </c>
      <c r="M24" s="60">
        <v>-796000</v>
      </c>
      <c r="N24" s="60">
        <v>-9623000</v>
      </c>
      <c r="O24" s="60">
        <v>-376209</v>
      </c>
      <c r="P24" s="60">
        <v>-3001696</v>
      </c>
      <c r="Q24" s="60">
        <v>-4426155</v>
      </c>
      <c r="R24" s="60">
        <v>-7804060</v>
      </c>
      <c r="S24" s="60"/>
      <c r="T24" s="60"/>
      <c r="U24" s="60"/>
      <c r="V24" s="60"/>
      <c r="W24" s="60">
        <v>-28616060</v>
      </c>
      <c r="X24" s="60"/>
      <c r="Y24" s="60">
        <v>-28616060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-27753414</v>
      </c>
      <c r="D25" s="168">
        <f>SUM(D19:D24)</f>
        <v>0</v>
      </c>
      <c r="E25" s="72">
        <f t="shared" si="1"/>
        <v>35731000</v>
      </c>
      <c r="F25" s="73">
        <f t="shared" si="1"/>
        <v>0</v>
      </c>
      <c r="G25" s="73">
        <f t="shared" si="1"/>
        <v>-721000</v>
      </c>
      <c r="H25" s="73">
        <f t="shared" si="1"/>
        <v>-10035000</v>
      </c>
      <c r="I25" s="73">
        <f t="shared" si="1"/>
        <v>-433000</v>
      </c>
      <c r="J25" s="73">
        <f t="shared" si="1"/>
        <v>-11189000</v>
      </c>
      <c r="K25" s="73">
        <f t="shared" si="1"/>
        <v>-3381000</v>
      </c>
      <c r="L25" s="73">
        <f t="shared" si="1"/>
        <v>-5446000</v>
      </c>
      <c r="M25" s="73">
        <f t="shared" si="1"/>
        <v>-796000</v>
      </c>
      <c r="N25" s="73">
        <f t="shared" si="1"/>
        <v>-9623000</v>
      </c>
      <c r="O25" s="73">
        <f t="shared" si="1"/>
        <v>-376209</v>
      </c>
      <c r="P25" s="73">
        <f t="shared" si="1"/>
        <v>-3001696</v>
      </c>
      <c r="Q25" s="73">
        <f t="shared" si="1"/>
        <v>-4426155</v>
      </c>
      <c r="R25" s="73">
        <f t="shared" si="1"/>
        <v>-7804060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-28616060</v>
      </c>
      <c r="X25" s="73">
        <f t="shared" si="1"/>
        <v>0</v>
      </c>
      <c r="Y25" s="73">
        <f t="shared" si="1"/>
        <v>-28616060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-22800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-22800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624673</v>
      </c>
      <c r="D36" s="153">
        <f>+D15+D25+D34</f>
        <v>0</v>
      </c>
      <c r="E36" s="99">
        <f t="shared" si="3"/>
        <v>230478000</v>
      </c>
      <c r="F36" s="100">
        <f t="shared" si="3"/>
        <v>200859192</v>
      </c>
      <c r="G36" s="100">
        <f t="shared" si="3"/>
        <v>22680101</v>
      </c>
      <c r="H36" s="100">
        <f t="shared" si="3"/>
        <v>-24677544</v>
      </c>
      <c r="I36" s="100">
        <f t="shared" si="3"/>
        <v>2333691</v>
      </c>
      <c r="J36" s="100">
        <f t="shared" si="3"/>
        <v>336248</v>
      </c>
      <c r="K36" s="100">
        <f t="shared" si="3"/>
        <v>-942237</v>
      </c>
      <c r="L36" s="100">
        <f t="shared" si="3"/>
        <v>-12197817</v>
      </c>
      <c r="M36" s="100">
        <f t="shared" si="3"/>
        <v>13236600</v>
      </c>
      <c r="N36" s="100">
        <f t="shared" si="3"/>
        <v>96546</v>
      </c>
      <c r="O36" s="100">
        <f t="shared" si="3"/>
        <v>-8538049</v>
      </c>
      <c r="P36" s="100">
        <f t="shared" si="3"/>
        <v>-7999356</v>
      </c>
      <c r="Q36" s="100">
        <f t="shared" si="3"/>
        <v>-14779857</v>
      </c>
      <c r="R36" s="100">
        <f t="shared" si="3"/>
        <v>-31317262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-30884468</v>
      </c>
      <c r="X36" s="100">
        <f t="shared" si="3"/>
        <v>166120746</v>
      </c>
      <c r="Y36" s="100">
        <f t="shared" si="3"/>
        <v>-197005214</v>
      </c>
      <c r="Z36" s="137">
        <f>+IF(X36&lt;&gt;0,+(Y36/X36)*100,0)</f>
        <v>-118.59157795980522</v>
      </c>
      <c r="AA36" s="102">
        <f>+AA15+AA25+AA34</f>
        <v>200859192</v>
      </c>
    </row>
    <row r="37" spans="1:27" ht="13.5">
      <c r="A37" s="249" t="s">
        <v>199</v>
      </c>
      <c r="B37" s="182"/>
      <c r="C37" s="153">
        <v>1047420</v>
      </c>
      <c r="D37" s="153"/>
      <c r="E37" s="99">
        <v>7849000</v>
      </c>
      <c r="F37" s="100">
        <v>1672000</v>
      </c>
      <c r="G37" s="100">
        <v>1672000</v>
      </c>
      <c r="H37" s="100">
        <v>24352101</v>
      </c>
      <c r="I37" s="100">
        <v>-325443</v>
      </c>
      <c r="J37" s="100">
        <v>1672000</v>
      </c>
      <c r="K37" s="100">
        <v>2008248</v>
      </c>
      <c r="L37" s="100">
        <v>1066011</v>
      </c>
      <c r="M37" s="100">
        <v>-11131806</v>
      </c>
      <c r="N37" s="100">
        <v>2008248</v>
      </c>
      <c r="O37" s="100">
        <v>2104794</v>
      </c>
      <c r="P37" s="100">
        <v>-6433255</v>
      </c>
      <c r="Q37" s="100">
        <v>-14432611</v>
      </c>
      <c r="R37" s="100">
        <v>2104794</v>
      </c>
      <c r="S37" s="100"/>
      <c r="T37" s="100"/>
      <c r="U37" s="100"/>
      <c r="V37" s="100"/>
      <c r="W37" s="100">
        <v>1672000</v>
      </c>
      <c r="X37" s="100">
        <v>1672000</v>
      </c>
      <c r="Y37" s="100"/>
      <c r="Z37" s="137"/>
      <c r="AA37" s="102">
        <v>1672000</v>
      </c>
    </row>
    <row r="38" spans="1:27" ht="13.5">
      <c r="A38" s="269" t="s">
        <v>200</v>
      </c>
      <c r="B38" s="256"/>
      <c r="C38" s="257">
        <v>1672093</v>
      </c>
      <c r="D38" s="257"/>
      <c r="E38" s="258">
        <v>238327000</v>
      </c>
      <c r="F38" s="259">
        <v>202531191</v>
      </c>
      <c r="G38" s="259">
        <v>24352101</v>
      </c>
      <c r="H38" s="259">
        <v>-325443</v>
      </c>
      <c r="I38" s="259">
        <v>2008248</v>
      </c>
      <c r="J38" s="259">
        <v>2008248</v>
      </c>
      <c r="K38" s="259">
        <v>1066011</v>
      </c>
      <c r="L38" s="259">
        <v>-11131806</v>
      </c>
      <c r="M38" s="259">
        <v>2104794</v>
      </c>
      <c r="N38" s="259">
        <v>2104794</v>
      </c>
      <c r="O38" s="259">
        <v>-6433255</v>
      </c>
      <c r="P38" s="259">
        <v>-14432611</v>
      </c>
      <c r="Q38" s="259">
        <v>-29212468</v>
      </c>
      <c r="R38" s="259">
        <v>-29212468</v>
      </c>
      <c r="S38" s="259"/>
      <c r="T38" s="259"/>
      <c r="U38" s="259"/>
      <c r="V38" s="259"/>
      <c r="W38" s="259">
        <v>-29212468</v>
      </c>
      <c r="X38" s="259">
        <v>167792745</v>
      </c>
      <c r="Y38" s="259">
        <v>-197005213</v>
      </c>
      <c r="Z38" s="260">
        <v>-117.41</v>
      </c>
      <c r="AA38" s="261">
        <v>202531191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29945972</v>
      </c>
      <c r="D5" s="200">
        <f t="shared" si="0"/>
        <v>0</v>
      </c>
      <c r="E5" s="106">
        <f t="shared" si="0"/>
        <v>18356000</v>
      </c>
      <c r="F5" s="106">
        <f t="shared" si="0"/>
        <v>35381000</v>
      </c>
      <c r="G5" s="106">
        <f t="shared" si="0"/>
        <v>721436</v>
      </c>
      <c r="H5" s="106">
        <f t="shared" si="0"/>
        <v>10034890</v>
      </c>
      <c r="I5" s="106">
        <f t="shared" si="0"/>
        <v>432870</v>
      </c>
      <c r="J5" s="106">
        <f t="shared" si="0"/>
        <v>11189196</v>
      </c>
      <c r="K5" s="106">
        <f t="shared" si="0"/>
        <v>637042</v>
      </c>
      <c r="L5" s="106">
        <f t="shared" si="0"/>
        <v>3854473</v>
      </c>
      <c r="M5" s="106">
        <f t="shared" si="0"/>
        <v>796397</v>
      </c>
      <c r="N5" s="106">
        <f t="shared" si="0"/>
        <v>5287912</v>
      </c>
      <c r="O5" s="106">
        <f t="shared" si="0"/>
        <v>0</v>
      </c>
      <c r="P5" s="106">
        <f t="shared" si="0"/>
        <v>845711</v>
      </c>
      <c r="Q5" s="106">
        <f t="shared" si="0"/>
        <v>2378401</v>
      </c>
      <c r="R5" s="106">
        <f t="shared" si="0"/>
        <v>3224112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19701220</v>
      </c>
      <c r="X5" s="106">
        <f t="shared" si="0"/>
        <v>26535750</v>
      </c>
      <c r="Y5" s="106">
        <f t="shared" si="0"/>
        <v>-6834530</v>
      </c>
      <c r="Z5" s="201">
        <f>+IF(X5&lt;&gt;0,+(Y5/X5)*100,0)</f>
        <v>-25.755933033737506</v>
      </c>
      <c r="AA5" s="199">
        <f>SUM(AA11:AA18)</f>
        <v>35381000</v>
      </c>
    </row>
    <row r="6" spans="1:27" ht="13.5">
      <c r="A6" s="291" t="s">
        <v>204</v>
      </c>
      <c r="B6" s="142"/>
      <c r="C6" s="62">
        <v>22763375</v>
      </c>
      <c r="D6" s="156"/>
      <c r="E6" s="60">
        <v>10356000</v>
      </c>
      <c r="F6" s="60">
        <v>27381000</v>
      </c>
      <c r="G6" s="60">
        <v>721436</v>
      </c>
      <c r="H6" s="60">
        <v>10034890</v>
      </c>
      <c r="I6" s="60">
        <v>432870</v>
      </c>
      <c r="J6" s="60">
        <v>11189196</v>
      </c>
      <c r="K6" s="60">
        <v>637042</v>
      </c>
      <c r="L6" s="60">
        <v>3854473</v>
      </c>
      <c r="M6" s="60">
        <v>796397</v>
      </c>
      <c r="N6" s="60">
        <v>5287912</v>
      </c>
      <c r="O6" s="60"/>
      <c r="P6" s="60">
        <v>86697</v>
      </c>
      <c r="Q6" s="60"/>
      <c r="R6" s="60">
        <v>86697</v>
      </c>
      <c r="S6" s="60"/>
      <c r="T6" s="60"/>
      <c r="U6" s="60"/>
      <c r="V6" s="60"/>
      <c r="W6" s="60">
        <v>16563805</v>
      </c>
      <c r="X6" s="60">
        <v>20535750</v>
      </c>
      <c r="Y6" s="60">
        <v>-3971945</v>
      </c>
      <c r="Z6" s="140">
        <v>-19.34</v>
      </c>
      <c r="AA6" s="155">
        <v>27381000</v>
      </c>
    </row>
    <row r="7" spans="1:27" ht="13.5">
      <c r="A7" s="291" t="s">
        <v>205</v>
      </c>
      <c r="B7" s="142"/>
      <c r="C7" s="62">
        <v>3166191</v>
      </c>
      <c r="D7" s="156"/>
      <c r="E7" s="60">
        <v>8000000</v>
      </c>
      <c r="F7" s="60">
        <v>8000000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>
        <v>2378401</v>
      </c>
      <c r="R7" s="60">
        <v>2378401</v>
      </c>
      <c r="S7" s="60"/>
      <c r="T7" s="60"/>
      <c r="U7" s="60"/>
      <c r="V7" s="60"/>
      <c r="W7" s="60">
        <v>2378401</v>
      </c>
      <c r="X7" s="60">
        <v>6000000</v>
      </c>
      <c r="Y7" s="60">
        <v>-3621599</v>
      </c>
      <c r="Z7" s="140">
        <v>-60.36</v>
      </c>
      <c r="AA7" s="155">
        <v>8000000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25929566</v>
      </c>
      <c r="D11" s="294">
        <f t="shared" si="1"/>
        <v>0</v>
      </c>
      <c r="E11" s="295">
        <f t="shared" si="1"/>
        <v>18356000</v>
      </c>
      <c r="F11" s="295">
        <f t="shared" si="1"/>
        <v>35381000</v>
      </c>
      <c r="G11" s="295">
        <f t="shared" si="1"/>
        <v>721436</v>
      </c>
      <c r="H11" s="295">
        <f t="shared" si="1"/>
        <v>10034890</v>
      </c>
      <c r="I11" s="295">
        <f t="shared" si="1"/>
        <v>432870</v>
      </c>
      <c r="J11" s="295">
        <f t="shared" si="1"/>
        <v>11189196</v>
      </c>
      <c r="K11" s="295">
        <f t="shared" si="1"/>
        <v>637042</v>
      </c>
      <c r="L11" s="295">
        <f t="shared" si="1"/>
        <v>3854473</v>
      </c>
      <c r="M11" s="295">
        <f t="shared" si="1"/>
        <v>796397</v>
      </c>
      <c r="N11" s="295">
        <f t="shared" si="1"/>
        <v>5287912</v>
      </c>
      <c r="O11" s="295">
        <f t="shared" si="1"/>
        <v>0</v>
      </c>
      <c r="P11" s="295">
        <f t="shared" si="1"/>
        <v>86697</v>
      </c>
      <c r="Q11" s="295">
        <f t="shared" si="1"/>
        <v>2378401</v>
      </c>
      <c r="R11" s="295">
        <f t="shared" si="1"/>
        <v>2465098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18942206</v>
      </c>
      <c r="X11" s="295">
        <f t="shared" si="1"/>
        <v>26535750</v>
      </c>
      <c r="Y11" s="295">
        <f t="shared" si="1"/>
        <v>-7593544</v>
      </c>
      <c r="Z11" s="296">
        <f>+IF(X11&lt;&gt;0,+(Y11/X11)*100,0)</f>
        <v>-28.61627804000264</v>
      </c>
      <c r="AA11" s="297">
        <f>SUM(AA6:AA10)</f>
        <v>35381000</v>
      </c>
    </row>
    <row r="12" spans="1:27" ht="13.5">
      <c r="A12" s="298" t="s">
        <v>210</v>
      </c>
      <c r="B12" s="136"/>
      <c r="C12" s="62">
        <v>3252373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>
        <v>759014</v>
      </c>
      <c r="Q12" s="60"/>
      <c r="R12" s="60">
        <v>759014</v>
      </c>
      <c r="S12" s="60"/>
      <c r="T12" s="60"/>
      <c r="U12" s="60"/>
      <c r="V12" s="60"/>
      <c r="W12" s="60">
        <v>759014</v>
      </c>
      <c r="X12" s="60"/>
      <c r="Y12" s="60">
        <v>759014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764033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17025000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>
        <v>14315000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14315000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>
        <v>2710000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22763375</v>
      </c>
      <c r="D36" s="156">
        <f t="shared" si="4"/>
        <v>0</v>
      </c>
      <c r="E36" s="60">
        <f t="shared" si="4"/>
        <v>24671000</v>
      </c>
      <c r="F36" s="60">
        <f t="shared" si="4"/>
        <v>27381000</v>
      </c>
      <c r="G36" s="60">
        <f t="shared" si="4"/>
        <v>721436</v>
      </c>
      <c r="H36" s="60">
        <f t="shared" si="4"/>
        <v>10034890</v>
      </c>
      <c r="I36" s="60">
        <f t="shared" si="4"/>
        <v>432870</v>
      </c>
      <c r="J36" s="60">
        <f t="shared" si="4"/>
        <v>11189196</v>
      </c>
      <c r="K36" s="60">
        <f t="shared" si="4"/>
        <v>637042</v>
      </c>
      <c r="L36" s="60">
        <f t="shared" si="4"/>
        <v>3854473</v>
      </c>
      <c r="M36" s="60">
        <f t="shared" si="4"/>
        <v>796397</v>
      </c>
      <c r="N36" s="60">
        <f t="shared" si="4"/>
        <v>5287912</v>
      </c>
      <c r="O36" s="60">
        <f t="shared" si="4"/>
        <v>0</v>
      </c>
      <c r="P36" s="60">
        <f t="shared" si="4"/>
        <v>86697</v>
      </c>
      <c r="Q36" s="60">
        <f t="shared" si="4"/>
        <v>0</v>
      </c>
      <c r="R36" s="60">
        <f t="shared" si="4"/>
        <v>86697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16563805</v>
      </c>
      <c r="X36" s="60">
        <f t="shared" si="4"/>
        <v>20535750</v>
      </c>
      <c r="Y36" s="60">
        <f t="shared" si="4"/>
        <v>-3971945</v>
      </c>
      <c r="Z36" s="140">
        <f aca="true" t="shared" si="5" ref="Z36:Z49">+IF(X36&lt;&gt;0,+(Y36/X36)*100,0)</f>
        <v>-19.34161157980595</v>
      </c>
      <c r="AA36" s="155">
        <f>AA6+AA21</f>
        <v>27381000</v>
      </c>
    </row>
    <row r="37" spans="1:27" ht="13.5">
      <c r="A37" s="291" t="s">
        <v>205</v>
      </c>
      <c r="B37" s="142"/>
      <c r="C37" s="62">
        <f t="shared" si="4"/>
        <v>3166191</v>
      </c>
      <c r="D37" s="156">
        <f t="shared" si="4"/>
        <v>0</v>
      </c>
      <c r="E37" s="60">
        <f t="shared" si="4"/>
        <v>8000000</v>
      </c>
      <c r="F37" s="60">
        <f t="shared" si="4"/>
        <v>8000000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2378401</v>
      </c>
      <c r="R37" s="60">
        <f t="shared" si="4"/>
        <v>2378401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2378401</v>
      </c>
      <c r="X37" s="60">
        <f t="shared" si="4"/>
        <v>6000000</v>
      </c>
      <c r="Y37" s="60">
        <f t="shared" si="4"/>
        <v>-3621599</v>
      </c>
      <c r="Z37" s="140">
        <f t="shared" si="5"/>
        <v>-60.35998333333333</v>
      </c>
      <c r="AA37" s="155">
        <f>AA7+AA22</f>
        <v>8000000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25929566</v>
      </c>
      <c r="D41" s="294">
        <f t="shared" si="6"/>
        <v>0</v>
      </c>
      <c r="E41" s="295">
        <f t="shared" si="6"/>
        <v>32671000</v>
      </c>
      <c r="F41" s="295">
        <f t="shared" si="6"/>
        <v>35381000</v>
      </c>
      <c r="G41" s="295">
        <f t="shared" si="6"/>
        <v>721436</v>
      </c>
      <c r="H41" s="295">
        <f t="shared" si="6"/>
        <v>10034890</v>
      </c>
      <c r="I41" s="295">
        <f t="shared" si="6"/>
        <v>432870</v>
      </c>
      <c r="J41" s="295">
        <f t="shared" si="6"/>
        <v>11189196</v>
      </c>
      <c r="K41" s="295">
        <f t="shared" si="6"/>
        <v>637042</v>
      </c>
      <c r="L41" s="295">
        <f t="shared" si="6"/>
        <v>3854473</v>
      </c>
      <c r="M41" s="295">
        <f t="shared" si="6"/>
        <v>796397</v>
      </c>
      <c r="N41" s="295">
        <f t="shared" si="6"/>
        <v>5287912</v>
      </c>
      <c r="O41" s="295">
        <f t="shared" si="6"/>
        <v>0</v>
      </c>
      <c r="P41" s="295">
        <f t="shared" si="6"/>
        <v>86697</v>
      </c>
      <c r="Q41" s="295">
        <f t="shared" si="6"/>
        <v>2378401</v>
      </c>
      <c r="R41" s="295">
        <f t="shared" si="6"/>
        <v>2465098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18942206</v>
      </c>
      <c r="X41" s="295">
        <f t="shared" si="6"/>
        <v>26535750</v>
      </c>
      <c r="Y41" s="295">
        <f t="shared" si="6"/>
        <v>-7593544</v>
      </c>
      <c r="Z41" s="296">
        <f t="shared" si="5"/>
        <v>-28.61627804000264</v>
      </c>
      <c r="AA41" s="297">
        <f>SUM(AA36:AA40)</f>
        <v>35381000</v>
      </c>
    </row>
    <row r="42" spans="1:27" ht="13.5">
      <c r="A42" s="298" t="s">
        <v>210</v>
      </c>
      <c r="B42" s="136"/>
      <c r="C42" s="95">
        <f aca="true" t="shared" si="7" ref="C42:Y48">C12+C27</f>
        <v>3252373</v>
      </c>
      <c r="D42" s="129">
        <f t="shared" si="7"/>
        <v>0</v>
      </c>
      <c r="E42" s="54">
        <f t="shared" si="7"/>
        <v>2710000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759014</v>
      </c>
      <c r="Q42" s="54">
        <f t="shared" si="7"/>
        <v>0</v>
      </c>
      <c r="R42" s="54">
        <f t="shared" si="7"/>
        <v>759014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759014</v>
      </c>
      <c r="X42" s="54">
        <f t="shared" si="7"/>
        <v>0</v>
      </c>
      <c r="Y42" s="54">
        <f t="shared" si="7"/>
        <v>759014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764033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29945972</v>
      </c>
      <c r="D49" s="218">
        <f t="shared" si="9"/>
        <v>0</v>
      </c>
      <c r="E49" s="220">
        <f t="shared" si="9"/>
        <v>35381000</v>
      </c>
      <c r="F49" s="220">
        <f t="shared" si="9"/>
        <v>35381000</v>
      </c>
      <c r="G49" s="220">
        <f t="shared" si="9"/>
        <v>721436</v>
      </c>
      <c r="H49" s="220">
        <f t="shared" si="9"/>
        <v>10034890</v>
      </c>
      <c r="I49" s="220">
        <f t="shared" si="9"/>
        <v>432870</v>
      </c>
      <c r="J49" s="220">
        <f t="shared" si="9"/>
        <v>11189196</v>
      </c>
      <c r="K49" s="220">
        <f t="shared" si="9"/>
        <v>637042</v>
      </c>
      <c r="L49" s="220">
        <f t="shared" si="9"/>
        <v>3854473</v>
      </c>
      <c r="M49" s="220">
        <f t="shared" si="9"/>
        <v>796397</v>
      </c>
      <c r="N49" s="220">
        <f t="shared" si="9"/>
        <v>5287912</v>
      </c>
      <c r="O49" s="220">
        <f t="shared" si="9"/>
        <v>0</v>
      </c>
      <c r="P49" s="220">
        <f t="shared" si="9"/>
        <v>845711</v>
      </c>
      <c r="Q49" s="220">
        <f t="shared" si="9"/>
        <v>2378401</v>
      </c>
      <c r="R49" s="220">
        <f t="shared" si="9"/>
        <v>3224112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19701220</v>
      </c>
      <c r="X49" s="220">
        <f t="shared" si="9"/>
        <v>26535750</v>
      </c>
      <c r="Y49" s="220">
        <f t="shared" si="9"/>
        <v>-6834530</v>
      </c>
      <c r="Z49" s="221">
        <f t="shared" si="5"/>
        <v>-25.755933033737506</v>
      </c>
      <c r="AA49" s="222">
        <f>SUM(AA41:AA48)</f>
        <v>35381000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9024000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376209</v>
      </c>
      <c r="P51" s="54">
        <f t="shared" si="10"/>
        <v>2048629</v>
      </c>
      <c r="Q51" s="54">
        <f t="shared" si="10"/>
        <v>2047753</v>
      </c>
      <c r="R51" s="54">
        <f t="shared" si="10"/>
        <v>4472591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4472591</v>
      </c>
      <c r="X51" s="54">
        <f t="shared" si="10"/>
        <v>0</v>
      </c>
      <c r="Y51" s="54">
        <f t="shared" si="10"/>
        <v>4472591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1361000</v>
      </c>
      <c r="F52" s="60"/>
      <c r="G52" s="60"/>
      <c r="H52" s="60"/>
      <c r="I52" s="60"/>
      <c r="J52" s="60"/>
      <c r="K52" s="60"/>
      <c r="L52" s="60"/>
      <c r="M52" s="60"/>
      <c r="N52" s="60"/>
      <c r="O52" s="60">
        <v>376209</v>
      </c>
      <c r="P52" s="60">
        <v>1880974</v>
      </c>
      <c r="Q52" s="60">
        <v>894123</v>
      </c>
      <c r="R52" s="60">
        <v>3151306</v>
      </c>
      <c r="S52" s="60"/>
      <c r="T52" s="60"/>
      <c r="U52" s="60"/>
      <c r="V52" s="60"/>
      <c r="W52" s="60">
        <v>3151306</v>
      </c>
      <c r="X52" s="60"/>
      <c r="Y52" s="60">
        <v>3151306</v>
      </c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5600000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6961000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376209</v>
      </c>
      <c r="P57" s="295">
        <f t="shared" si="11"/>
        <v>1880974</v>
      </c>
      <c r="Q57" s="295">
        <f t="shared" si="11"/>
        <v>894123</v>
      </c>
      <c r="R57" s="295">
        <f t="shared" si="11"/>
        <v>3151306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3151306</v>
      </c>
      <c r="X57" s="295">
        <f t="shared" si="11"/>
        <v>0</v>
      </c>
      <c r="Y57" s="295">
        <f t="shared" si="11"/>
        <v>3151306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704000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>
        <v>167655</v>
      </c>
      <c r="Q58" s="60">
        <v>1153630</v>
      </c>
      <c r="R58" s="60">
        <v>1321285</v>
      </c>
      <c r="S58" s="60"/>
      <c r="T58" s="60"/>
      <c r="U58" s="60"/>
      <c r="V58" s="60"/>
      <c r="W58" s="60">
        <v>1321285</v>
      </c>
      <c r="X58" s="60"/>
      <c r="Y58" s="60">
        <v>1321285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1359000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1231427</v>
      </c>
      <c r="F65" s="60"/>
      <c r="G65" s="60">
        <v>132304</v>
      </c>
      <c r="H65" s="60">
        <v>152847</v>
      </c>
      <c r="I65" s="60">
        <v>132286</v>
      </c>
      <c r="J65" s="60">
        <v>417437</v>
      </c>
      <c r="K65" s="60">
        <v>83113</v>
      </c>
      <c r="L65" s="60">
        <v>165954</v>
      </c>
      <c r="M65" s="60">
        <v>100888</v>
      </c>
      <c r="N65" s="60">
        <v>349955</v>
      </c>
      <c r="O65" s="60">
        <v>133429</v>
      </c>
      <c r="P65" s="60">
        <v>133535</v>
      </c>
      <c r="Q65" s="60">
        <v>114482</v>
      </c>
      <c r="R65" s="60">
        <v>381446</v>
      </c>
      <c r="S65" s="60"/>
      <c r="T65" s="60"/>
      <c r="U65" s="60"/>
      <c r="V65" s="60"/>
      <c r="W65" s="60">
        <v>1148838</v>
      </c>
      <c r="X65" s="60"/>
      <c r="Y65" s="60">
        <v>1148838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6000</v>
      </c>
      <c r="F67" s="60"/>
      <c r="G67" s="60"/>
      <c r="H67" s="60"/>
      <c r="I67" s="60"/>
      <c r="J67" s="60"/>
      <c r="K67" s="60"/>
      <c r="L67" s="60"/>
      <c r="M67" s="60">
        <v>1254</v>
      </c>
      <c r="N67" s="60">
        <v>1254</v>
      </c>
      <c r="O67" s="60"/>
      <c r="P67" s="60">
        <v>652901</v>
      </c>
      <c r="Q67" s="60">
        <v>412783</v>
      </c>
      <c r="R67" s="60">
        <v>1065684</v>
      </c>
      <c r="S67" s="60"/>
      <c r="T67" s="60"/>
      <c r="U67" s="60"/>
      <c r="V67" s="60"/>
      <c r="W67" s="60">
        <v>1066938</v>
      </c>
      <c r="X67" s="60"/>
      <c r="Y67" s="60">
        <v>1066938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126082</v>
      </c>
      <c r="F68" s="60"/>
      <c r="G68" s="60"/>
      <c r="H68" s="60"/>
      <c r="I68" s="60">
        <v>29</v>
      </c>
      <c r="J68" s="60">
        <v>29</v>
      </c>
      <c r="K68" s="60">
        <v>2800</v>
      </c>
      <c r="L68" s="60">
        <v>6618</v>
      </c>
      <c r="M68" s="60">
        <v>212986</v>
      </c>
      <c r="N68" s="60">
        <v>222404</v>
      </c>
      <c r="O68" s="60">
        <v>503583</v>
      </c>
      <c r="P68" s="60">
        <v>843460</v>
      </c>
      <c r="Q68" s="60">
        <v>47091</v>
      </c>
      <c r="R68" s="60">
        <v>1394134</v>
      </c>
      <c r="S68" s="60"/>
      <c r="T68" s="60"/>
      <c r="U68" s="60"/>
      <c r="V68" s="60"/>
      <c r="W68" s="60">
        <v>1616567</v>
      </c>
      <c r="X68" s="60"/>
      <c r="Y68" s="60">
        <v>1616567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1363509</v>
      </c>
      <c r="F69" s="220">
        <f t="shared" si="12"/>
        <v>0</v>
      </c>
      <c r="G69" s="220">
        <f t="shared" si="12"/>
        <v>132304</v>
      </c>
      <c r="H69" s="220">
        <f t="shared" si="12"/>
        <v>152847</v>
      </c>
      <c r="I69" s="220">
        <f t="shared" si="12"/>
        <v>132315</v>
      </c>
      <c r="J69" s="220">
        <f t="shared" si="12"/>
        <v>417466</v>
      </c>
      <c r="K69" s="220">
        <f t="shared" si="12"/>
        <v>85913</v>
      </c>
      <c r="L69" s="220">
        <f t="shared" si="12"/>
        <v>172572</v>
      </c>
      <c r="M69" s="220">
        <f t="shared" si="12"/>
        <v>315128</v>
      </c>
      <c r="N69" s="220">
        <f t="shared" si="12"/>
        <v>573613</v>
      </c>
      <c r="O69" s="220">
        <f t="shared" si="12"/>
        <v>637012</v>
      </c>
      <c r="P69" s="220">
        <f t="shared" si="12"/>
        <v>1629896</v>
      </c>
      <c r="Q69" s="220">
        <f t="shared" si="12"/>
        <v>574356</v>
      </c>
      <c r="R69" s="220">
        <f t="shared" si="12"/>
        <v>2841264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3832343</v>
      </c>
      <c r="X69" s="220">
        <f t="shared" si="12"/>
        <v>0</v>
      </c>
      <c r="Y69" s="220">
        <f t="shared" si="12"/>
        <v>3832343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25929566</v>
      </c>
      <c r="D5" s="357">
        <f t="shared" si="0"/>
        <v>0</v>
      </c>
      <c r="E5" s="356">
        <f t="shared" si="0"/>
        <v>18356000</v>
      </c>
      <c r="F5" s="358">
        <f t="shared" si="0"/>
        <v>35381000</v>
      </c>
      <c r="G5" s="358">
        <f t="shared" si="0"/>
        <v>721436</v>
      </c>
      <c r="H5" s="356">
        <f t="shared" si="0"/>
        <v>10034890</v>
      </c>
      <c r="I5" s="356">
        <f t="shared" si="0"/>
        <v>432870</v>
      </c>
      <c r="J5" s="358">
        <f t="shared" si="0"/>
        <v>11189196</v>
      </c>
      <c r="K5" s="358">
        <f t="shared" si="0"/>
        <v>637042</v>
      </c>
      <c r="L5" s="356">
        <f t="shared" si="0"/>
        <v>3854473</v>
      </c>
      <c r="M5" s="356">
        <f t="shared" si="0"/>
        <v>796397</v>
      </c>
      <c r="N5" s="358">
        <f t="shared" si="0"/>
        <v>5287912</v>
      </c>
      <c r="O5" s="358">
        <f t="shared" si="0"/>
        <v>0</v>
      </c>
      <c r="P5" s="356">
        <f t="shared" si="0"/>
        <v>86697</v>
      </c>
      <c r="Q5" s="356">
        <f t="shared" si="0"/>
        <v>2378401</v>
      </c>
      <c r="R5" s="358">
        <f t="shared" si="0"/>
        <v>2465098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18942206</v>
      </c>
      <c r="X5" s="356">
        <f t="shared" si="0"/>
        <v>26535750</v>
      </c>
      <c r="Y5" s="358">
        <f t="shared" si="0"/>
        <v>-7593544</v>
      </c>
      <c r="Z5" s="359">
        <f>+IF(X5&lt;&gt;0,+(Y5/X5)*100,0)</f>
        <v>-28.61627804000264</v>
      </c>
      <c r="AA5" s="360">
        <f>+AA6+AA8+AA11+AA13+AA15</f>
        <v>35381000</v>
      </c>
    </row>
    <row r="6" spans="1:27" ht="13.5">
      <c r="A6" s="361" t="s">
        <v>204</v>
      </c>
      <c r="B6" s="142"/>
      <c r="C6" s="60">
        <f>+C7</f>
        <v>22763375</v>
      </c>
      <c r="D6" s="340">
        <f aca="true" t="shared" si="1" ref="D6:AA6">+D7</f>
        <v>0</v>
      </c>
      <c r="E6" s="60">
        <f t="shared" si="1"/>
        <v>10356000</v>
      </c>
      <c r="F6" s="59">
        <f t="shared" si="1"/>
        <v>27381000</v>
      </c>
      <c r="G6" s="59">
        <f t="shared" si="1"/>
        <v>721436</v>
      </c>
      <c r="H6" s="60">
        <f t="shared" si="1"/>
        <v>10034890</v>
      </c>
      <c r="I6" s="60">
        <f t="shared" si="1"/>
        <v>432870</v>
      </c>
      <c r="J6" s="59">
        <f t="shared" si="1"/>
        <v>11189196</v>
      </c>
      <c r="K6" s="59">
        <f t="shared" si="1"/>
        <v>637042</v>
      </c>
      <c r="L6" s="60">
        <f t="shared" si="1"/>
        <v>3854473</v>
      </c>
      <c r="M6" s="60">
        <f t="shared" si="1"/>
        <v>796397</v>
      </c>
      <c r="N6" s="59">
        <f t="shared" si="1"/>
        <v>5287912</v>
      </c>
      <c r="O6" s="59">
        <f t="shared" si="1"/>
        <v>0</v>
      </c>
      <c r="P6" s="60">
        <f t="shared" si="1"/>
        <v>86697</v>
      </c>
      <c r="Q6" s="60">
        <f t="shared" si="1"/>
        <v>0</v>
      </c>
      <c r="R6" s="59">
        <f t="shared" si="1"/>
        <v>86697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16563805</v>
      </c>
      <c r="X6" s="60">
        <f t="shared" si="1"/>
        <v>20535750</v>
      </c>
      <c r="Y6" s="59">
        <f t="shared" si="1"/>
        <v>-3971945</v>
      </c>
      <c r="Z6" s="61">
        <f>+IF(X6&lt;&gt;0,+(Y6/X6)*100,0)</f>
        <v>-19.34161157980595</v>
      </c>
      <c r="AA6" s="62">
        <f t="shared" si="1"/>
        <v>27381000</v>
      </c>
    </row>
    <row r="7" spans="1:27" ht="13.5">
      <c r="A7" s="291" t="s">
        <v>228</v>
      </c>
      <c r="B7" s="142"/>
      <c r="C7" s="60">
        <v>22763375</v>
      </c>
      <c r="D7" s="340"/>
      <c r="E7" s="60">
        <v>10356000</v>
      </c>
      <c r="F7" s="59">
        <v>27381000</v>
      </c>
      <c r="G7" s="59">
        <v>721436</v>
      </c>
      <c r="H7" s="60">
        <v>10034890</v>
      </c>
      <c r="I7" s="60">
        <v>432870</v>
      </c>
      <c r="J7" s="59">
        <v>11189196</v>
      </c>
      <c r="K7" s="59">
        <v>637042</v>
      </c>
      <c r="L7" s="60">
        <v>3854473</v>
      </c>
      <c r="M7" s="60">
        <v>796397</v>
      </c>
      <c r="N7" s="59">
        <v>5287912</v>
      </c>
      <c r="O7" s="59"/>
      <c r="P7" s="60">
        <v>86697</v>
      </c>
      <c r="Q7" s="60"/>
      <c r="R7" s="59">
        <v>86697</v>
      </c>
      <c r="S7" s="59"/>
      <c r="T7" s="60"/>
      <c r="U7" s="60"/>
      <c r="V7" s="59"/>
      <c r="W7" s="59">
        <v>16563805</v>
      </c>
      <c r="X7" s="60">
        <v>20535750</v>
      </c>
      <c r="Y7" s="59">
        <v>-3971945</v>
      </c>
      <c r="Z7" s="61">
        <v>-19.34</v>
      </c>
      <c r="AA7" s="62">
        <v>27381000</v>
      </c>
    </row>
    <row r="8" spans="1:27" ht="13.5">
      <c r="A8" s="361" t="s">
        <v>205</v>
      </c>
      <c r="B8" s="142"/>
      <c r="C8" s="60">
        <f aca="true" t="shared" si="2" ref="C8:Y8">SUM(C9:C10)</f>
        <v>3166191</v>
      </c>
      <c r="D8" s="340">
        <f t="shared" si="2"/>
        <v>0</v>
      </c>
      <c r="E8" s="60">
        <f t="shared" si="2"/>
        <v>8000000</v>
      </c>
      <c r="F8" s="59">
        <f t="shared" si="2"/>
        <v>8000000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2378401</v>
      </c>
      <c r="R8" s="59">
        <f t="shared" si="2"/>
        <v>2378401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2378401</v>
      </c>
      <c r="X8" s="60">
        <f t="shared" si="2"/>
        <v>6000000</v>
      </c>
      <c r="Y8" s="59">
        <f t="shared" si="2"/>
        <v>-3621599</v>
      </c>
      <c r="Z8" s="61">
        <f>+IF(X8&lt;&gt;0,+(Y8/X8)*100,0)</f>
        <v>-60.35998333333333</v>
      </c>
      <c r="AA8" s="62">
        <f>SUM(AA9:AA10)</f>
        <v>8000000</v>
      </c>
    </row>
    <row r="9" spans="1:27" ht="13.5">
      <c r="A9" s="291" t="s">
        <v>229</v>
      </c>
      <c r="B9" s="142"/>
      <c r="C9" s="60">
        <v>3166191</v>
      </c>
      <c r="D9" s="340"/>
      <c r="E9" s="60">
        <v>8000000</v>
      </c>
      <c r="F9" s="59">
        <v>8000000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>
        <v>2378401</v>
      </c>
      <c r="R9" s="59">
        <v>2378401</v>
      </c>
      <c r="S9" s="59"/>
      <c r="T9" s="60"/>
      <c r="U9" s="60"/>
      <c r="V9" s="59"/>
      <c r="W9" s="59">
        <v>2378401</v>
      </c>
      <c r="X9" s="60">
        <v>6000000</v>
      </c>
      <c r="Y9" s="59">
        <v>-3621599</v>
      </c>
      <c r="Z9" s="61">
        <v>-60.36</v>
      </c>
      <c r="AA9" s="62">
        <v>8000000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3252373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759014</v>
      </c>
      <c r="Q22" s="343">
        <f t="shared" si="6"/>
        <v>0</v>
      </c>
      <c r="R22" s="345">
        <f t="shared" si="6"/>
        <v>759014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759014</v>
      </c>
      <c r="X22" s="343">
        <f t="shared" si="6"/>
        <v>0</v>
      </c>
      <c r="Y22" s="345">
        <f t="shared" si="6"/>
        <v>759014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3252373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>
        <v>759014</v>
      </c>
      <c r="Q27" s="60"/>
      <c r="R27" s="59">
        <v>759014</v>
      </c>
      <c r="S27" s="59"/>
      <c r="T27" s="60"/>
      <c r="U27" s="60"/>
      <c r="V27" s="59"/>
      <c r="W27" s="59">
        <v>759014</v>
      </c>
      <c r="X27" s="60"/>
      <c r="Y27" s="59">
        <v>759014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764033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212988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551045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29945972</v>
      </c>
      <c r="D60" s="346">
        <f t="shared" si="14"/>
        <v>0</v>
      </c>
      <c r="E60" s="219">
        <f t="shared" si="14"/>
        <v>18356000</v>
      </c>
      <c r="F60" s="264">
        <f t="shared" si="14"/>
        <v>35381000</v>
      </c>
      <c r="G60" s="264">
        <f t="shared" si="14"/>
        <v>721436</v>
      </c>
      <c r="H60" s="219">
        <f t="shared" si="14"/>
        <v>10034890</v>
      </c>
      <c r="I60" s="219">
        <f t="shared" si="14"/>
        <v>432870</v>
      </c>
      <c r="J60" s="264">
        <f t="shared" si="14"/>
        <v>11189196</v>
      </c>
      <c r="K60" s="264">
        <f t="shared" si="14"/>
        <v>637042</v>
      </c>
      <c r="L60" s="219">
        <f t="shared" si="14"/>
        <v>3854473</v>
      </c>
      <c r="M60" s="219">
        <f t="shared" si="14"/>
        <v>796397</v>
      </c>
      <c r="N60" s="264">
        <f t="shared" si="14"/>
        <v>5287912</v>
      </c>
      <c r="O60" s="264">
        <f t="shared" si="14"/>
        <v>0</v>
      </c>
      <c r="P60" s="219">
        <f t="shared" si="14"/>
        <v>845711</v>
      </c>
      <c r="Q60" s="219">
        <f t="shared" si="14"/>
        <v>2378401</v>
      </c>
      <c r="R60" s="264">
        <f t="shared" si="14"/>
        <v>3224112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19701220</v>
      </c>
      <c r="X60" s="219">
        <f t="shared" si="14"/>
        <v>26535750</v>
      </c>
      <c r="Y60" s="264">
        <f t="shared" si="14"/>
        <v>-6834530</v>
      </c>
      <c r="Z60" s="337">
        <f>+IF(X60&lt;&gt;0,+(Y60/X60)*100,0)</f>
        <v>-25.755933033737506</v>
      </c>
      <c r="AA60" s="232">
        <f>+AA57+AA54+AA51+AA40+AA37+AA34+AA22+AA5</f>
        <v>35381000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14315000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14315000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14315000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2710000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2710000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17025000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2014-05-13T07:56:26Z</dcterms:created>
  <dcterms:modified xsi:type="dcterms:W3CDTF">2014-05-13T07:56:30Z</dcterms:modified>
  <cp:category/>
  <cp:version/>
  <cp:contentType/>
  <cp:contentStatus/>
</cp:coreProperties>
</file>