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<sst xmlns="http://schemas.openxmlformats.org/spreadsheetml/2006/main" count="855" uniqueCount="302">
  <si>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Hlabisa(KZN274)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</si>
  <si>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</si>
  <si>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</si>
  <si>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</si>
  <si>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</si>
  <si>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</si>
  <si>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</si>
  <si>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</si>
  <si>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</si>
  <si>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</si>
  <si>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</si>
  <si>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</si>
  <si>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</si>
  <si>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</si>
  <si>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</si>
  <si>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</si>
  <si>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</si>
  <si>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</si>
  <si>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</si>
  <si>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</si>
  <si>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</si>
  <si>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</si>
  <si>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</si>
  <si>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</si>
  <si>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</si>
  <si>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</si>
  <si>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</si>
  <si>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</si>
  <si>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</si>
  <si>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</si>
  <si>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</si>
  <si>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</si>
  <si>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</si>
  <si>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</si>
  <si>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</si>
  <si>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</si>
  <si>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</si>
  <si>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</si>
  <si>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</si>
  <si>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</si>
  <si>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</si>
  <si>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</si>
  <si>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</si>
  <si>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</si>
  <si>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</si>
  <si>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</si>
  <si>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</si>
  <si>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</si>
  <si>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</si>
  <si>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</si>
  <si>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</si>
  <si>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</si>
  <si>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</si>
  <si>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</si>
  <si>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</si>
  <si>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</si>
  <si>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</si>
  <si>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</si>
  <si>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</si>
  <si>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</si>
  <si>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</si>
  <si>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</si>
  <si>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</si>
  <si>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</si>
  <si>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</si>
  <si>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</si>
  <si>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</si>
  <si>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</si>
  <si>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</si>
  <si>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</si>
  <si>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Hlabisa(KZN274)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</si>
  <si>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</si>
  <si>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</si>
  <si>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</si>
  <si>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</si>
  <si>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</si>
  <si>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</si>
  <si>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</si>
  <si>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</si>
  <si>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</si>
  <si>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</si>
  <si>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</si>
  <si>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</si>
  <si>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</si>
  <si>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</si>
  <si>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</si>
  <si>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</si>
  <si>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</si>
  <si>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</si>
  <si>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</si>
  <si>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</si>
  <si>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</si>
  <si>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</si>
  <si>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</si>
  <si>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</si>
  <si>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</si>
  <si>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</si>
  <si>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</si>
  <si>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</si>
  <si>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</si>
  <si>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Hlabisa(KZN274)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</si>
  <si>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</si>
  <si>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</si>
  <si>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</si>
  <si>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</si>
  <si>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</si>
  <si>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</si>
  <si>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</si>
  <si>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</si>
  <si>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</si>
  <si>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</si>
  <si>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</si>
  <si>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</si>
  <si>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</si>
  <si>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</si>
  <si>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</si>
  <si>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</si>
  <si>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</si>
  <si>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</si>
  <si>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</si>
  <si>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</si>
  <si>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</si>
  <si>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</si>
  <si>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</si>
  <si>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</si>
  <si>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</si>
  <si>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</si>
  <si>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</si>
  <si>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</si>
  <si>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Hlabisa(KZN274)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</si>
  <si>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</si>
  <si>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</si>
  <si>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</si>
  <si>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</si>
  <si>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</si>
  <si>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</si>
  <si>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</si>
  <si>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</si>
  <si>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</si>
  <si>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</si>
  <si>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Hlabisa(KZN274)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</si>
  <si>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</si>
  <si>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</si>
  <si>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</si>
  <si>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</si>
  <si>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</si>
  <si>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</si>
  <si>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</si>
  <si>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</si>
  <si>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</si>
  <si>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</si>
  <si>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</si>
  <si>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</si>
  <si>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</si>
  <si>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</si>
  <si>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</si>
  <si>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</si>
  <si>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</si>
  <si>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</si>
  <si>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</si>
  <si>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</si>
  <si>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</si>
  <si>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</si>
  <si>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</si>
  <si>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</si>
  <si>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</si>
  <si>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</si>
  <si>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</si>
  <si>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</si>
  <si>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</si>
  <si>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</si>
  <si>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</si>
  <si>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</si>
  <si>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</si>
  <si>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Hlabisa(KZN274)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</si>
  <si>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</si>
  <si>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</si>
  <si>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</si>
  <si>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</si>
  <si>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</si>
  <si>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</si>
  <si>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</si>
  <si>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</si>
  <si>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</si>
  <si>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</si>
  <si>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</si>
  <si>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</si>
  <si>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</si>
  <si>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</si>
  <si>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</si>
  <si>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</si>
  <si>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</si>
  <si>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</si>
  <si>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</si>
  <si>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</si>
  <si>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</si>
  <si>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</si>
  <si>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</si>
  <si>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</si>
  <si>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</si>
  <si>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</si>
  <si>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Hlabisa(KZN274)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</si>
  <si>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</si>
  <si>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</si>
  <si>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</si>
  <si>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</si>
  <si>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</si>
  <si>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</si>
  <si>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</si>
  <si>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</si>
  <si>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</si>
  <si>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</si>
  <si>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</si>
  <si>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</si>
  <si>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</si>
  <si>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</si>
  <si>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</si>
  <si>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</si>
  <si>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</si>
  <si>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</si>
  <si>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</si>
  <si>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</si>
  <si>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</si>
  <si>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</si>
  <si>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</si>
  <si>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</si>
  <si>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Hlabisa(KZN274)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</si>
  <si>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</si>
  <si>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</si>
  <si>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</si>
  <si>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</si>
  <si>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</si>
  <si>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</si>
  <si>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</si>
  <si>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</si>
  <si>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</si>
  <si>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</si>
  <si>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</si>
  <si>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</si>
  <si>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</si>
  <si>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</si>
  <si>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</si>
  <si>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</si>
  <si>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</si>
  <si>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</si>
  <si>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</si>
  <si>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</si>
  <si>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</si>
  <si>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</si>
  <si>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</si>
  <si>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</si>
  <si>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</si>
  <si>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</si>
  <si>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</si>
  <si>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</si>
  <si>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</si>
  <si>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</si>
  <si>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</si>
  <si>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</si>
  <si>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</si>
  <si>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</si>
  <si>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</si>
  <si>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Hlabisa(KZN274)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</si>
  <si>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</si>
  <si>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</si>
  <si>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Kwazulu-Natal: Hlabisa(KZN274)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</si>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</sst>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385756</v>
      </c>
      <c r="C5" s="19">
        <v>0</v>
      </c>
      <c r="D5" s="59">
        <v>420000</v>
      </c>
      <c r="E5" s="60">
        <v>402000</v>
      </c>
      <c r="F5" s="60">
        <v>38375</v>
      </c>
      <c r="G5" s="60">
        <v>38375</v>
      </c>
      <c r="H5" s="60">
        <v>38375</v>
      </c>
      <c r="I5" s="60">
        <v>115125</v>
      </c>
      <c r="J5" s="60">
        <v>64901</v>
      </c>
      <c r="K5" s="60">
        <v>33567</v>
      </c>
      <c r="L5" s="60">
        <v>52227</v>
      </c>
      <c r="M5" s="60">
        <v>150695</v>
      </c>
      <c r="N5" s="60">
        <v>33567</v>
      </c>
      <c r="O5" s="60">
        <v>33567</v>
      </c>
      <c r="P5" s="60">
        <v>50425</v>
      </c>
      <c r="Q5" s="60">
        <v>117559</v>
      </c>
      <c r="R5" s="60">
        <v>0</v>
      </c>
      <c r="S5" s="60">
        <v>0</v>
      </c>
      <c r="T5" s="60">
        <v>0</v>
      </c>
      <c r="U5" s="60">
        <v>0</v>
      </c>
      <c r="V5" s="60">
        <v>383379</v>
      </c>
      <c r="W5" s="60">
        <v>301500</v>
      </c>
      <c r="X5" s="60">
        <v>81879</v>
      </c>
      <c r="Y5" s="61">
        <v>27.16</v>
      </c>
      <c r="Z5" s="62">
        <v>402000</v>
      </c>
    </row>
    <row r="6" spans="1:26" ht="13.5">
      <c r="A6" s="58" t="s">
        <v>32</v>
      </c>
      <c r="B6" s="19">
        <v>307980</v>
      </c>
      <c r="C6" s="19">
        <v>0</v>
      </c>
      <c r="D6" s="59">
        <v>289475</v>
      </c>
      <c r="E6" s="60">
        <v>21000</v>
      </c>
      <c r="F6" s="60">
        <v>1676</v>
      </c>
      <c r="G6" s="60">
        <v>1676</v>
      </c>
      <c r="H6" s="60">
        <v>1675</v>
      </c>
      <c r="I6" s="60">
        <v>5027</v>
      </c>
      <c r="J6" s="60">
        <v>44850</v>
      </c>
      <c r="K6" s="60">
        <v>1519</v>
      </c>
      <c r="L6" s="60">
        <v>19392</v>
      </c>
      <c r="M6" s="60">
        <v>65761</v>
      </c>
      <c r="N6" s="60">
        <v>1564</v>
      </c>
      <c r="O6" s="60">
        <v>1564</v>
      </c>
      <c r="P6" s="60">
        <v>17354</v>
      </c>
      <c r="Q6" s="60">
        <v>20482</v>
      </c>
      <c r="R6" s="60">
        <v>0</v>
      </c>
      <c r="S6" s="60">
        <v>0</v>
      </c>
      <c r="T6" s="60">
        <v>0</v>
      </c>
      <c r="U6" s="60">
        <v>0</v>
      </c>
      <c r="V6" s="60">
        <v>91270</v>
      </c>
      <c r="W6" s="60">
        <v>15750</v>
      </c>
      <c r="X6" s="60">
        <v>75520</v>
      </c>
      <c r="Y6" s="61">
        <v>479.49</v>
      </c>
      <c r="Z6" s="62">
        <v>21000</v>
      </c>
    </row>
    <row r="7" spans="1:26" ht="13.5">
      <c r="A7" s="58" t="s">
        <v>33</v>
      </c>
      <c r="B7" s="19">
        <v>576988</v>
      </c>
      <c r="C7" s="19">
        <v>0</v>
      </c>
      <c r="D7" s="59">
        <v>450000</v>
      </c>
      <c r="E7" s="60">
        <v>501000</v>
      </c>
      <c r="F7" s="60">
        <v>28594</v>
      </c>
      <c r="G7" s="60">
        <v>41945</v>
      </c>
      <c r="H7" s="60">
        <v>40823</v>
      </c>
      <c r="I7" s="60">
        <v>111362</v>
      </c>
      <c r="J7" s="60">
        <v>36329</v>
      </c>
      <c r="K7" s="60">
        <v>29665</v>
      </c>
      <c r="L7" s="60">
        <v>43934</v>
      </c>
      <c r="M7" s="60">
        <v>109928</v>
      </c>
      <c r="N7" s="60">
        <v>42294</v>
      </c>
      <c r="O7" s="60">
        <v>36499</v>
      </c>
      <c r="P7" s="60">
        <v>33035</v>
      </c>
      <c r="Q7" s="60">
        <v>111828</v>
      </c>
      <c r="R7" s="60">
        <v>0</v>
      </c>
      <c r="S7" s="60">
        <v>0</v>
      </c>
      <c r="T7" s="60">
        <v>0</v>
      </c>
      <c r="U7" s="60">
        <v>0</v>
      </c>
      <c r="V7" s="60">
        <v>333118</v>
      </c>
      <c r="W7" s="60">
        <v>375750</v>
      </c>
      <c r="X7" s="60">
        <v>-42632</v>
      </c>
      <c r="Y7" s="61">
        <v>-11.35</v>
      </c>
      <c r="Z7" s="62">
        <v>501000</v>
      </c>
    </row>
    <row r="8" spans="1:26" ht="13.5">
      <c r="A8" s="58" t="s">
        <v>34</v>
      </c>
      <c r="B8" s="19">
        <v>48634362</v>
      </c>
      <c r="C8" s="19">
        <v>0</v>
      </c>
      <c r="D8" s="59">
        <v>44260450</v>
      </c>
      <c r="E8" s="60">
        <v>44260450</v>
      </c>
      <c r="F8" s="60">
        <v>10016000</v>
      </c>
      <c r="G8" s="60">
        <v>0</v>
      </c>
      <c r="H8" s="60">
        <v>0</v>
      </c>
      <c r="I8" s="60">
        <v>10016000</v>
      </c>
      <c r="J8" s="60">
        <v>0</v>
      </c>
      <c r="K8" s="60">
        <v>10058000</v>
      </c>
      <c r="L8" s="60">
        <v>11211906</v>
      </c>
      <c r="M8" s="60">
        <v>21269906</v>
      </c>
      <c r="N8" s="60">
        <v>0</v>
      </c>
      <c r="O8" s="60">
        <v>0</v>
      </c>
      <c r="P8" s="60">
        <v>11942000</v>
      </c>
      <c r="Q8" s="60">
        <v>11942000</v>
      </c>
      <c r="R8" s="60">
        <v>0</v>
      </c>
      <c r="S8" s="60">
        <v>0</v>
      </c>
      <c r="T8" s="60">
        <v>0</v>
      </c>
      <c r="U8" s="60">
        <v>0</v>
      </c>
      <c r="V8" s="60">
        <v>43227906</v>
      </c>
      <c r="W8" s="60">
        <v>33195338</v>
      </c>
      <c r="X8" s="60">
        <v>10032568</v>
      </c>
      <c r="Y8" s="61">
        <v>30.22</v>
      </c>
      <c r="Z8" s="62">
        <v>44260450</v>
      </c>
    </row>
    <row r="9" spans="1:26" ht="13.5">
      <c r="A9" s="58" t="s">
        <v>35</v>
      </c>
      <c r="B9" s="19">
        <v>1204078</v>
      </c>
      <c r="C9" s="19">
        <v>0</v>
      </c>
      <c r="D9" s="59">
        <v>7187310</v>
      </c>
      <c r="E9" s="60">
        <v>13598973</v>
      </c>
      <c r="F9" s="60">
        <v>71642</v>
      </c>
      <c r="G9" s="60">
        <v>39566</v>
      </c>
      <c r="H9" s="60">
        <v>47505</v>
      </c>
      <c r="I9" s="60">
        <v>158713</v>
      </c>
      <c r="J9" s="60">
        <v>115146</v>
      </c>
      <c r="K9" s="60">
        <v>40618</v>
      </c>
      <c r="L9" s="60">
        <v>55907</v>
      </c>
      <c r="M9" s="60">
        <v>211671</v>
      </c>
      <c r="N9" s="60">
        <v>93490</v>
      </c>
      <c r="O9" s="60">
        <v>19892</v>
      </c>
      <c r="P9" s="60">
        <v>38268</v>
      </c>
      <c r="Q9" s="60">
        <v>151650</v>
      </c>
      <c r="R9" s="60">
        <v>0</v>
      </c>
      <c r="S9" s="60">
        <v>0</v>
      </c>
      <c r="T9" s="60">
        <v>0</v>
      </c>
      <c r="U9" s="60">
        <v>0</v>
      </c>
      <c r="V9" s="60">
        <v>522034</v>
      </c>
      <c r="W9" s="60">
        <v>10199230</v>
      </c>
      <c r="X9" s="60">
        <v>-9677196</v>
      </c>
      <c r="Y9" s="61">
        <v>-94.88</v>
      </c>
      <c r="Z9" s="62">
        <v>13598973</v>
      </c>
    </row>
    <row r="10" spans="1:26" ht="25.5">
      <c r="A10" s="63" t="s">
        <v>277</v>
      </c>
      <c r="B10" s="64">
        <f>SUM(B5:B9)</f>
        <v>51109164</v>
      </c>
      <c r="C10" s="64">
        <f>SUM(C5:C9)</f>
        <v>0</v>
      </c>
      <c r="D10" s="65">
        <f aca="true" t="shared" si="0" ref="D10:Z10">SUM(D5:D9)</f>
        <v>52607235</v>
      </c>
      <c r="E10" s="66">
        <f t="shared" si="0"/>
        <v>58783423</v>
      </c>
      <c r="F10" s="66">
        <f t="shared" si="0"/>
        <v>10156287</v>
      </c>
      <c r="G10" s="66">
        <f t="shared" si="0"/>
        <v>121562</v>
      </c>
      <c r="H10" s="66">
        <f t="shared" si="0"/>
        <v>128378</v>
      </c>
      <c r="I10" s="66">
        <f t="shared" si="0"/>
        <v>10406227</v>
      </c>
      <c r="J10" s="66">
        <f t="shared" si="0"/>
        <v>261226</v>
      </c>
      <c r="K10" s="66">
        <f t="shared" si="0"/>
        <v>10163369</v>
      </c>
      <c r="L10" s="66">
        <f t="shared" si="0"/>
        <v>11383366</v>
      </c>
      <c r="M10" s="66">
        <f t="shared" si="0"/>
        <v>21807961</v>
      </c>
      <c r="N10" s="66">
        <f t="shared" si="0"/>
        <v>170915</v>
      </c>
      <c r="O10" s="66">
        <f t="shared" si="0"/>
        <v>91522</v>
      </c>
      <c r="P10" s="66">
        <f t="shared" si="0"/>
        <v>12081082</v>
      </c>
      <c r="Q10" s="66">
        <f t="shared" si="0"/>
        <v>12343519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44557707</v>
      </c>
      <c r="W10" s="66">
        <f t="shared" si="0"/>
        <v>44087568</v>
      </c>
      <c r="X10" s="66">
        <f t="shared" si="0"/>
        <v>470139</v>
      </c>
      <c r="Y10" s="67">
        <f>+IF(W10&lt;&gt;0,(X10/W10)*100,0)</f>
        <v>1.0663754462482486</v>
      </c>
      <c r="Z10" s="68">
        <f t="shared" si="0"/>
        <v>58783423</v>
      </c>
    </row>
    <row r="11" spans="1:26" ht="13.5">
      <c r="A11" s="58" t="s">
        <v>37</v>
      </c>
      <c r="B11" s="19">
        <v>16513092</v>
      </c>
      <c r="C11" s="19">
        <v>0</v>
      </c>
      <c r="D11" s="59">
        <v>21302836</v>
      </c>
      <c r="E11" s="60">
        <v>18501000</v>
      </c>
      <c r="F11" s="60">
        <v>1138328</v>
      </c>
      <c r="G11" s="60">
        <v>1214251</v>
      </c>
      <c r="H11" s="60">
        <v>1137550</v>
      </c>
      <c r="I11" s="60">
        <v>3490129</v>
      </c>
      <c r="J11" s="60">
        <v>1718705</v>
      </c>
      <c r="K11" s="60">
        <v>1164172</v>
      </c>
      <c r="L11" s="60">
        <v>1949222</v>
      </c>
      <c r="M11" s="60">
        <v>4832099</v>
      </c>
      <c r="N11" s="60">
        <v>1312898</v>
      </c>
      <c r="O11" s="60">
        <v>1306790</v>
      </c>
      <c r="P11" s="60">
        <v>1364534</v>
      </c>
      <c r="Q11" s="60">
        <v>3984222</v>
      </c>
      <c r="R11" s="60">
        <v>0</v>
      </c>
      <c r="S11" s="60">
        <v>0</v>
      </c>
      <c r="T11" s="60">
        <v>0</v>
      </c>
      <c r="U11" s="60">
        <v>0</v>
      </c>
      <c r="V11" s="60">
        <v>12306450</v>
      </c>
      <c r="W11" s="60">
        <v>13875750</v>
      </c>
      <c r="X11" s="60">
        <v>-1569300</v>
      </c>
      <c r="Y11" s="61">
        <v>-11.31</v>
      </c>
      <c r="Z11" s="62">
        <v>18501000</v>
      </c>
    </row>
    <row r="12" spans="1:26" ht="13.5">
      <c r="A12" s="58" t="s">
        <v>38</v>
      </c>
      <c r="B12" s="19">
        <v>3755722</v>
      </c>
      <c r="C12" s="19">
        <v>0</v>
      </c>
      <c r="D12" s="59">
        <v>4755638</v>
      </c>
      <c r="E12" s="60">
        <v>4755638</v>
      </c>
      <c r="F12" s="60">
        <v>303831</v>
      </c>
      <c r="G12" s="60">
        <v>330546</v>
      </c>
      <c r="H12" s="60">
        <v>318589</v>
      </c>
      <c r="I12" s="60">
        <v>952966</v>
      </c>
      <c r="J12" s="60">
        <v>340198</v>
      </c>
      <c r="K12" s="60">
        <v>324644</v>
      </c>
      <c r="L12" s="60">
        <v>348648</v>
      </c>
      <c r="M12" s="60">
        <v>1013490</v>
      </c>
      <c r="N12" s="60">
        <v>305200</v>
      </c>
      <c r="O12" s="60">
        <v>314971</v>
      </c>
      <c r="P12" s="60">
        <v>320798</v>
      </c>
      <c r="Q12" s="60">
        <v>940969</v>
      </c>
      <c r="R12" s="60">
        <v>0</v>
      </c>
      <c r="S12" s="60">
        <v>0</v>
      </c>
      <c r="T12" s="60">
        <v>0</v>
      </c>
      <c r="U12" s="60">
        <v>0</v>
      </c>
      <c r="V12" s="60">
        <v>2907425</v>
      </c>
      <c r="W12" s="60">
        <v>3566729</v>
      </c>
      <c r="X12" s="60">
        <v>-659304</v>
      </c>
      <c r="Y12" s="61">
        <v>-18.48</v>
      </c>
      <c r="Z12" s="62">
        <v>4755638</v>
      </c>
    </row>
    <row r="13" spans="1:26" ht="13.5">
      <c r="A13" s="58" t="s">
        <v>278</v>
      </c>
      <c r="B13" s="19">
        <v>7308500</v>
      </c>
      <c r="C13" s="19">
        <v>0</v>
      </c>
      <c r="D13" s="59">
        <v>3000000</v>
      </c>
      <c r="E13" s="60">
        <v>3000000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2250000</v>
      </c>
      <c r="X13" s="60">
        <v>-2250000</v>
      </c>
      <c r="Y13" s="61">
        <v>-100</v>
      </c>
      <c r="Z13" s="62">
        <v>3000000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200000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150000</v>
      </c>
      <c r="X14" s="60">
        <v>-150000</v>
      </c>
      <c r="Y14" s="61">
        <v>-100</v>
      </c>
      <c r="Z14" s="62">
        <v>200000</v>
      </c>
    </row>
    <row r="15" spans="1:26" ht="13.5">
      <c r="A15" s="58" t="s">
        <v>41</v>
      </c>
      <c r="B15" s="19">
        <v>0</v>
      </c>
      <c r="C15" s="19">
        <v>0</v>
      </c>
      <c r="D15" s="59">
        <v>30000</v>
      </c>
      <c r="E15" s="60">
        <v>650000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37279</v>
      </c>
      <c r="Q15" s="60">
        <v>37279</v>
      </c>
      <c r="R15" s="60">
        <v>0</v>
      </c>
      <c r="S15" s="60">
        <v>0</v>
      </c>
      <c r="T15" s="60">
        <v>0</v>
      </c>
      <c r="U15" s="60">
        <v>0</v>
      </c>
      <c r="V15" s="60">
        <v>37279</v>
      </c>
      <c r="W15" s="60">
        <v>487500</v>
      </c>
      <c r="X15" s="60">
        <v>-450221</v>
      </c>
      <c r="Y15" s="61">
        <v>-92.35</v>
      </c>
      <c r="Z15" s="62">
        <v>650000</v>
      </c>
    </row>
    <row r="16" spans="1:26" ht="13.5">
      <c r="A16" s="69" t="s">
        <v>42</v>
      </c>
      <c r="B16" s="19">
        <v>0</v>
      </c>
      <c r="C16" s="19">
        <v>0</v>
      </c>
      <c r="D16" s="59">
        <v>9250000</v>
      </c>
      <c r="E16" s="60">
        <v>15395000</v>
      </c>
      <c r="F16" s="60">
        <v>632562</v>
      </c>
      <c r="G16" s="60">
        <v>1697384</v>
      </c>
      <c r="H16" s="60">
        <v>230358</v>
      </c>
      <c r="I16" s="60">
        <v>2560304</v>
      </c>
      <c r="J16" s="60">
        <v>3294306</v>
      </c>
      <c r="K16" s="60">
        <v>1765738</v>
      </c>
      <c r="L16" s="60">
        <v>2544576</v>
      </c>
      <c r="M16" s="60">
        <v>7604620</v>
      </c>
      <c r="N16" s="60">
        <v>528269</v>
      </c>
      <c r="O16" s="60">
        <v>1572353</v>
      </c>
      <c r="P16" s="60">
        <v>3590491</v>
      </c>
      <c r="Q16" s="60">
        <v>5691113</v>
      </c>
      <c r="R16" s="60">
        <v>0</v>
      </c>
      <c r="S16" s="60">
        <v>0</v>
      </c>
      <c r="T16" s="60">
        <v>0</v>
      </c>
      <c r="U16" s="60">
        <v>0</v>
      </c>
      <c r="V16" s="60">
        <v>15856037</v>
      </c>
      <c r="W16" s="60">
        <v>11546250</v>
      </c>
      <c r="X16" s="60">
        <v>4309787</v>
      </c>
      <c r="Y16" s="61">
        <v>37.33</v>
      </c>
      <c r="Z16" s="62">
        <v>15395000</v>
      </c>
    </row>
    <row r="17" spans="1:26" ht="13.5">
      <c r="A17" s="58" t="s">
        <v>43</v>
      </c>
      <c r="B17" s="19">
        <v>27522085</v>
      </c>
      <c r="C17" s="19">
        <v>0</v>
      </c>
      <c r="D17" s="59">
        <v>10366467</v>
      </c>
      <c r="E17" s="60">
        <v>13140000</v>
      </c>
      <c r="F17" s="60">
        <v>415976</v>
      </c>
      <c r="G17" s="60">
        <v>2004576</v>
      </c>
      <c r="H17" s="60">
        <v>751366</v>
      </c>
      <c r="I17" s="60">
        <v>3171918</v>
      </c>
      <c r="J17" s="60">
        <v>1032154</v>
      </c>
      <c r="K17" s="60">
        <v>920229</v>
      </c>
      <c r="L17" s="60">
        <v>981638</v>
      </c>
      <c r="M17" s="60">
        <v>2934021</v>
      </c>
      <c r="N17" s="60">
        <v>620953</v>
      </c>
      <c r="O17" s="60">
        <v>-75903</v>
      </c>
      <c r="P17" s="60">
        <v>1562488</v>
      </c>
      <c r="Q17" s="60">
        <v>2107538</v>
      </c>
      <c r="R17" s="60">
        <v>0</v>
      </c>
      <c r="S17" s="60">
        <v>0</v>
      </c>
      <c r="T17" s="60">
        <v>0</v>
      </c>
      <c r="U17" s="60">
        <v>0</v>
      </c>
      <c r="V17" s="60">
        <v>8213477</v>
      </c>
      <c r="W17" s="60">
        <v>9855000</v>
      </c>
      <c r="X17" s="60">
        <v>-1641523</v>
      </c>
      <c r="Y17" s="61">
        <v>-16.66</v>
      </c>
      <c r="Z17" s="62">
        <v>13140000</v>
      </c>
    </row>
    <row r="18" spans="1:26" ht="13.5">
      <c r="A18" s="70" t="s">
        <v>44</v>
      </c>
      <c r="B18" s="71">
        <f>SUM(B11:B17)</f>
        <v>55099399</v>
      </c>
      <c r="C18" s="71">
        <f>SUM(C11:C17)</f>
        <v>0</v>
      </c>
      <c r="D18" s="72">
        <f aca="true" t="shared" si="1" ref="D18:Z18">SUM(D11:D17)</f>
        <v>48704941</v>
      </c>
      <c r="E18" s="73">
        <f t="shared" si="1"/>
        <v>55641638</v>
      </c>
      <c r="F18" s="73">
        <f t="shared" si="1"/>
        <v>2490697</v>
      </c>
      <c r="G18" s="73">
        <f t="shared" si="1"/>
        <v>5246757</v>
      </c>
      <c r="H18" s="73">
        <f t="shared" si="1"/>
        <v>2437863</v>
      </c>
      <c r="I18" s="73">
        <f t="shared" si="1"/>
        <v>10175317</v>
      </c>
      <c r="J18" s="73">
        <f t="shared" si="1"/>
        <v>6385363</v>
      </c>
      <c r="K18" s="73">
        <f t="shared" si="1"/>
        <v>4174783</v>
      </c>
      <c r="L18" s="73">
        <f t="shared" si="1"/>
        <v>5824084</v>
      </c>
      <c r="M18" s="73">
        <f t="shared" si="1"/>
        <v>16384230</v>
      </c>
      <c r="N18" s="73">
        <f t="shared" si="1"/>
        <v>2767320</v>
      </c>
      <c r="O18" s="73">
        <f t="shared" si="1"/>
        <v>3118211</v>
      </c>
      <c r="P18" s="73">
        <f t="shared" si="1"/>
        <v>6875590</v>
      </c>
      <c r="Q18" s="73">
        <f t="shared" si="1"/>
        <v>12761121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39320668</v>
      </c>
      <c r="W18" s="73">
        <f t="shared" si="1"/>
        <v>41731229</v>
      </c>
      <c r="X18" s="73">
        <f t="shared" si="1"/>
        <v>-2410561</v>
      </c>
      <c r="Y18" s="67">
        <f>+IF(W18&lt;&gt;0,(X18/W18)*100,0)</f>
        <v>-5.776395897662156</v>
      </c>
      <c r="Z18" s="74">
        <f t="shared" si="1"/>
        <v>55641638</v>
      </c>
    </row>
    <row r="19" spans="1:26" ht="13.5">
      <c r="A19" s="70" t="s">
        <v>45</v>
      </c>
      <c r="B19" s="75">
        <f>+B10-B18</f>
        <v>-3990235</v>
      </c>
      <c r="C19" s="75">
        <f>+C10-C18</f>
        <v>0</v>
      </c>
      <c r="D19" s="76">
        <f aca="true" t="shared" si="2" ref="D19:Z19">+D10-D18</f>
        <v>3902294</v>
      </c>
      <c r="E19" s="77">
        <f t="shared" si="2"/>
        <v>3141785</v>
      </c>
      <c r="F19" s="77">
        <f t="shared" si="2"/>
        <v>7665590</v>
      </c>
      <c r="G19" s="77">
        <f t="shared" si="2"/>
        <v>-5125195</v>
      </c>
      <c r="H19" s="77">
        <f t="shared" si="2"/>
        <v>-2309485</v>
      </c>
      <c r="I19" s="77">
        <f t="shared" si="2"/>
        <v>230910</v>
      </c>
      <c r="J19" s="77">
        <f t="shared" si="2"/>
        <v>-6124137</v>
      </c>
      <c r="K19" s="77">
        <f t="shared" si="2"/>
        <v>5988586</v>
      </c>
      <c r="L19" s="77">
        <f t="shared" si="2"/>
        <v>5559282</v>
      </c>
      <c r="M19" s="77">
        <f t="shared" si="2"/>
        <v>5423731</v>
      </c>
      <c r="N19" s="77">
        <f t="shared" si="2"/>
        <v>-2596405</v>
      </c>
      <c r="O19" s="77">
        <f t="shared" si="2"/>
        <v>-3026689</v>
      </c>
      <c r="P19" s="77">
        <f t="shared" si="2"/>
        <v>5205492</v>
      </c>
      <c r="Q19" s="77">
        <f t="shared" si="2"/>
        <v>-417602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5237039</v>
      </c>
      <c r="W19" s="77">
        <f>IF(E10=E18,0,W10-W18)</f>
        <v>2356339</v>
      </c>
      <c r="X19" s="77">
        <f t="shared" si="2"/>
        <v>2880700</v>
      </c>
      <c r="Y19" s="78">
        <f>+IF(W19&lt;&gt;0,(X19/W19)*100,0)</f>
        <v>122.25320719981295</v>
      </c>
      <c r="Z19" s="79">
        <f t="shared" si="2"/>
        <v>3141785</v>
      </c>
    </row>
    <row r="20" spans="1:26" ht="13.5">
      <c r="A20" s="58" t="s">
        <v>46</v>
      </c>
      <c r="B20" s="19">
        <v>0</v>
      </c>
      <c r="C20" s="19">
        <v>0</v>
      </c>
      <c r="D20" s="59">
        <v>12187550</v>
      </c>
      <c r="E20" s="60">
        <v>13913000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1872041</v>
      </c>
      <c r="M20" s="60">
        <v>1872041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1872041</v>
      </c>
      <c r="W20" s="60">
        <v>10434750</v>
      </c>
      <c r="X20" s="60">
        <v>-8562709</v>
      </c>
      <c r="Y20" s="61">
        <v>-82.06</v>
      </c>
      <c r="Z20" s="62">
        <v>13913000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-3990235</v>
      </c>
      <c r="C22" s="86">
        <f>SUM(C19:C21)</f>
        <v>0</v>
      </c>
      <c r="D22" s="87">
        <f aca="true" t="shared" si="3" ref="D22:Z22">SUM(D19:D21)</f>
        <v>16089844</v>
      </c>
      <c r="E22" s="88">
        <f t="shared" si="3"/>
        <v>17054785</v>
      </c>
      <c r="F22" s="88">
        <f t="shared" si="3"/>
        <v>7665590</v>
      </c>
      <c r="G22" s="88">
        <f t="shared" si="3"/>
        <v>-5125195</v>
      </c>
      <c r="H22" s="88">
        <f t="shared" si="3"/>
        <v>-2309485</v>
      </c>
      <c r="I22" s="88">
        <f t="shared" si="3"/>
        <v>230910</v>
      </c>
      <c r="J22" s="88">
        <f t="shared" si="3"/>
        <v>-6124137</v>
      </c>
      <c r="K22" s="88">
        <f t="shared" si="3"/>
        <v>5988586</v>
      </c>
      <c r="L22" s="88">
        <f t="shared" si="3"/>
        <v>7431323</v>
      </c>
      <c r="M22" s="88">
        <f t="shared" si="3"/>
        <v>7295772</v>
      </c>
      <c r="N22" s="88">
        <f t="shared" si="3"/>
        <v>-2596405</v>
      </c>
      <c r="O22" s="88">
        <f t="shared" si="3"/>
        <v>-3026689</v>
      </c>
      <c r="P22" s="88">
        <f t="shared" si="3"/>
        <v>5205492</v>
      </c>
      <c r="Q22" s="88">
        <f t="shared" si="3"/>
        <v>-417602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7109080</v>
      </c>
      <c r="W22" s="88">
        <f t="shared" si="3"/>
        <v>12791089</v>
      </c>
      <c r="X22" s="88">
        <f t="shared" si="3"/>
        <v>-5682009</v>
      </c>
      <c r="Y22" s="89">
        <f>+IF(W22&lt;&gt;0,(X22/W22)*100,0)</f>
        <v>-44.42162039526111</v>
      </c>
      <c r="Z22" s="90">
        <f t="shared" si="3"/>
        <v>17054785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-3990235</v>
      </c>
      <c r="C24" s="75">
        <f>SUM(C22:C23)</f>
        <v>0</v>
      </c>
      <c r="D24" s="76">
        <f aca="true" t="shared" si="4" ref="D24:Z24">SUM(D22:D23)</f>
        <v>16089844</v>
      </c>
      <c r="E24" s="77">
        <f t="shared" si="4"/>
        <v>17054785</v>
      </c>
      <c r="F24" s="77">
        <f t="shared" si="4"/>
        <v>7665590</v>
      </c>
      <c r="G24" s="77">
        <f t="shared" si="4"/>
        <v>-5125195</v>
      </c>
      <c r="H24" s="77">
        <f t="shared" si="4"/>
        <v>-2309485</v>
      </c>
      <c r="I24" s="77">
        <f t="shared" si="4"/>
        <v>230910</v>
      </c>
      <c r="J24" s="77">
        <f t="shared" si="4"/>
        <v>-6124137</v>
      </c>
      <c r="K24" s="77">
        <f t="shared" si="4"/>
        <v>5988586</v>
      </c>
      <c r="L24" s="77">
        <f t="shared" si="4"/>
        <v>7431323</v>
      </c>
      <c r="M24" s="77">
        <f t="shared" si="4"/>
        <v>7295772</v>
      </c>
      <c r="N24" s="77">
        <f t="shared" si="4"/>
        <v>-2596405</v>
      </c>
      <c r="O24" s="77">
        <f t="shared" si="4"/>
        <v>-3026689</v>
      </c>
      <c r="P24" s="77">
        <f t="shared" si="4"/>
        <v>5205492</v>
      </c>
      <c r="Q24" s="77">
        <f t="shared" si="4"/>
        <v>-417602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7109080</v>
      </c>
      <c r="W24" s="77">
        <f t="shared" si="4"/>
        <v>12791089</v>
      </c>
      <c r="X24" s="77">
        <f t="shared" si="4"/>
        <v>-5682009</v>
      </c>
      <c r="Y24" s="78">
        <f>+IF(W24&lt;&gt;0,(X24/W24)*100,0)</f>
        <v>-44.42162039526111</v>
      </c>
      <c r="Z24" s="79">
        <f t="shared" si="4"/>
        <v>17054785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12468349</v>
      </c>
      <c r="C27" s="22">
        <v>0</v>
      </c>
      <c r="D27" s="99">
        <v>13537124</v>
      </c>
      <c r="E27" s="100">
        <v>15334453</v>
      </c>
      <c r="F27" s="100">
        <v>0</v>
      </c>
      <c r="G27" s="100">
        <v>394859</v>
      </c>
      <c r="H27" s="100">
        <v>597977</v>
      </c>
      <c r="I27" s="100">
        <v>992836</v>
      </c>
      <c r="J27" s="100">
        <v>894985</v>
      </c>
      <c r="K27" s="100">
        <v>0</v>
      </c>
      <c r="L27" s="100">
        <v>363179</v>
      </c>
      <c r="M27" s="100">
        <v>1258164</v>
      </c>
      <c r="N27" s="100">
        <v>1033007</v>
      </c>
      <c r="O27" s="100">
        <v>0</v>
      </c>
      <c r="P27" s="100">
        <v>1174760</v>
      </c>
      <c r="Q27" s="100">
        <v>2207767</v>
      </c>
      <c r="R27" s="100">
        <v>0</v>
      </c>
      <c r="S27" s="100">
        <v>0</v>
      </c>
      <c r="T27" s="100">
        <v>0</v>
      </c>
      <c r="U27" s="100">
        <v>0</v>
      </c>
      <c r="V27" s="100">
        <v>4458767</v>
      </c>
      <c r="W27" s="100">
        <v>11500840</v>
      </c>
      <c r="X27" s="100">
        <v>-7042073</v>
      </c>
      <c r="Y27" s="101">
        <v>-61.23</v>
      </c>
      <c r="Z27" s="102">
        <v>15334453</v>
      </c>
    </row>
    <row r="28" spans="1:26" ht="13.5">
      <c r="A28" s="103" t="s">
        <v>46</v>
      </c>
      <c r="B28" s="19">
        <v>12468349</v>
      </c>
      <c r="C28" s="19">
        <v>0</v>
      </c>
      <c r="D28" s="59">
        <v>12187124</v>
      </c>
      <c r="E28" s="60">
        <v>13912550</v>
      </c>
      <c r="F28" s="60">
        <v>0</v>
      </c>
      <c r="G28" s="60">
        <v>394859</v>
      </c>
      <c r="H28" s="60">
        <v>597977</v>
      </c>
      <c r="I28" s="60">
        <v>992836</v>
      </c>
      <c r="J28" s="60">
        <v>894985</v>
      </c>
      <c r="K28" s="60">
        <v>0</v>
      </c>
      <c r="L28" s="60">
        <v>363179</v>
      </c>
      <c r="M28" s="60">
        <v>1258164</v>
      </c>
      <c r="N28" s="60">
        <v>1033007</v>
      </c>
      <c r="O28" s="60">
        <v>0</v>
      </c>
      <c r="P28" s="60">
        <v>1174760</v>
      </c>
      <c r="Q28" s="60">
        <v>2207767</v>
      </c>
      <c r="R28" s="60">
        <v>0</v>
      </c>
      <c r="S28" s="60">
        <v>0</v>
      </c>
      <c r="T28" s="60">
        <v>0</v>
      </c>
      <c r="U28" s="60">
        <v>0</v>
      </c>
      <c r="V28" s="60">
        <v>4458767</v>
      </c>
      <c r="W28" s="60">
        <v>10434413</v>
      </c>
      <c r="X28" s="60">
        <v>-5975646</v>
      </c>
      <c r="Y28" s="61">
        <v>-57.27</v>
      </c>
      <c r="Z28" s="62">
        <v>13912550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1421903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1066427</v>
      </c>
      <c r="X29" s="60">
        <v>-1066427</v>
      </c>
      <c r="Y29" s="61">
        <v>-100</v>
      </c>
      <c r="Z29" s="62">
        <v>1421903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1350000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12468349</v>
      </c>
      <c r="C32" s="22">
        <f>SUM(C28:C31)</f>
        <v>0</v>
      </c>
      <c r="D32" s="99">
        <f aca="true" t="shared" si="5" ref="D32:Z32">SUM(D28:D31)</f>
        <v>13537124</v>
      </c>
      <c r="E32" s="100">
        <f t="shared" si="5"/>
        <v>15334453</v>
      </c>
      <c r="F32" s="100">
        <f t="shared" si="5"/>
        <v>0</v>
      </c>
      <c r="G32" s="100">
        <f t="shared" si="5"/>
        <v>394859</v>
      </c>
      <c r="H32" s="100">
        <f t="shared" si="5"/>
        <v>597977</v>
      </c>
      <c r="I32" s="100">
        <f t="shared" si="5"/>
        <v>992836</v>
      </c>
      <c r="J32" s="100">
        <f t="shared" si="5"/>
        <v>894985</v>
      </c>
      <c r="K32" s="100">
        <f t="shared" si="5"/>
        <v>0</v>
      </c>
      <c r="L32" s="100">
        <f t="shared" si="5"/>
        <v>363179</v>
      </c>
      <c r="M32" s="100">
        <f t="shared" si="5"/>
        <v>1258164</v>
      </c>
      <c r="N32" s="100">
        <f t="shared" si="5"/>
        <v>1033007</v>
      </c>
      <c r="O32" s="100">
        <f t="shared" si="5"/>
        <v>0</v>
      </c>
      <c r="P32" s="100">
        <f t="shared" si="5"/>
        <v>1174760</v>
      </c>
      <c r="Q32" s="100">
        <f t="shared" si="5"/>
        <v>2207767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4458767</v>
      </c>
      <c r="W32" s="100">
        <f t="shared" si="5"/>
        <v>11500840</v>
      </c>
      <c r="X32" s="100">
        <f t="shared" si="5"/>
        <v>-7042073</v>
      </c>
      <c r="Y32" s="101">
        <f>+IF(W32&lt;&gt;0,(X32/W32)*100,0)</f>
        <v>-61.23094487011384</v>
      </c>
      <c r="Z32" s="102">
        <f t="shared" si="5"/>
        <v>15334453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7964397</v>
      </c>
      <c r="C35" s="19">
        <v>0</v>
      </c>
      <c r="D35" s="59">
        <v>30637356</v>
      </c>
      <c r="E35" s="60">
        <v>20067470</v>
      </c>
      <c r="F35" s="60">
        <v>20150967</v>
      </c>
      <c r="G35" s="60">
        <v>15054384</v>
      </c>
      <c r="H35" s="60">
        <v>16925436</v>
      </c>
      <c r="I35" s="60">
        <v>16925436</v>
      </c>
      <c r="J35" s="60">
        <v>10322197</v>
      </c>
      <c r="K35" s="60">
        <v>17592338</v>
      </c>
      <c r="L35" s="60">
        <v>11891908</v>
      </c>
      <c r="M35" s="60">
        <v>11891908</v>
      </c>
      <c r="N35" s="60">
        <v>11606620</v>
      </c>
      <c r="O35" s="60">
        <v>8305720</v>
      </c>
      <c r="P35" s="60">
        <v>12090664</v>
      </c>
      <c r="Q35" s="60">
        <v>12090664</v>
      </c>
      <c r="R35" s="60">
        <v>0</v>
      </c>
      <c r="S35" s="60">
        <v>0</v>
      </c>
      <c r="T35" s="60">
        <v>0</v>
      </c>
      <c r="U35" s="60">
        <v>0</v>
      </c>
      <c r="V35" s="60">
        <v>12090664</v>
      </c>
      <c r="W35" s="60">
        <v>15050603</v>
      </c>
      <c r="X35" s="60">
        <v>-2959939</v>
      </c>
      <c r="Y35" s="61">
        <v>-19.67</v>
      </c>
      <c r="Z35" s="62">
        <v>20067470</v>
      </c>
    </row>
    <row r="36" spans="1:26" ht="13.5">
      <c r="A36" s="58" t="s">
        <v>57</v>
      </c>
      <c r="B36" s="19">
        <v>80040686</v>
      </c>
      <c r="C36" s="19">
        <v>0</v>
      </c>
      <c r="D36" s="59">
        <v>80182030</v>
      </c>
      <c r="E36" s="60">
        <v>84167741</v>
      </c>
      <c r="F36" s="60">
        <v>84673174</v>
      </c>
      <c r="G36" s="60">
        <v>93226962</v>
      </c>
      <c r="H36" s="60">
        <v>84101210</v>
      </c>
      <c r="I36" s="60">
        <v>84101210</v>
      </c>
      <c r="J36" s="60">
        <v>82944953</v>
      </c>
      <c r="K36" s="60">
        <v>80538542</v>
      </c>
      <c r="L36" s="60">
        <v>81483149</v>
      </c>
      <c r="M36" s="60">
        <v>81483149</v>
      </c>
      <c r="N36" s="60">
        <v>82332136</v>
      </c>
      <c r="O36" s="60">
        <v>66292670</v>
      </c>
      <c r="P36" s="60">
        <v>85093799</v>
      </c>
      <c r="Q36" s="60">
        <v>85093799</v>
      </c>
      <c r="R36" s="60">
        <v>0</v>
      </c>
      <c r="S36" s="60">
        <v>0</v>
      </c>
      <c r="T36" s="60">
        <v>0</v>
      </c>
      <c r="U36" s="60">
        <v>0</v>
      </c>
      <c r="V36" s="60">
        <v>85093799</v>
      </c>
      <c r="W36" s="60">
        <v>63125806</v>
      </c>
      <c r="X36" s="60">
        <v>21967993</v>
      </c>
      <c r="Y36" s="61">
        <v>34.8</v>
      </c>
      <c r="Z36" s="62">
        <v>84167741</v>
      </c>
    </row>
    <row r="37" spans="1:26" ht="13.5">
      <c r="A37" s="58" t="s">
        <v>58</v>
      </c>
      <c r="B37" s="19">
        <v>17084220</v>
      </c>
      <c r="C37" s="19">
        <v>0</v>
      </c>
      <c r="D37" s="59">
        <v>2561267</v>
      </c>
      <c r="E37" s="60">
        <v>836331</v>
      </c>
      <c r="F37" s="60">
        <v>16108439</v>
      </c>
      <c r="G37" s="60">
        <v>22082322</v>
      </c>
      <c r="H37" s="60">
        <v>70171769</v>
      </c>
      <c r="I37" s="60">
        <v>70171769</v>
      </c>
      <c r="J37" s="60">
        <v>29568192</v>
      </c>
      <c r="K37" s="60">
        <v>31595479</v>
      </c>
      <c r="L37" s="60">
        <v>17243211</v>
      </c>
      <c r="M37" s="60">
        <v>17243211</v>
      </c>
      <c r="N37" s="60">
        <v>20761086</v>
      </c>
      <c r="O37" s="60">
        <v>21421240</v>
      </c>
      <c r="P37" s="60">
        <v>30280138</v>
      </c>
      <c r="Q37" s="60">
        <v>30280138</v>
      </c>
      <c r="R37" s="60">
        <v>0</v>
      </c>
      <c r="S37" s="60">
        <v>0</v>
      </c>
      <c r="T37" s="60">
        <v>0</v>
      </c>
      <c r="U37" s="60">
        <v>0</v>
      </c>
      <c r="V37" s="60">
        <v>30280138</v>
      </c>
      <c r="W37" s="60">
        <v>627248</v>
      </c>
      <c r="X37" s="60">
        <v>29652890</v>
      </c>
      <c r="Y37" s="61">
        <v>4727.46</v>
      </c>
      <c r="Z37" s="62">
        <v>836331</v>
      </c>
    </row>
    <row r="38" spans="1:26" ht="13.5">
      <c r="A38" s="58" t="s">
        <v>59</v>
      </c>
      <c r="B38" s="19">
        <v>932149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69988714</v>
      </c>
      <c r="C39" s="19">
        <v>0</v>
      </c>
      <c r="D39" s="59">
        <v>108258119</v>
      </c>
      <c r="E39" s="60">
        <v>103398880</v>
      </c>
      <c r="F39" s="60">
        <v>88715702</v>
      </c>
      <c r="G39" s="60">
        <v>86199024</v>
      </c>
      <c r="H39" s="60">
        <v>30854877</v>
      </c>
      <c r="I39" s="60">
        <v>30854877</v>
      </c>
      <c r="J39" s="60">
        <v>63698958</v>
      </c>
      <c r="K39" s="60">
        <v>66535401</v>
      </c>
      <c r="L39" s="60">
        <v>76131846</v>
      </c>
      <c r="M39" s="60">
        <v>76131846</v>
      </c>
      <c r="N39" s="60">
        <v>73177670</v>
      </c>
      <c r="O39" s="60">
        <v>53177150</v>
      </c>
      <c r="P39" s="60">
        <v>66904325</v>
      </c>
      <c r="Q39" s="60">
        <v>66904325</v>
      </c>
      <c r="R39" s="60">
        <v>0</v>
      </c>
      <c r="S39" s="60">
        <v>0</v>
      </c>
      <c r="T39" s="60">
        <v>0</v>
      </c>
      <c r="U39" s="60">
        <v>0</v>
      </c>
      <c r="V39" s="60">
        <v>66904325</v>
      </c>
      <c r="W39" s="60">
        <v>77549160</v>
      </c>
      <c r="X39" s="60">
        <v>-10644835</v>
      </c>
      <c r="Y39" s="61">
        <v>-13.73</v>
      </c>
      <c r="Z39" s="62">
        <v>103398880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9962433</v>
      </c>
      <c r="C42" s="19">
        <v>0</v>
      </c>
      <c r="D42" s="59">
        <v>13854776</v>
      </c>
      <c r="E42" s="60">
        <v>12142547</v>
      </c>
      <c r="F42" s="60">
        <v>10808305</v>
      </c>
      <c r="G42" s="60">
        <v>-4633844</v>
      </c>
      <c r="H42" s="60">
        <v>2013772</v>
      </c>
      <c r="I42" s="60">
        <v>8188233</v>
      </c>
      <c r="J42" s="60">
        <v>537427</v>
      </c>
      <c r="K42" s="60">
        <v>9103465</v>
      </c>
      <c r="L42" s="60">
        <v>-7674577</v>
      </c>
      <c r="M42" s="60">
        <v>1966315</v>
      </c>
      <c r="N42" s="60">
        <v>1712228</v>
      </c>
      <c r="O42" s="60">
        <v>-407320</v>
      </c>
      <c r="P42" s="60">
        <v>5527405</v>
      </c>
      <c r="Q42" s="60">
        <v>6832313</v>
      </c>
      <c r="R42" s="60">
        <v>0</v>
      </c>
      <c r="S42" s="60">
        <v>0</v>
      </c>
      <c r="T42" s="60">
        <v>0</v>
      </c>
      <c r="U42" s="60">
        <v>0</v>
      </c>
      <c r="V42" s="60">
        <v>16986861</v>
      </c>
      <c r="W42" s="60">
        <v>20445798</v>
      </c>
      <c r="X42" s="60">
        <v>-3458937</v>
      </c>
      <c r="Y42" s="61">
        <v>-16.92</v>
      </c>
      <c r="Z42" s="62">
        <v>12142547</v>
      </c>
    </row>
    <row r="43" spans="1:26" ht="13.5">
      <c r="A43" s="58" t="s">
        <v>63</v>
      </c>
      <c r="B43" s="19">
        <v>-10729281</v>
      </c>
      <c r="C43" s="19">
        <v>0</v>
      </c>
      <c r="D43" s="59">
        <v>-13537550</v>
      </c>
      <c r="E43" s="60">
        <v>-14618627</v>
      </c>
      <c r="F43" s="60">
        <v>-3730000</v>
      </c>
      <c r="G43" s="60">
        <v>-794859</v>
      </c>
      <c r="H43" s="60">
        <v>-1004270</v>
      </c>
      <c r="I43" s="60">
        <v>-5529129</v>
      </c>
      <c r="J43" s="60">
        <v>-1095544</v>
      </c>
      <c r="K43" s="60">
        <v>-1074865</v>
      </c>
      <c r="L43" s="60">
        <v>-1512399</v>
      </c>
      <c r="M43" s="60">
        <v>-3682808</v>
      </c>
      <c r="N43" s="60">
        <v>-1033007</v>
      </c>
      <c r="O43" s="60">
        <v>0</v>
      </c>
      <c r="P43" s="60">
        <v>-1304365</v>
      </c>
      <c r="Q43" s="60">
        <v>-2337372</v>
      </c>
      <c r="R43" s="60">
        <v>0</v>
      </c>
      <c r="S43" s="60">
        <v>0</v>
      </c>
      <c r="T43" s="60">
        <v>0</v>
      </c>
      <c r="U43" s="60">
        <v>0</v>
      </c>
      <c r="V43" s="60">
        <v>-11549309</v>
      </c>
      <c r="W43" s="60">
        <v>-12230269</v>
      </c>
      <c r="X43" s="60">
        <v>680960</v>
      </c>
      <c r="Y43" s="61">
        <v>-5.57</v>
      </c>
      <c r="Z43" s="62">
        <v>-14618627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6207314</v>
      </c>
      <c r="C45" s="22">
        <v>0</v>
      </c>
      <c r="D45" s="99">
        <v>373105</v>
      </c>
      <c r="E45" s="100">
        <v>3731234</v>
      </c>
      <c r="F45" s="100">
        <v>7045970</v>
      </c>
      <c r="G45" s="100">
        <v>1617267</v>
      </c>
      <c r="H45" s="100">
        <v>2626769</v>
      </c>
      <c r="I45" s="100">
        <v>2626769</v>
      </c>
      <c r="J45" s="100">
        <v>2068652</v>
      </c>
      <c r="K45" s="100">
        <v>10097252</v>
      </c>
      <c r="L45" s="100">
        <v>910276</v>
      </c>
      <c r="M45" s="100">
        <v>910276</v>
      </c>
      <c r="N45" s="100">
        <v>1589497</v>
      </c>
      <c r="O45" s="100">
        <v>1182177</v>
      </c>
      <c r="P45" s="100">
        <v>5405217</v>
      </c>
      <c r="Q45" s="100">
        <v>5405217</v>
      </c>
      <c r="R45" s="100">
        <v>0</v>
      </c>
      <c r="S45" s="100">
        <v>0</v>
      </c>
      <c r="T45" s="100">
        <v>0</v>
      </c>
      <c r="U45" s="100">
        <v>0</v>
      </c>
      <c r="V45" s="100">
        <v>5405217</v>
      </c>
      <c r="W45" s="100">
        <v>14422843</v>
      </c>
      <c r="X45" s="100">
        <v>-9017626</v>
      </c>
      <c r="Y45" s="101">
        <v>-62.52</v>
      </c>
      <c r="Z45" s="102">
        <v>3731234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66913</v>
      </c>
      <c r="C49" s="52">
        <v>0</v>
      </c>
      <c r="D49" s="129">
        <v>33557</v>
      </c>
      <c r="E49" s="54">
        <v>216443</v>
      </c>
      <c r="F49" s="54">
        <v>0</v>
      </c>
      <c r="G49" s="54">
        <v>0</v>
      </c>
      <c r="H49" s="54">
        <v>0</v>
      </c>
      <c r="I49" s="54">
        <v>56663</v>
      </c>
      <c r="J49" s="54">
        <v>0</v>
      </c>
      <c r="K49" s="54">
        <v>0</v>
      </c>
      <c r="L49" s="54">
        <v>0</v>
      </c>
      <c r="M49" s="54">
        <v>25199</v>
      </c>
      <c r="N49" s="54">
        <v>0</v>
      </c>
      <c r="O49" s="54">
        <v>0</v>
      </c>
      <c r="P49" s="54">
        <v>0</v>
      </c>
      <c r="Q49" s="54">
        <v>94440</v>
      </c>
      <c r="R49" s="54">
        <v>0</v>
      </c>
      <c r="S49" s="54">
        <v>0</v>
      </c>
      <c r="T49" s="54">
        <v>0</v>
      </c>
      <c r="U49" s="54">
        <v>0</v>
      </c>
      <c r="V49" s="54">
        <v>1215579</v>
      </c>
      <c r="W49" s="54">
        <v>0</v>
      </c>
      <c r="X49" s="54">
        <v>1708794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98102</v>
      </c>
      <c r="C51" s="52">
        <v>0</v>
      </c>
      <c r="D51" s="129">
        <v>979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20351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119432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143.09789795127244</v>
      </c>
      <c r="C58" s="5">
        <f>IF(C67=0,0,+(C76/C67)*100)</f>
        <v>0</v>
      </c>
      <c r="D58" s="6">
        <f aca="true" t="shared" si="6" ref="D58:Z58">IF(D67=0,0,+(D76/D67)*100)</f>
        <v>68.76790830945558</v>
      </c>
      <c r="E58" s="7">
        <f t="shared" si="6"/>
        <v>92.63248081841432</v>
      </c>
      <c r="F58" s="7">
        <f t="shared" si="6"/>
        <v>5.4078200546562964</v>
      </c>
      <c r="G58" s="7">
        <f t="shared" si="6"/>
        <v>90.45042239264998</v>
      </c>
      <c r="H58" s="7">
        <f t="shared" si="6"/>
        <v>371.1755233494364</v>
      </c>
      <c r="I58" s="7">
        <f t="shared" si="6"/>
        <v>143.47268001006236</v>
      </c>
      <c r="J58" s="7">
        <f t="shared" si="6"/>
        <v>9.270424904346179</v>
      </c>
      <c r="K58" s="7">
        <f t="shared" si="6"/>
        <v>42.813726428639804</v>
      </c>
      <c r="L58" s="7">
        <f t="shared" si="6"/>
        <v>14.980506649101882</v>
      </c>
      <c r="M58" s="7">
        <f t="shared" si="6"/>
        <v>18.71477135650839</v>
      </c>
      <c r="N58" s="7">
        <f t="shared" si="6"/>
        <v>809.1467803554619</v>
      </c>
      <c r="O58" s="7">
        <f t="shared" si="6"/>
        <v>40.587304469636045</v>
      </c>
      <c r="P58" s="7">
        <f t="shared" si="6"/>
        <v>21.498382725762742</v>
      </c>
      <c r="Q58" s="7">
        <f t="shared" si="6"/>
        <v>242.83894256290478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122.90854694115868</v>
      </c>
      <c r="W58" s="7">
        <f t="shared" si="6"/>
        <v>76.91150895140665</v>
      </c>
      <c r="X58" s="7">
        <f t="shared" si="6"/>
        <v>0</v>
      </c>
      <c r="Y58" s="7">
        <f t="shared" si="6"/>
        <v>0</v>
      </c>
      <c r="Z58" s="8">
        <f t="shared" si="6"/>
        <v>92.63248081841432</v>
      </c>
    </row>
    <row r="59" spans="1:26" ht="13.5">
      <c r="A59" s="37" t="s">
        <v>31</v>
      </c>
      <c r="B59" s="9">
        <f aca="true" t="shared" si="7" ref="B59:Z66">IF(B68=0,0,+(B77/B68)*100)</f>
        <v>146.71119247742038</v>
      </c>
      <c r="C59" s="9">
        <f t="shared" si="7"/>
        <v>0</v>
      </c>
      <c r="D59" s="2">
        <f t="shared" si="7"/>
        <v>100</v>
      </c>
      <c r="E59" s="10">
        <f t="shared" si="7"/>
        <v>100.43805970149253</v>
      </c>
      <c r="F59" s="10">
        <f t="shared" si="7"/>
        <v>7.919218241042346</v>
      </c>
      <c r="G59" s="10">
        <f t="shared" si="7"/>
        <v>119.78631921824103</v>
      </c>
      <c r="H59" s="10">
        <f t="shared" si="7"/>
        <v>440.5315960912052</v>
      </c>
      <c r="I59" s="10">
        <f t="shared" si="7"/>
        <v>189.41237785016287</v>
      </c>
      <c r="J59" s="10">
        <f t="shared" si="7"/>
        <v>22.906425954062026</v>
      </c>
      <c r="K59" s="10">
        <f t="shared" si="7"/>
        <v>53.21893526380076</v>
      </c>
      <c r="L59" s="10">
        <f t="shared" si="7"/>
        <v>24.49727410849942</v>
      </c>
      <c r="M59" s="10">
        <f t="shared" si="7"/>
        <v>33.540878442120736</v>
      </c>
      <c r="N59" s="10">
        <f t="shared" si="7"/>
        <v>20.329490273184973</v>
      </c>
      <c r="O59" s="10">
        <f t="shared" si="7"/>
        <v>46.61125510173682</v>
      </c>
      <c r="P59" s="10">
        <f t="shared" si="7"/>
        <v>26.40390860070903</v>
      </c>
      <c r="Q59" s="10">
        <f t="shared" si="7"/>
        <v>31.114884658543605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89.46156252073283</v>
      </c>
      <c r="W59" s="10">
        <f t="shared" si="7"/>
        <v>94.74660033167495</v>
      </c>
      <c r="X59" s="10">
        <f t="shared" si="7"/>
        <v>0</v>
      </c>
      <c r="Y59" s="10">
        <f t="shared" si="7"/>
        <v>0</v>
      </c>
      <c r="Z59" s="11">
        <f t="shared" si="7"/>
        <v>100.43805970149253</v>
      </c>
    </row>
    <row r="60" spans="1:26" ht="13.5">
      <c r="A60" s="38" t="s">
        <v>32</v>
      </c>
      <c r="B60" s="12">
        <f t="shared" si="7"/>
        <v>74.11487758945387</v>
      </c>
      <c r="C60" s="12">
        <f t="shared" si="7"/>
        <v>0</v>
      </c>
      <c r="D60" s="3">
        <f t="shared" si="7"/>
        <v>43.527074876932375</v>
      </c>
      <c r="E60" s="13">
        <f t="shared" si="7"/>
        <v>98.69047619047619</v>
      </c>
      <c r="F60" s="13">
        <f t="shared" si="7"/>
        <v>2.863961813842482</v>
      </c>
      <c r="G60" s="13">
        <f t="shared" si="7"/>
        <v>29.832935560859188</v>
      </c>
      <c r="H60" s="13">
        <f t="shared" si="7"/>
        <v>228.11940298507466</v>
      </c>
      <c r="I60" s="13">
        <f t="shared" si="7"/>
        <v>86.91068231549633</v>
      </c>
      <c r="J60" s="13">
        <f t="shared" si="7"/>
        <v>0.3054626532887403</v>
      </c>
      <c r="K60" s="13">
        <f t="shared" si="7"/>
        <v>1.7774851876234363</v>
      </c>
      <c r="L60" s="13">
        <f t="shared" si="7"/>
        <v>0.9900990099009901</v>
      </c>
      <c r="M60" s="13">
        <f t="shared" si="7"/>
        <v>0.5413542981402352</v>
      </c>
      <c r="N60" s="13">
        <f t="shared" si="7"/>
        <v>18251.66240409207</v>
      </c>
      <c r="O60" s="13">
        <f t="shared" si="7"/>
        <v>0</v>
      </c>
      <c r="P60" s="13">
        <f t="shared" si="7"/>
        <v>19.782182782067533</v>
      </c>
      <c r="Q60" s="13">
        <f t="shared" si="7"/>
        <v>1410.4530807538326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321.6982579160732</v>
      </c>
      <c r="W60" s="13">
        <f t="shared" si="7"/>
        <v>131.5873015873016</v>
      </c>
      <c r="X60" s="13">
        <f t="shared" si="7"/>
        <v>0</v>
      </c>
      <c r="Y60" s="13">
        <f t="shared" si="7"/>
        <v>0</v>
      </c>
      <c r="Z60" s="14">
        <f t="shared" si="7"/>
        <v>98.69047619047619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74.11487758945387</v>
      </c>
      <c r="C64" s="12">
        <f t="shared" si="7"/>
        <v>0</v>
      </c>
      <c r="D64" s="3">
        <f t="shared" si="7"/>
        <v>43.527074876932375</v>
      </c>
      <c r="E64" s="13">
        <f t="shared" si="7"/>
        <v>98.69047619047619</v>
      </c>
      <c r="F64" s="13">
        <f t="shared" si="7"/>
        <v>2.863961813842482</v>
      </c>
      <c r="G64" s="13">
        <f t="shared" si="7"/>
        <v>29.832935560859188</v>
      </c>
      <c r="H64" s="13">
        <f t="shared" si="7"/>
        <v>228.11940298507466</v>
      </c>
      <c r="I64" s="13">
        <f t="shared" si="7"/>
        <v>86.91068231549633</v>
      </c>
      <c r="J64" s="13">
        <f t="shared" si="7"/>
        <v>0.3054626532887403</v>
      </c>
      <c r="K64" s="13">
        <f t="shared" si="7"/>
        <v>1.7774851876234363</v>
      </c>
      <c r="L64" s="13">
        <f t="shared" si="7"/>
        <v>0.9900990099009901</v>
      </c>
      <c r="M64" s="13">
        <f t="shared" si="7"/>
        <v>0.5413542981402352</v>
      </c>
      <c r="N64" s="13">
        <f t="shared" si="7"/>
        <v>18251.66240409207</v>
      </c>
      <c r="O64" s="13">
        <f t="shared" si="7"/>
        <v>0</v>
      </c>
      <c r="P64" s="13">
        <f t="shared" si="7"/>
        <v>19.782182782067533</v>
      </c>
      <c r="Q64" s="13">
        <f t="shared" si="7"/>
        <v>1410.4530807538326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321.6982579160732</v>
      </c>
      <c r="W64" s="13">
        <f t="shared" si="7"/>
        <v>131.5873015873016</v>
      </c>
      <c r="X64" s="13">
        <f t="shared" si="7"/>
        <v>0</v>
      </c>
      <c r="Y64" s="13">
        <f t="shared" si="7"/>
        <v>0</v>
      </c>
      <c r="Z64" s="14">
        <f t="shared" si="7"/>
        <v>98.69047619047619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83.53760445682451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53.74187558031569</v>
      </c>
      <c r="X66" s="16">
        <f t="shared" si="7"/>
        <v>0</v>
      </c>
      <c r="Y66" s="16">
        <f t="shared" si="7"/>
        <v>0</v>
      </c>
      <c r="Z66" s="17">
        <f t="shared" si="7"/>
        <v>83.53760445682451</v>
      </c>
    </row>
    <row r="67" spans="1:26" ht="13.5" hidden="1">
      <c r="A67" s="41" t="s">
        <v>285</v>
      </c>
      <c r="B67" s="24">
        <v>652649</v>
      </c>
      <c r="C67" s="24"/>
      <c r="D67" s="25">
        <v>619475</v>
      </c>
      <c r="E67" s="26">
        <v>782000</v>
      </c>
      <c r="F67" s="26">
        <v>57084</v>
      </c>
      <c r="G67" s="26">
        <v>51374</v>
      </c>
      <c r="H67" s="26">
        <v>46575</v>
      </c>
      <c r="I67" s="26">
        <v>155033</v>
      </c>
      <c r="J67" s="26">
        <v>84419</v>
      </c>
      <c r="K67" s="26">
        <v>41788</v>
      </c>
      <c r="L67" s="26">
        <v>56173</v>
      </c>
      <c r="M67" s="26">
        <v>182380</v>
      </c>
      <c r="N67" s="26">
        <v>36122</v>
      </c>
      <c r="O67" s="26">
        <v>38549</v>
      </c>
      <c r="P67" s="26">
        <v>57195</v>
      </c>
      <c r="Q67" s="26">
        <v>131866</v>
      </c>
      <c r="R67" s="26"/>
      <c r="S67" s="26"/>
      <c r="T67" s="26"/>
      <c r="U67" s="26"/>
      <c r="V67" s="26">
        <v>469279</v>
      </c>
      <c r="W67" s="26">
        <v>586500</v>
      </c>
      <c r="X67" s="26"/>
      <c r="Y67" s="25"/>
      <c r="Z67" s="27">
        <v>782000</v>
      </c>
    </row>
    <row r="68" spans="1:26" ht="13.5" hidden="1">
      <c r="A68" s="37" t="s">
        <v>31</v>
      </c>
      <c r="B68" s="19">
        <v>344669</v>
      </c>
      <c r="C68" s="19"/>
      <c r="D68" s="20">
        <v>300000</v>
      </c>
      <c r="E68" s="21">
        <v>402000</v>
      </c>
      <c r="F68" s="21">
        <v>38375</v>
      </c>
      <c r="G68" s="21">
        <v>38375</v>
      </c>
      <c r="H68" s="21">
        <v>38375</v>
      </c>
      <c r="I68" s="21">
        <v>115125</v>
      </c>
      <c r="J68" s="21">
        <v>33567</v>
      </c>
      <c r="K68" s="21">
        <v>33567</v>
      </c>
      <c r="L68" s="21">
        <v>33567</v>
      </c>
      <c r="M68" s="21">
        <v>100701</v>
      </c>
      <c r="N68" s="21">
        <v>33567</v>
      </c>
      <c r="O68" s="21">
        <v>33567</v>
      </c>
      <c r="P68" s="21">
        <v>33567</v>
      </c>
      <c r="Q68" s="21">
        <v>100701</v>
      </c>
      <c r="R68" s="21"/>
      <c r="S68" s="21"/>
      <c r="T68" s="21"/>
      <c r="U68" s="21"/>
      <c r="V68" s="21">
        <v>316527</v>
      </c>
      <c r="W68" s="21">
        <v>301500</v>
      </c>
      <c r="X68" s="21"/>
      <c r="Y68" s="20"/>
      <c r="Z68" s="23">
        <v>402000</v>
      </c>
    </row>
    <row r="69" spans="1:26" ht="13.5" hidden="1">
      <c r="A69" s="38" t="s">
        <v>32</v>
      </c>
      <c r="B69" s="19">
        <v>307980</v>
      </c>
      <c r="C69" s="19"/>
      <c r="D69" s="20">
        <v>289475</v>
      </c>
      <c r="E69" s="21">
        <v>21000</v>
      </c>
      <c r="F69" s="21">
        <v>1676</v>
      </c>
      <c r="G69" s="21">
        <v>1676</v>
      </c>
      <c r="H69" s="21">
        <v>1675</v>
      </c>
      <c r="I69" s="21">
        <v>5027</v>
      </c>
      <c r="J69" s="21">
        <v>44850</v>
      </c>
      <c r="K69" s="21">
        <v>1519</v>
      </c>
      <c r="L69" s="21">
        <v>19392</v>
      </c>
      <c r="M69" s="21">
        <v>65761</v>
      </c>
      <c r="N69" s="21">
        <v>1564</v>
      </c>
      <c r="O69" s="21">
        <v>1564</v>
      </c>
      <c r="P69" s="21">
        <v>17354</v>
      </c>
      <c r="Q69" s="21">
        <v>20482</v>
      </c>
      <c r="R69" s="21"/>
      <c r="S69" s="21"/>
      <c r="T69" s="21"/>
      <c r="U69" s="21"/>
      <c r="V69" s="21">
        <v>91270</v>
      </c>
      <c r="W69" s="21">
        <v>15750</v>
      </c>
      <c r="X69" s="21"/>
      <c r="Y69" s="20"/>
      <c r="Z69" s="23">
        <v>21000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307980</v>
      </c>
      <c r="C73" s="19"/>
      <c r="D73" s="20">
        <v>289475</v>
      </c>
      <c r="E73" s="21">
        <v>21000</v>
      </c>
      <c r="F73" s="21">
        <v>1676</v>
      </c>
      <c r="G73" s="21">
        <v>1676</v>
      </c>
      <c r="H73" s="21">
        <v>1675</v>
      </c>
      <c r="I73" s="21">
        <v>5027</v>
      </c>
      <c r="J73" s="21">
        <v>44850</v>
      </c>
      <c r="K73" s="21">
        <v>1519</v>
      </c>
      <c r="L73" s="21">
        <v>19392</v>
      </c>
      <c r="M73" s="21">
        <v>65761</v>
      </c>
      <c r="N73" s="21">
        <v>1564</v>
      </c>
      <c r="O73" s="21">
        <v>1564</v>
      </c>
      <c r="P73" s="21">
        <v>17354</v>
      </c>
      <c r="Q73" s="21">
        <v>20482</v>
      </c>
      <c r="R73" s="21"/>
      <c r="S73" s="21"/>
      <c r="T73" s="21"/>
      <c r="U73" s="21"/>
      <c r="V73" s="21">
        <v>91270</v>
      </c>
      <c r="W73" s="21">
        <v>15750</v>
      </c>
      <c r="X73" s="21"/>
      <c r="Y73" s="20"/>
      <c r="Z73" s="23">
        <v>21000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30000</v>
      </c>
      <c r="E75" s="30">
        <v>359000</v>
      </c>
      <c r="F75" s="30">
        <v>17033</v>
      </c>
      <c r="G75" s="30">
        <v>11323</v>
      </c>
      <c r="H75" s="30">
        <v>6525</v>
      </c>
      <c r="I75" s="30">
        <v>34881</v>
      </c>
      <c r="J75" s="30">
        <v>6002</v>
      </c>
      <c r="K75" s="30">
        <v>6702</v>
      </c>
      <c r="L75" s="30">
        <v>3214</v>
      </c>
      <c r="M75" s="30">
        <v>15918</v>
      </c>
      <c r="N75" s="30">
        <v>991</v>
      </c>
      <c r="O75" s="30">
        <v>3418</v>
      </c>
      <c r="P75" s="30">
        <v>6274</v>
      </c>
      <c r="Q75" s="30">
        <v>10683</v>
      </c>
      <c r="R75" s="30"/>
      <c r="S75" s="30"/>
      <c r="T75" s="30"/>
      <c r="U75" s="30"/>
      <c r="V75" s="30">
        <v>61482</v>
      </c>
      <c r="W75" s="30">
        <v>269250</v>
      </c>
      <c r="X75" s="30"/>
      <c r="Y75" s="29"/>
      <c r="Z75" s="31">
        <v>359000</v>
      </c>
    </row>
    <row r="76" spans="1:26" ht="13.5" hidden="1">
      <c r="A76" s="42" t="s">
        <v>286</v>
      </c>
      <c r="B76" s="32">
        <v>933927</v>
      </c>
      <c r="C76" s="32"/>
      <c r="D76" s="33">
        <v>426000</v>
      </c>
      <c r="E76" s="34">
        <v>724386</v>
      </c>
      <c r="F76" s="34">
        <v>3087</v>
      </c>
      <c r="G76" s="34">
        <v>46468</v>
      </c>
      <c r="H76" s="34">
        <v>172875</v>
      </c>
      <c r="I76" s="34">
        <v>222430</v>
      </c>
      <c r="J76" s="34">
        <v>7826</v>
      </c>
      <c r="K76" s="34">
        <v>17891</v>
      </c>
      <c r="L76" s="34">
        <v>8415</v>
      </c>
      <c r="M76" s="34">
        <v>34132</v>
      </c>
      <c r="N76" s="34">
        <v>292280</v>
      </c>
      <c r="O76" s="34">
        <v>15646</v>
      </c>
      <c r="P76" s="34">
        <v>12296</v>
      </c>
      <c r="Q76" s="34">
        <v>320222</v>
      </c>
      <c r="R76" s="34"/>
      <c r="S76" s="34"/>
      <c r="T76" s="34"/>
      <c r="U76" s="34"/>
      <c r="V76" s="34">
        <v>576784</v>
      </c>
      <c r="W76" s="34">
        <v>451086</v>
      </c>
      <c r="X76" s="34"/>
      <c r="Y76" s="33"/>
      <c r="Z76" s="35">
        <v>724386</v>
      </c>
    </row>
    <row r="77" spans="1:26" ht="13.5" hidden="1">
      <c r="A77" s="37" t="s">
        <v>31</v>
      </c>
      <c r="B77" s="19">
        <v>505668</v>
      </c>
      <c r="C77" s="19"/>
      <c r="D77" s="20">
        <v>300000</v>
      </c>
      <c r="E77" s="21">
        <v>403761</v>
      </c>
      <c r="F77" s="21">
        <v>3039</v>
      </c>
      <c r="G77" s="21">
        <v>45968</v>
      </c>
      <c r="H77" s="21">
        <v>169054</v>
      </c>
      <c r="I77" s="21">
        <v>218061</v>
      </c>
      <c r="J77" s="21">
        <v>7689</v>
      </c>
      <c r="K77" s="21">
        <v>17864</v>
      </c>
      <c r="L77" s="21">
        <v>8223</v>
      </c>
      <c r="M77" s="21">
        <v>33776</v>
      </c>
      <c r="N77" s="21">
        <v>6824</v>
      </c>
      <c r="O77" s="21">
        <v>15646</v>
      </c>
      <c r="P77" s="21">
        <v>8863</v>
      </c>
      <c r="Q77" s="21">
        <v>31333</v>
      </c>
      <c r="R77" s="21"/>
      <c r="S77" s="21"/>
      <c r="T77" s="21"/>
      <c r="U77" s="21"/>
      <c r="V77" s="21">
        <v>283170</v>
      </c>
      <c r="W77" s="21">
        <v>285661</v>
      </c>
      <c r="X77" s="21"/>
      <c r="Y77" s="20"/>
      <c r="Z77" s="23">
        <v>403761</v>
      </c>
    </row>
    <row r="78" spans="1:26" ht="13.5" hidden="1">
      <c r="A78" s="38" t="s">
        <v>32</v>
      </c>
      <c r="B78" s="19">
        <v>228259</v>
      </c>
      <c r="C78" s="19"/>
      <c r="D78" s="20">
        <v>126000</v>
      </c>
      <c r="E78" s="21">
        <v>20725</v>
      </c>
      <c r="F78" s="21">
        <v>48</v>
      </c>
      <c r="G78" s="21">
        <v>500</v>
      </c>
      <c r="H78" s="21">
        <v>3821</v>
      </c>
      <c r="I78" s="21">
        <v>4369</v>
      </c>
      <c r="J78" s="21">
        <v>137</v>
      </c>
      <c r="K78" s="21">
        <v>27</v>
      </c>
      <c r="L78" s="21">
        <v>192</v>
      </c>
      <c r="M78" s="21">
        <v>356</v>
      </c>
      <c r="N78" s="21">
        <v>285456</v>
      </c>
      <c r="O78" s="21"/>
      <c r="P78" s="21">
        <v>3433</v>
      </c>
      <c r="Q78" s="21">
        <v>288889</v>
      </c>
      <c r="R78" s="21"/>
      <c r="S78" s="21"/>
      <c r="T78" s="21"/>
      <c r="U78" s="21"/>
      <c r="V78" s="21">
        <v>293614</v>
      </c>
      <c r="W78" s="21">
        <v>20725</v>
      </c>
      <c r="X78" s="21"/>
      <c r="Y78" s="20"/>
      <c r="Z78" s="23">
        <v>20725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228259</v>
      </c>
      <c r="C82" s="19"/>
      <c r="D82" s="20">
        <v>126000</v>
      </c>
      <c r="E82" s="21">
        <v>20725</v>
      </c>
      <c r="F82" s="21">
        <v>48</v>
      </c>
      <c r="G82" s="21">
        <v>500</v>
      </c>
      <c r="H82" s="21">
        <v>3821</v>
      </c>
      <c r="I82" s="21">
        <v>4369</v>
      </c>
      <c r="J82" s="21">
        <v>137</v>
      </c>
      <c r="K82" s="21">
        <v>27</v>
      </c>
      <c r="L82" s="21">
        <v>192</v>
      </c>
      <c r="M82" s="21">
        <v>356</v>
      </c>
      <c r="N82" s="21">
        <v>285456</v>
      </c>
      <c r="O82" s="21"/>
      <c r="P82" s="21">
        <v>3433</v>
      </c>
      <c r="Q82" s="21">
        <v>288889</v>
      </c>
      <c r="R82" s="21"/>
      <c r="S82" s="21"/>
      <c r="T82" s="21"/>
      <c r="U82" s="21"/>
      <c r="V82" s="21">
        <v>293614</v>
      </c>
      <c r="W82" s="21">
        <v>20725</v>
      </c>
      <c r="X82" s="21"/>
      <c r="Y82" s="20"/>
      <c r="Z82" s="23">
        <v>20725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200000</v>
      </c>
      <c r="C84" s="28"/>
      <c r="D84" s="29"/>
      <c r="E84" s="30">
        <v>299900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144700</v>
      </c>
      <c r="X84" s="30"/>
      <c r="Y84" s="29"/>
      <c r="Z84" s="31">
        <v>299900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48566473</v>
      </c>
      <c r="D5" s="153">
        <f>SUM(D6:D8)</f>
        <v>0</v>
      </c>
      <c r="E5" s="154">
        <f t="shared" si="0"/>
        <v>58251919</v>
      </c>
      <c r="F5" s="100">
        <f t="shared" si="0"/>
        <v>40506973</v>
      </c>
      <c r="G5" s="100">
        <f t="shared" si="0"/>
        <v>10120179</v>
      </c>
      <c r="H5" s="100">
        <f t="shared" si="0"/>
        <v>103063</v>
      </c>
      <c r="I5" s="100">
        <f t="shared" si="0"/>
        <v>108385</v>
      </c>
      <c r="J5" s="100">
        <f t="shared" si="0"/>
        <v>10331627</v>
      </c>
      <c r="K5" s="100">
        <f t="shared" si="0"/>
        <v>206677</v>
      </c>
      <c r="L5" s="100">
        <f t="shared" si="0"/>
        <v>10141234</v>
      </c>
      <c r="M5" s="100">
        <f t="shared" si="0"/>
        <v>11925345</v>
      </c>
      <c r="N5" s="100">
        <f t="shared" si="0"/>
        <v>22273256</v>
      </c>
      <c r="O5" s="100">
        <f t="shared" si="0"/>
        <v>133033</v>
      </c>
      <c r="P5" s="100">
        <f t="shared" si="0"/>
        <v>83208</v>
      </c>
      <c r="Q5" s="100">
        <f t="shared" si="0"/>
        <v>12053703</v>
      </c>
      <c r="R5" s="100">
        <f t="shared" si="0"/>
        <v>12269944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44874827</v>
      </c>
      <c r="X5" s="100">
        <f t="shared" si="0"/>
        <v>30380230</v>
      </c>
      <c r="Y5" s="100">
        <f t="shared" si="0"/>
        <v>14494597</v>
      </c>
      <c r="Z5" s="137">
        <f>+IF(X5&lt;&gt;0,+(Y5/X5)*100,0)</f>
        <v>47.7106229939668</v>
      </c>
      <c r="AA5" s="153">
        <f>SUM(AA6:AA8)</f>
        <v>40506973</v>
      </c>
    </row>
    <row r="6" spans="1:27" ht="13.5">
      <c r="A6" s="138" t="s">
        <v>75</v>
      </c>
      <c r="B6" s="136"/>
      <c r="C6" s="155">
        <v>45932129</v>
      </c>
      <c r="D6" s="155"/>
      <c r="E6" s="156">
        <v>55701919</v>
      </c>
      <c r="F6" s="60">
        <v>30376973</v>
      </c>
      <c r="G6" s="60">
        <v>10023159</v>
      </c>
      <c r="H6" s="60">
        <v>9390</v>
      </c>
      <c r="I6" s="60">
        <v>17925</v>
      </c>
      <c r="J6" s="60">
        <v>10050474</v>
      </c>
      <c r="K6" s="60">
        <v>10445</v>
      </c>
      <c r="L6" s="60">
        <v>10068054</v>
      </c>
      <c r="M6" s="60">
        <v>11059773</v>
      </c>
      <c r="N6" s="60">
        <v>21138272</v>
      </c>
      <c r="O6" s="60">
        <v>25181</v>
      </c>
      <c r="P6" s="60">
        <v>9268</v>
      </c>
      <c r="Q6" s="60">
        <v>11953969</v>
      </c>
      <c r="R6" s="60">
        <v>11988418</v>
      </c>
      <c r="S6" s="60"/>
      <c r="T6" s="60"/>
      <c r="U6" s="60"/>
      <c r="V6" s="60"/>
      <c r="W6" s="60">
        <v>43177164</v>
      </c>
      <c r="X6" s="60">
        <v>22782730</v>
      </c>
      <c r="Y6" s="60">
        <v>20394434</v>
      </c>
      <c r="Z6" s="140">
        <v>89.52</v>
      </c>
      <c r="AA6" s="155">
        <v>30376973</v>
      </c>
    </row>
    <row r="7" spans="1:27" ht="13.5">
      <c r="A7" s="138" t="s">
        <v>76</v>
      </c>
      <c r="B7" s="136"/>
      <c r="C7" s="157">
        <v>2632219</v>
      </c>
      <c r="D7" s="157"/>
      <c r="E7" s="158">
        <v>2550000</v>
      </c>
      <c r="F7" s="159">
        <v>10130000</v>
      </c>
      <c r="G7" s="159">
        <v>97020</v>
      </c>
      <c r="H7" s="159">
        <v>93673</v>
      </c>
      <c r="I7" s="159">
        <v>90460</v>
      </c>
      <c r="J7" s="159">
        <v>281153</v>
      </c>
      <c r="K7" s="159">
        <v>196232</v>
      </c>
      <c r="L7" s="159">
        <v>73180</v>
      </c>
      <c r="M7" s="159">
        <v>858625</v>
      </c>
      <c r="N7" s="159">
        <v>1128037</v>
      </c>
      <c r="O7" s="159">
        <v>107852</v>
      </c>
      <c r="P7" s="159">
        <v>73940</v>
      </c>
      <c r="Q7" s="159">
        <v>99734</v>
      </c>
      <c r="R7" s="159">
        <v>281526</v>
      </c>
      <c r="S7" s="159"/>
      <c r="T7" s="159"/>
      <c r="U7" s="159"/>
      <c r="V7" s="159"/>
      <c r="W7" s="159">
        <v>1690716</v>
      </c>
      <c r="X7" s="159">
        <v>7597500</v>
      </c>
      <c r="Y7" s="159">
        <v>-5906784</v>
      </c>
      <c r="Z7" s="141">
        <v>-77.75</v>
      </c>
      <c r="AA7" s="157">
        <v>10130000</v>
      </c>
    </row>
    <row r="8" spans="1:27" ht="13.5">
      <c r="A8" s="138" t="s">
        <v>77</v>
      </c>
      <c r="B8" s="136"/>
      <c r="C8" s="155">
        <v>2125</v>
      </c>
      <c r="D8" s="155"/>
      <c r="E8" s="156"/>
      <c r="F8" s="60"/>
      <c r="G8" s="60"/>
      <c r="H8" s="60"/>
      <c r="I8" s="60"/>
      <c r="J8" s="60"/>
      <c r="K8" s="60"/>
      <c r="L8" s="60"/>
      <c r="M8" s="60">
        <v>6947</v>
      </c>
      <c r="N8" s="60">
        <v>6947</v>
      </c>
      <c r="O8" s="60"/>
      <c r="P8" s="60"/>
      <c r="Q8" s="60"/>
      <c r="R8" s="60"/>
      <c r="S8" s="60"/>
      <c r="T8" s="60"/>
      <c r="U8" s="60"/>
      <c r="V8" s="60"/>
      <c r="W8" s="60">
        <v>6947</v>
      </c>
      <c r="X8" s="60"/>
      <c r="Y8" s="60">
        <v>6947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2234711</v>
      </c>
      <c r="D9" s="153">
        <f>SUM(D10:D14)</f>
        <v>0</v>
      </c>
      <c r="E9" s="154">
        <f t="shared" si="1"/>
        <v>6253391</v>
      </c>
      <c r="F9" s="100">
        <f t="shared" si="1"/>
        <v>2579000</v>
      </c>
      <c r="G9" s="100">
        <f t="shared" si="1"/>
        <v>34432</v>
      </c>
      <c r="H9" s="100">
        <f t="shared" si="1"/>
        <v>16823</v>
      </c>
      <c r="I9" s="100">
        <f t="shared" si="1"/>
        <v>18318</v>
      </c>
      <c r="J9" s="100">
        <f t="shared" si="1"/>
        <v>69573</v>
      </c>
      <c r="K9" s="100">
        <f t="shared" si="1"/>
        <v>9699</v>
      </c>
      <c r="L9" s="100">
        <f t="shared" si="1"/>
        <v>20616</v>
      </c>
      <c r="M9" s="100">
        <f t="shared" si="1"/>
        <v>1310670</v>
      </c>
      <c r="N9" s="100">
        <f t="shared" si="1"/>
        <v>1340985</v>
      </c>
      <c r="O9" s="100">
        <f t="shared" si="1"/>
        <v>36318</v>
      </c>
      <c r="P9" s="100">
        <f t="shared" si="1"/>
        <v>6750</v>
      </c>
      <c r="Q9" s="100">
        <f t="shared" si="1"/>
        <v>10025</v>
      </c>
      <c r="R9" s="100">
        <f t="shared" si="1"/>
        <v>53093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1463651</v>
      </c>
      <c r="X9" s="100">
        <f t="shared" si="1"/>
        <v>1934250</v>
      </c>
      <c r="Y9" s="100">
        <f t="shared" si="1"/>
        <v>-470599</v>
      </c>
      <c r="Z9" s="137">
        <f>+IF(X9&lt;&gt;0,+(Y9/X9)*100,0)</f>
        <v>-24.329791909008662</v>
      </c>
      <c r="AA9" s="153">
        <f>SUM(AA10:AA14)</f>
        <v>2579000</v>
      </c>
    </row>
    <row r="10" spans="1:27" ht="13.5">
      <c r="A10" s="138" t="s">
        <v>79</v>
      </c>
      <c r="B10" s="136"/>
      <c r="C10" s="155">
        <v>838000</v>
      </c>
      <c r="D10" s="155"/>
      <c r="E10" s="156">
        <v>975000</v>
      </c>
      <c r="F10" s="60">
        <v>1960000</v>
      </c>
      <c r="G10" s="60"/>
      <c r="H10" s="60"/>
      <c r="I10" s="60"/>
      <c r="J10" s="60"/>
      <c r="K10" s="60"/>
      <c r="L10" s="60"/>
      <c r="M10" s="60">
        <v>280793</v>
      </c>
      <c r="N10" s="60">
        <v>280793</v>
      </c>
      <c r="O10" s="60"/>
      <c r="P10" s="60"/>
      <c r="Q10" s="60">
        <v>1754</v>
      </c>
      <c r="R10" s="60">
        <v>1754</v>
      </c>
      <c r="S10" s="60"/>
      <c r="T10" s="60"/>
      <c r="U10" s="60"/>
      <c r="V10" s="60"/>
      <c r="W10" s="60">
        <v>282547</v>
      </c>
      <c r="X10" s="60">
        <v>1470000</v>
      </c>
      <c r="Y10" s="60">
        <v>-1187453</v>
      </c>
      <c r="Z10" s="140">
        <v>-80.78</v>
      </c>
      <c r="AA10" s="155">
        <v>1960000</v>
      </c>
    </row>
    <row r="11" spans="1:27" ht="13.5">
      <c r="A11" s="138" t="s">
        <v>80</v>
      </c>
      <c r="B11" s="136"/>
      <c r="C11" s="155">
        <v>675000</v>
      </c>
      <c r="D11" s="155"/>
      <c r="E11" s="156"/>
      <c r="F11" s="60"/>
      <c r="G11" s="60"/>
      <c r="H11" s="60"/>
      <c r="I11" s="60"/>
      <c r="J11" s="60"/>
      <c r="K11" s="60"/>
      <c r="L11" s="60"/>
      <c r="M11" s="60">
        <v>1012146</v>
      </c>
      <c r="N11" s="60">
        <v>1012146</v>
      </c>
      <c r="O11" s="60"/>
      <c r="P11" s="60"/>
      <c r="Q11" s="60"/>
      <c r="R11" s="60"/>
      <c r="S11" s="60"/>
      <c r="T11" s="60"/>
      <c r="U11" s="60"/>
      <c r="V11" s="60"/>
      <c r="W11" s="60">
        <v>1012146</v>
      </c>
      <c r="X11" s="60"/>
      <c r="Y11" s="60">
        <v>1012146</v>
      </c>
      <c r="Z11" s="140">
        <v>0</v>
      </c>
      <c r="AA11" s="155"/>
    </row>
    <row r="12" spans="1:27" ht="13.5">
      <c r="A12" s="138" t="s">
        <v>81</v>
      </c>
      <c r="B12" s="136"/>
      <c r="C12" s="155">
        <v>721711</v>
      </c>
      <c r="D12" s="155"/>
      <c r="E12" s="156">
        <v>5278391</v>
      </c>
      <c r="F12" s="60">
        <v>619000</v>
      </c>
      <c r="G12" s="60">
        <v>34432</v>
      </c>
      <c r="H12" s="60">
        <v>16823</v>
      </c>
      <c r="I12" s="60">
        <v>18318</v>
      </c>
      <c r="J12" s="60">
        <v>69573</v>
      </c>
      <c r="K12" s="60">
        <v>9699</v>
      </c>
      <c r="L12" s="60">
        <v>20616</v>
      </c>
      <c r="M12" s="60">
        <v>17731</v>
      </c>
      <c r="N12" s="60">
        <v>48046</v>
      </c>
      <c r="O12" s="60">
        <v>36318</v>
      </c>
      <c r="P12" s="60">
        <v>6750</v>
      </c>
      <c r="Q12" s="60">
        <v>8271</v>
      </c>
      <c r="R12" s="60">
        <v>51339</v>
      </c>
      <c r="S12" s="60"/>
      <c r="T12" s="60"/>
      <c r="U12" s="60"/>
      <c r="V12" s="60"/>
      <c r="W12" s="60">
        <v>168958</v>
      </c>
      <c r="X12" s="60">
        <v>464250</v>
      </c>
      <c r="Y12" s="60">
        <v>-295292</v>
      </c>
      <c r="Z12" s="140">
        <v>-63.61</v>
      </c>
      <c r="AA12" s="155">
        <v>619000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29589450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22192088</v>
      </c>
      <c r="Y15" s="100">
        <f t="shared" si="2"/>
        <v>-22192088</v>
      </c>
      <c r="Z15" s="137">
        <f>+IF(X15&lt;&gt;0,+(Y15/X15)*100,0)</f>
        <v>-100</v>
      </c>
      <c r="AA15" s="153">
        <f>SUM(AA16:AA18)</f>
        <v>29589450</v>
      </c>
    </row>
    <row r="16" spans="1:27" ht="13.5">
      <c r="A16" s="138" t="s">
        <v>85</v>
      </c>
      <c r="B16" s="136"/>
      <c r="C16" s="155"/>
      <c r="D16" s="155"/>
      <c r="E16" s="156"/>
      <c r="F16" s="60">
        <v>29589450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22192088</v>
      </c>
      <c r="Y16" s="60">
        <v>-22192088</v>
      </c>
      <c r="Z16" s="140">
        <v>-100</v>
      </c>
      <c r="AA16" s="155">
        <v>29589450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307980</v>
      </c>
      <c r="D19" s="153">
        <f>SUM(D20:D23)</f>
        <v>0</v>
      </c>
      <c r="E19" s="154">
        <f t="shared" si="3"/>
        <v>289475</v>
      </c>
      <c r="F19" s="100">
        <f t="shared" si="3"/>
        <v>21000</v>
      </c>
      <c r="G19" s="100">
        <f t="shared" si="3"/>
        <v>1676</v>
      </c>
      <c r="H19" s="100">
        <f t="shared" si="3"/>
        <v>1676</v>
      </c>
      <c r="I19" s="100">
        <f t="shared" si="3"/>
        <v>1675</v>
      </c>
      <c r="J19" s="100">
        <f t="shared" si="3"/>
        <v>5027</v>
      </c>
      <c r="K19" s="100">
        <f t="shared" si="3"/>
        <v>44850</v>
      </c>
      <c r="L19" s="100">
        <f t="shared" si="3"/>
        <v>1519</v>
      </c>
      <c r="M19" s="100">
        <f t="shared" si="3"/>
        <v>19392</v>
      </c>
      <c r="N19" s="100">
        <f t="shared" si="3"/>
        <v>65761</v>
      </c>
      <c r="O19" s="100">
        <f t="shared" si="3"/>
        <v>1564</v>
      </c>
      <c r="P19" s="100">
        <f t="shared" si="3"/>
        <v>1564</v>
      </c>
      <c r="Q19" s="100">
        <f t="shared" si="3"/>
        <v>17354</v>
      </c>
      <c r="R19" s="100">
        <f t="shared" si="3"/>
        <v>20482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91270</v>
      </c>
      <c r="X19" s="100">
        <f t="shared" si="3"/>
        <v>15750</v>
      </c>
      <c r="Y19" s="100">
        <f t="shared" si="3"/>
        <v>75520</v>
      </c>
      <c r="Z19" s="137">
        <f>+IF(X19&lt;&gt;0,+(Y19/X19)*100,0)</f>
        <v>479.49206349206344</v>
      </c>
      <c r="AA19" s="153">
        <f>SUM(AA20:AA23)</f>
        <v>21000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307980</v>
      </c>
      <c r="D23" s="155"/>
      <c r="E23" s="156">
        <v>289475</v>
      </c>
      <c r="F23" s="60">
        <v>21000</v>
      </c>
      <c r="G23" s="60">
        <v>1676</v>
      </c>
      <c r="H23" s="60">
        <v>1676</v>
      </c>
      <c r="I23" s="60">
        <v>1675</v>
      </c>
      <c r="J23" s="60">
        <v>5027</v>
      </c>
      <c r="K23" s="60">
        <v>44850</v>
      </c>
      <c r="L23" s="60">
        <v>1519</v>
      </c>
      <c r="M23" s="60">
        <v>19392</v>
      </c>
      <c r="N23" s="60">
        <v>65761</v>
      </c>
      <c r="O23" s="60">
        <v>1564</v>
      </c>
      <c r="P23" s="60">
        <v>1564</v>
      </c>
      <c r="Q23" s="60">
        <v>17354</v>
      </c>
      <c r="R23" s="60">
        <v>20482</v>
      </c>
      <c r="S23" s="60"/>
      <c r="T23" s="60"/>
      <c r="U23" s="60"/>
      <c r="V23" s="60"/>
      <c r="W23" s="60">
        <v>91270</v>
      </c>
      <c r="X23" s="60">
        <v>15750</v>
      </c>
      <c r="Y23" s="60">
        <v>75520</v>
      </c>
      <c r="Z23" s="140">
        <v>479.49</v>
      </c>
      <c r="AA23" s="155">
        <v>21000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51109164</v>
      </c>
      <c r="D25" s="168">
        <f>+D5+D9+D15+D19+D24</f>
        <v>0</v>
      </c>
      <c r="E25" s="169">
        <f t="shared" si="4"/>
        <v>64794785</v>
      </c>
      <c r="F25" s="73">
        <f t="shared" si="4"/>
        <v>72696423</v>
      </c>
      <c r="G25" s="73">
        <f t="shared" si="4"/>
        <v>10156287</v>
      </c>
      <c r="H25" s="73">
        <f t="shared" si="4"/>
        <v>121562</v>
      </c>
      <c r="I25" s="73">
        <f t="shared" si="4"/>
        <v>128378</v>
      </c>
      <c r="J25" s="73">
        <f t="shared" si="4"/>
        <v>10406227</v>
      </c>
      <c r="K25" s="73">
        <f t="shared" si="4"/>
        <v>261226</v>
      </c>
      <c r="L25" s="73">
        <f t="shared" si="4"/>
        <v>10163369</v>
      </c>
      <c r="M25" s="73">
        <f t="shared" si="4"/>
        <v>13255407</v>
      </c>
      <c r="N25" s="73">
        <f t="shared" si="4"/>
        <v>23680002</v>
      </c>
      <c r="O25" s="73">
        <f t="shared" si="4"/>
        <v>170915</v>
      </c>
      <c r="P25" s="73">
        <f t="shared" si="4"/>
        <v>91522</v>
      </c>
      <c r="Q25" s="73">
        <f t="shared" si="4"/>
        <v>12081082</v>
      </c>
      <c r="R25" s="73">
        <f t="shared" si="4"/>
        <v>12343519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46429748</v>
      </c>
      <c r="X25" s="73">
        <f t="shared" si="4"/>
        <v>54522318</v>
      </c>
      <c r="Y25" s="73">
        <f t="shared" si="4"/>
        <v>-8092570</v>
      </c>
      <c r="Z25" s="170">
        <f>+IF(X25&lt;&gt;0,+(Y25/X25)*100,0)</f>
        <v>-14.84267415042772</v>
      </c>
      <c r="AA25" s="168">
        <f>+AA5+AA9+AA15+AA19+AA24</f>
        <v>72696423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37372738</v>
      </c>
      <c r="D28" s="153">
        <f>SUM(D29:D31)</f>
        <v>0</v>
      </c>
      <c r="E28" s="154">
        <f t="shared" si="5"/>
        <v>35902796</v>
      </c>
      <c r="F28" s="100">
        <f t="shared" si="5"/>
        <v>30078458</v>
      </c>
      <c r="G28" s="100">
        <f t="shared" si="5"/>
        <v>1777093</v>
      </c>
      <c r="H28" s="100">
        <f t="shared" si="5"/>
        <v>4377134</v>
      </c>
      <c r="I28" s="100">
        <f t="shared" si="5"/>
        <v>1563217</v>
      </c>
      <c r="J28" s="100">
        <f t="shared" si="5"/>
        <v>7717444</v>
      </c>
      <c r="K28" s="100">
        <f t="shared" si="5"/>
        <v>5375640</v>
      </c>
      <c r="L28" s="100">
        <f t="shared" si="5"/>
        <v>3538791</v>
      </c>
      <c r="M28" s="100">
        <f t="shared" si="5"/>
        <v>4422762</v>
      </c>
      <c r="N28" s="100">
        <f t="shared" si="5"/>
        <v>13337193</v>
      </c>
      <c r="O28" s="100">
        <f t="shared" si="5"/>
        <v>2116584</v>
      </c>
      <c r="P28" s="100">
        <f t="shared" si="5"/>
        <v>2468242</v>
      </c>
      <c r="Q28" s="100">
        <f t="shared" si="5"/>
        <v>2926598</v>
      </c>
      <c r="R28" s="100">
        <f t="shared" si="5"/>
        <v>7511424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28566061</v>
      </c>
      <c r="X28" s="100">
        <f t="shared" si="5"/>
        <v>22558844</v>
      </c>
      <c r="Y28" s="100">
        <f t="shared" si="5"/>
        <v>6007217</v>
      </c>
      <c r="Z28" s="137">
        <f>+IF(X28&lt;&gt;0,+(Y28/X28)*100,0)</f>
        <v>26.62909943435045</v>
      </c>
      <c r="AA28" s="153">
        <f>SUM(AA29:AA31)</f>
        <v>30078458</v>
      </c>
    </row>
    <row r="29" spans="1:27" ht="13.5">
      <c r="A29" s="138" t="s">
        <v>75</v>
      </c>
      <c r="B29" s="136"/>
      <c r="C29" s="155">
        <v>16751512</v>
      </c>
      <c r="D29" s="155"/>
      <c r="E29" s="156">
        <v>25140767</v>
      </c>
      <c r="F29" s="60">
        <v>15719429</v>
      </c>
      <c r="G29" s="60">
        <v>1303728</v>
      </c>
      <c r="H29" s="60">
        <v>2666956</v>
      </c>
      <c r="I29" s="60">
        <v>1045673</v>
      </c>
      <c r="J29" s="60">
        <v>5016357</v>
      </c>
      <c r="K29" s="60">
        <v>3964749</v>
      </c>
      <c r="L29" s="60">
        <v>2575163</v>
      </c>
      <c r="M29" s="60">
        <v>3259989</v>
      </c>
      <c r="N29" s="60">
        <v>9799901</v>
      </c>
      <c r="O29" s="60">
        <v>1587632</v>
      </c>
      <c r="P29" s="60">
        <v>1868332</v>
      </c>
      <c r="Q29" s="60">
        <v>910704</v>
      </c>
      <c r="R29" s="60">
        <v>4366668</v>
      </c>
      <c r="S29" s="60"/>
      <c r="T29" s="60"/>
      <c r="U29" s="60"/>
      <c r="V29" s="60"/>
      <c r="W29" s="60">
        <v>19182926</v>
      </c>
      <c r="X29" s="60">
        <v>11789572</v>
      </c>
      <c r="Y29" s="60">
        <v>7393354</v>
      </c>
      <c r="Z29" s="140">
        <v>62.71</v>
      </c>
      <c r="AA29" s="155">
        <v>15719429</v>
      </c>
    </row>
    <row r="30" spans="1:27" ht="13.5">
      <c r="A30" s="138" t="s">
        <v>76</v>
      </c>
      <c r="B30" s="136"/>
      <c r="C30" s="157">
        <v>15682607</v>
      </c>
      <c r="D30" s="157"/>
      <c r="E30" s="158">
        <v>6199668</v>
      </c>
      <c r="F30" s="159">
        <v>9746668</v>
      </c>
      <c r="G30" s="159">
        <v>179910</v>
      </c>
      <c r="H30" s="159">
        <v>1418736</v>
      </c>
      <c r="I30" s="159">
        <v>223783</v>
      </c>
      <c r="J30" s="159">
        <v>1822429</v>
      </c>
      <c r="K30" s="159">
        <v>580558</v>
      </c>
      <c r="L30" s="159">
        <v>667916</v>
      </c>
      <c r="M30" s="159">
        <v>594322</v>
      </c>
      <c r="N30" s="159">
        <v>1842796</v>
      </c>
      <c r="O30" s="159">
        <v>173248</v>
      </c>
      <c r="P30" s="159">
        <v>215136</v>
      </c>
      <c r="Q30" s="159">
        <v>1585020</v>
      </c>
      <c r="R30" s="159">
        <v>1973404</v>
      </c>
      <c r="S30" s="159"/>
      <c r="T30" s="159"/>
      <c r="U30" s="159"/>
      <c r="V30" s="159"/>
      <c r="W30" s="159">
        <v>5638629</v>
      </c>
      <c r="X30" s="159">
        <v>7310001</v>
      </c>
      <c r="Y30" s="159">
        <v>-1671372</v>
      </c>
      <c r="Z30" s="141">
        <v>-22.86</v>
      </c>
      <c r="AA30" s="157">
        <v>9746668</v>
      </c>
    </row>
    <row r="31" spans="1:27" ht="13.5">
      <c r="A31" s="138" t="s">
        <v>77</v>
      </c>
      <c r="B31" s="136"/>
      <c r="C31" s="155">
        <v>4938619</v>
      </c>
      <c r="D31" s="155"/>
      <c r="E31" s="156">
        <v>4562361</v>
      </c>
      <c r="F31" s="60">
        <v>4612361</v>
      </c>
      <c r="G31" s="60">
        <v>293455</v>
      </c>
      <c r="H31" s="60">
        <v>291442</v>
      </c>
      <c r="I31" s="60">
        <v>293761</v>
      </c>
      <c r="J31" s="60">
        <v>878658</v>
      </c>
      <c r="K31" s="60">
        <v>830333</v>
      </c>
      <c r="L31" s="60">
        <v>295712</v>
      </c>
      <c r="M31" s="60">
        <v>568451</v>
      </c>
      <c r="N31" s="60">
        <v>1694496</v>
      </c>
      <c r="O31" s="60">
        <v>355704</v>
      </c>
      <c r="P31" s="60">
        <v>384774</v>
      </c>
      <c r="Q31" s="60">
        <v>430874</v>
      </c>
      <c r="R31" s="60">
        <v>1171352</v>
      </c>
      <c r="S31" s="60"/>
      <c r="T31" s="60"/>
      <c r="U31" s="60"/>
      <c r="V31" s="60"/>
      <c r="W31" s="60">
        <v>3744506</v>
      </c>
      <c r="X31" s="60">
        <v>3459271</v>
      </c>
      <c r="Y31" s="60">
        <v>285235</v>
      </c>
      <c r="Z31" s="140">
        <v>8.25</v>
      </c>
      <c r="AA31" s="155">
        <v>4612361</v>
      </c>
    </row>
    <row r="32" spans="1:27" ht="13.5">
      <c r="A32" s="135" t="s">
        <v>78</v>
      </c>
      <c r="B32" s="136"/>
      <c r="C32" s="153">
        <f aca="true" t="shared" si="6" ref="C32:Y32">SUM(C33:C37)</f>
        <v>7295811</v>
      </c>
      <c r="D32" s="153">
        <f>SUM(D33:D37)</f>
        <v>0</v>
      </c>
      <c r="E32" s="154">
        <f t="shared" si="6"/>
        <v>7270035</v>
      </c>
      <c r="F32" s="100">
        <f t="shared" si="6"/>
        <v>6582217</v>
      </c>
      <c r="G32" s="100">
        <f t="shared" si="6"/>
        <v>435016</v>
      </c>
      <c r="H32" s="100">
        <f t="shared" si="6"/>
        <v>586232</v>
      </c>
      <c r="I32" s="100">
        <f t="shared" si="6"/>
        <v>576676</v>
      </c>
      <c r="J32" s="100">
        <f t="shared" si="6"/>
        <v>1597924</v>
      </c>
      <c r="K32" s="100">
        <f t="shared" si="6"/>
        <v>719404</v>
      </c>
      <c r="L32" s="100">
        <f t="shared" si="6"/>
        <v>359711</v>
      </c>
      <c r="M32" s="100">
        <f t="shared" si="6"/>
        <v>725681</v>
      </c>
      <c r="N32" s="100">
        <f t="shared" si="6"/>
        <v>1804796</v>
      </c>
      <c r="O32" s="100">
        <f t="shared" si="6"/>
        <v>452975</v>
      </c>
      <c r="P32" s="100">
        <f t="shared" si="6"/>
        <v>378265</v>
      </c>
      <c r="Q32" s="100">
        <f t="shared" si="6"/>
        <v>591568</v>
      </c>
      <c r="R32" s="100">
        <f t="shared" si="6"/>
        <v>1422808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4825528</v>
      </c>
      <c r="X32" s="100">
        <f t="shared" si="6"/>
        <v>4936663</v>
      </c>
      <c r="Y32" s="100">
        <f t="shared" si="6"/>
        <v>-111135</v>
      </c>
      <c r="Z32" s="137">
        <f>+IF(X32&lt;&gt;0,+(Y32/X32)*100,0)</f>
        <v>-2.251217067075472</v>
      </c>
      <c r="AA32" s="153">
        <f>SUM(AA33:AA37)</f>
        <v>6582217</v>
      </c>
    </row>
    <row r="33" spans="1:27" ht="13.5">
      <c r="A33" s="138" t="s">
        <v>79</v>
      </c>
      <c r="B33" s="136"/>
      <c r="C33" s="155">
        <v>2517997</v>
      </c>
      <c r="D33" s="155"/>
      <c r="E33" s="156">
        <v>1616273</v>
      </c>
      <c r="F33" s="60">
        <v>1986273</v>
      </c>
      <c r="G33" s="60">
        <v>172749</v>
      </c>
      <c r="H33" s="60">
        <v>208231</v>
      </c>
      <c r="I33" s="60">
        <v>287065</v>
      </c>
      <c r="J33" s="60">
        <v>668045</v>
      </c>
      <c r="K33" s="60">
        <v>165906</v>
      </c>
      <c r="L33" s="60">
        <v>145002</v>
      </c>
      <c r="M33" s="60">
        <v>323719</v>
      </c>
      <c r="N33" s="60">
        <v>634627</v>
      </c>
      <c r="O33" s="60">
        <v>265803</v>
      </c>
      <c r="P33" s="60">
        <v>169825</v>
      </c>
      <c r="Q33" s="60">
        <v>198891</v>
      </c>
      <c r="R33" s="60">
        <v>634519</v>
      </c>
      <c r="S33" s="60"/>
      <c r="T33" s="60"/>
      <c r="U33" s="60"/>
      <c r="V33" s="60"/>
      <c r="W33" s="60">
        <v>1937191</v>
      </c>
      <c r="X33" s="60">
        <v>1489705</v>
      </c>
      <c r="Y33" s="60">
        <v>447486</v>
      </c>
      <c r="Z33" s="140">
        <v>30.04</v>
      </c>
      <c r="AA33" s="155">
        <v>1986273</v>
      </c>
    </row>
    <row r="34" spans="1:27" ht="13.5">
      <c r="A34" s="138" t="s">
        <v>80</v>
      </c>
      <c r="B34" s="136"/>
      <c r="C34" s="155">
        <v>206559</v>
      </c>
      <c r="D34" s="155"/>
      <c r="E34" s="156">
        <v>250000</v>
      </c>
      <c r="F34" s="60">
        <v>250000</v>
      </c>
      <c r="G34" s="60">
        <v>15402</v>
      </c>
      <c r="H34" s="60">
        <v>45306</v>
      </c>
      <c r="I34" s="60">
        <v>66075</v>
      </c>
      <c r="J34" s="60">
        <v>126783</v>
      </c>
      <c r="K34" s="60">
        <v>147937</v>
      </c>
      <c r="L34" s="60">
        <v>9306</v>
      </c>
      <c r="M34" s="60">
        <v>7500</v>
      </c>
      <c r="N34" s="60">
        <v>164743</v>
      </c>
      <c r="O34" s="60">
        <v>9306</v>
      </c>
      <c r="P34" s="60">
        <v>9600</v>
      </c>
      <c r="Q34" s="60">
        <v>10700</v>
      </c>
      <c r="R34" s="60">
        <v>29606</v>
      </c>
      <c r="S34" s="60"/>
      <c r="T34" s="60"/>
      <c r="U34" s="60"/>
      <c r="V34" s="60"/>
      <c r="W34" s="60">
        <v>321132</v>
      </c>
      <c r="X34" s="60">
        <v>187500</v>
      </c>
      <c r="Y34" s="60">
        <v>133632</v>
      </c>
      <c r="Z34" s="140">
        <v>71.27</v>
      </c>
      <c r="AA34" s="155">
        <v>250000</v>
      </c>
    </row>
    <row r="35" spans="1:27" ht="13.5">
      <c r="A35" s="138" t="s">
        <v>81</v>
      </c>
      <c r="B35" s="136"/>
      <c r="C35" s="155">
        <v>4571255</v>
      </c>
      <c r="D35" s="155"/>
      <c r="E35" s="156">
        <v>5403762</v>
      </c>
      <c r="F35" s="60">
        <v>4345944</v>
      </c>
      <c r="G35" s="60">
        <v>246865</v>
      </c>
      <c r="H35" s="60">
        <v>332695</v>
      </c>
      <c r="I35" s="60">
        <v>223536</v>
      </c>
      <c r="J35" s="60">
        <v>803096</v>
      </c>
      <c r="K35" s="60">
        <v>405561</v>
      </c>
      <c r="L35" s="60">
        <v>205403</v>
      </c>
      <c r="M35" s="60">
        <v>394462</v>
      </c>
      <c r="N35" s="60">
        <v>1005426</v>
      </c>
      <c r="O35" s="60">
        <v>177866</v>
      </c>
      <c r="P35" s="60">
        <v>198840</v>
      </c>
      <c r="Q35" s="60">
        <v>381977</v>
      </c>
      <c r="R35" s="60">
        <v>758683</v>
      </c>
      <c r="S35" s="60"/>
      <c r="T35" s="60"/>
      <c r="U35" s="60"/>
      <c r="V35" s="60"/>
      <c r="W35" s="60">
        <v>2567205</v>
      </c>
      <c r="X35" s="60">
        <v>3259458</v>
      </c>
      <c r="Y35" s="60">
        <v>-692253</v>
      </c>
      <c r="Z35" s="140">
        <v>-21.24</v>
      </c>
      <c r="AA35" s="155">
        <v>4345944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7074936</v>
      </c>
      <c r="D38" s="153">
        <f>SUM(D39:D41)</f>
        <v>0</v>
      </c>
      <c r="E38" s="154">
        <f t="shared" si="7"/>
        <v>4574277</v>
      </c>
      <c r="F38" s="100">
        <f t="shared" si="7"/>
        <v>18023130</v>
      </c>
      <c r="G38" s="100">
        <f t="shared" si="7"/>
        <v>130835</v>
      </c>
      <c r="H38" s="100">
        <f t="shared" si="7"/>
        <v>150790</v>
      </c>
      <c r="I38" s="100">
        <f t="shared" si="7"/>
        <v>138201</v>
      </c>
      <c r="J38" s="100">
        <f t="shared" si="7"/>
        <v>419826</v>
      </c>
      <c r="K38" s="100">
        <f t="shared" si="7"/>
        <v>160150</v>
      </c>
      <c r="L38" s="100">
        <f t="shared" si="7"/>
        <v>151217</v>
      </c>
      <c r="M38" s="100">
        <f t="shared" si="7"/>
        <v>436449</v>
      </c>
      <c r="N38" s="100">
        <f t="shared" si="7"/>
        <v>747816</v>
      </c>
      <c r="O38" s="100">
        <f t="shared" si="7"/>
        <v>67623</v>
      </c>
      <c r="P38" s="100">
        <f t="shared" si="7"/>
        <v>154169</v>
      </c>
      <c r="Q38" s="100">
        <f t="shared" si="7"/>
        <v>3240237</v>
      </c>
      <c r="R38" s="100">
        <f t="shared" si="7"/>
        <v>3462029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4629671</v>
      </c>
      <c r="X38" s="100">
        <f t="shared" si="7"/>
        <v>13517348</v>
      </c>
      <c r="Y38" s="100">
        <f t="shared" si="7"/>
        <v>-8887677</v>
      </c>
      <c r="Z38" s="137">
        <f>+IF(X38&lt;&gt;0,+(Y38/X38)*100,0)</f>
        <v>-65.75015306256819</v>
      </c>
      <c r="AA38" s="153">
        <f>SUM(AA39:AA41)</f>
        <v>18023130</v>
      </c>
    </row>
    <row r="39" spans="1:27" ht="13.5">
      <c r="A39" s="138" t="s">
        <v>85</v>
      </c>
      <c r="B39" s="136"/>
      <c r="C39" s="155">
        <v>7074936</v>
      </c>
      <c r="D39" s="155"/>
      <c r="E39" s="156">
        <v>4574277</v>
      </c>
      <c r="F39" s="60">
        <v>18023130</v>
      </c>
      <c r="G39" s="60">
        <v>130835</v>
      </c>
      <c r="H39" s="60">
        <v>150790</v>
      </c>
      <c r="I39" s="60">
        <v>138201</v>
      </c>
      <c r="J39" s="60">
        <v>419826</v>
      </c>
      <c r="K39" s="60">
        <v>160150</v>
      </c>
      <c r="L39" s="60">
        <v>151217</v>
      </c>
      <c r="M39" s="60">
        <v>436449</v>
      </c>
      <c r="N39" s="60">
        <v>747816</v>
      </c>
      <c r="O39" s="60">
        <v>67623</v>
      </c>
      <c r="P39" s="60">
        <v>154169</v>
      </c>
      <c r="Q39" s="60">
        <v>3240237</v>
      </c>
      <c r="R39" s="60">
        <v>3462029</v>
      </c>
      <c r="S39" s="60"/>
      <c r="T39" s="60"/>
      <c r="U39" s="60"/>
      <c r="V39" s="60"/>
      <c r="W39" s="60">
        <v>4629671</v>
      </c>
      <c r="X39" s="60">
        <v>13517348</v>
      </c>
      <c r="Y39" s="60">
        <v>-8887677</v>
      </c>
      <c r="Z39" s="140">
        <v>-65.75</v>
      </c>
      <c r="AA39" s="155">
        <v>18023130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3355914</v>
      </c>
      <c r="D42" s="153">
        <f>SUM(D43:D46)</f>
        <v>0</v>
      </c>
      <c r="E42" s="154">
        <f t="shared" si="8"/>
        <v>957833</v>
      </c>
      <c r="F42" s="100">
        <f t="shared" si="8"/>
        <v>957833</v>
      </c>
      <c r="G42" s="100">
        <f t="shared" si="8"/>
        <v>147753</v>
      </c>
      <c r="H42" s="100">
        <f t="shared" si="8"/>
        <v>132601</v>
      </c>
      <c r="I42" s="100">
        <f t="shared" si="8"/>
        <v>159769</v>
      </c>
      <c r="J42" s="100">
        <f t="shared" si="8"/>
        <v>440123</v>
      </c>
      <c r="K42" s="100">
        <f t="shared" si="8"/>
        <v>130169</v>
      </c>
      <c r="L42" s="100">
        <f t="shared" si="8"/>
        <v>125064</v>
      </c>
      <c r="M42" s="100">
        <f t="shared" si="8"/>
        <v>239192</v>
      </c>
      <c r="N42" s="100">
        <f t="shared" si="8"/>
        <v>494425</v>
      </c>
      <c r="O42" s="100">
        <f t="shared" si="8"/>
        <v>130138</v>
      </c>
      <c r="P42" s="100">
        <f t="shared" si="8"/>
        <v>117535</v>
      </c>
      <c r="Q42" s="100">
        <f t="shared" si="8"/>
        <v>117187</v>
      </c>
      <c r="R42" s="100">
        <f t="shared" si="8"/>
        <v>364860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1299408</v>
      </c>
      <c r="X42" s="100">
        <f t="shared" si="8"/>
        <v>718375</v>
      </c>
      <c r="Y42" s="100">
        <f t="shared" si="8"/>
        <v>581033</v>
      </c>
      <c r="Z42" s="137">
        <f>+IF(X42&lt;&gt;0,+(Y42/X42)*100,0)</f>
        <v>80.88157299460588</v>
      </c>
      <c r="AA42" s="153">
        <f>SUM(AA43:AA46)</f>
        <v>957833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3355914</v>
      </c>
      <c r="D46" s="155"/>
      <c r="E46" s="156">
        <v>957833</v>
      </c>
      <c r="F46" s="60">
        <v>957833</v>
      </c>
      <c r="G46" s="60">
        <v>147753</v>
      </c>
      <c r="H46" s="60">
        <v>132601</v>
      </c>
      <c r="I46" s="60">
        <v>159769</v>
      </c>
      <c r="J46" s="60">
        <v>440123</v>
      </c>
      <c r="K46" s="60">
        <v>130169</v>
      </c>
      <c r="L46" s="60">
        <v>125064</v>
      </c>
      <c r="M46" s="60">
        <v>239192</v>
      </c>
      <c r="N46" s="60">
        <v>494425</v>
      </c>
      <c r="O46" s="60">
        <v>130138</v>
      </c>
      <c r="P46" s="60">
        <v>117535</v>
      </c>
      <c r="Q46" s="60">
        <v>117187</v>
      </c>
      <c r="R46" s="60">
        <v>364860</v>
      </c>
      <c r="S46" s="60"/>
      <c r="T46" s="60"/>
      <c r="U46" s="60"/>
      <c r="V46" s="60"/>
      <c r="W46" s="60">
        <v>1299408</v>
      </c>
      <c r="X46" s="60">
        <v>718375</v>
      </c>
      <c r="Y46" s="60">
        <v>581033</v>
      </c>
      <c r="Z46" s="140">
        <v>80.88</v>
      </c>
      <c r="AA46" s="155">
        <v>957833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55099399</v>
      </c>
      <c r="D48" s="168">
        <f>+D28+D32+D38+D42+D47</f>
        <v>0</v>
      </c>
      <c r="E48" s="169">
        <f t="shared" si="9"/>
        <v>48704941</v>
      </c>
      <c r="F48" s="73">
        <f t="shared" si="9"/>
        <v>55641638</v>
      </c>
      <c r="G48" s="73">
        <f t="shared" si="9"/>
        <v>2490697</v>
      </c>
      <c r="H48" s="73">
        <f t="shared" si="9"/>
        <v>5246757</v>
      </c>
      <c r="I48" s="73">
        <f t="shared" si="9"/>
        <v>2437863</v>
      </c>
      <c r="J48" s="73">
        <f t="shared" si="9"/>
        <v>10175317</v>
      </c>
      <c r="K48" s="73">
        <f t="shared" si="9"/>
        <v>6385363</v>
      </c>
      <c r="L48" s="73">
        <f t="shared" si="9"/>
        <v>4174783</v>
      </c>
      <c r="M48" s="73">
        <f t="shared" si="9"/>
        <v>5824084</v>
      </c>
      <c r="N48" s="73">
        <f t="shared" si="9"/>
        <v>16384230</v>
      </c>
      <c r="O48" s="73">
        <f t="shared" si="9"/>
        <v>2767320</v>
      </c>
      <c r="P48" s="73">
        <f t="shared" si="9"/>
        <v>3118211</v>
      </c>
      <c r="Q48" s="73">
        <f t="shared" si="9"/>
        <v>6875590</v>
      </c>
      <c r="R48" s="73">
        <f t="shared" si="9"/>
        <v>12761121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39320668</v>
      </c>
      <c r="X48" s="73">
        <f t="shared" si="9"/>
        <v>41731230</v>
      </c>
      <c r="Y48" s="73">
        <f t="shared" si="9"/>
        <v>-2410562</v>
      </c>
      <c r="Z48" s="170">
        <f>+IF(X48&lt;&gt;0,+(Y48/X48)*100,0)</f>
        <v>-5.7763981555300425</v>
      </c>
      <c r="AA48" s="168">
        <f>+AA28+AA32+AA38+AA42+AA47</f>
        <v>55641638</v>
      </c>
    </row>
    <row r="49" spans="1:27" ht="13.5">
      <c r="A49" s="148" t="s">
        <v>49</v>
      </c>
      <c r="B49" s="149"/>
      <c r="C49" s="171">
        <f aca="true" t="shared" si="10" ref="C49:Y49">+C25-C48</f>
        <v>-3990235</v>
      </c>
      <c r="D49" s="171">
        <f>+D25-D48</f>
        <v>0</v>
      </c>
      <c r="E49" s="172">
        <f t="shared" si="10"/>
        <v>16089844</v>
      </c>
      <c r="F49" s="173">
        <f t="shared" si="10"/>
        <v>17054785</v>
      </c>
      <c r="G49" s="173">
        <f t="shared" si="10"/>
        <v>7665590</v>
      </c>
      <c r="H49" s="173">
        <f t="shared" si="10"/>
        <v>-5125195</v>
      </c>
      <c r="I49" s="173">
        <f t="shared" si="10"/>
        <v>-2309485</v>
      </c>
      <c r="J49" s="173">
        <f t="shared" si="10"/>
        <v>230910</v>
      </c>
      <c r="K49" s="173">
        <f t="shared" si="10"/>
        <v>-6124137</v>
      </c>
      <c r="L49" s="173">
        <f t="shared" si="10"/>
        <v>5988586</v>
      </c>
      <c r="M49" s="173">
        <f t="shared" si="10"/>
        <v>7431323</v>
      </c>
      <c r="N49" s="173">
        <f t="shared" si="10"/>
        <v>7295772</v>
      </c>
      <c r="O49" s="173">
        <f t="shared" si="10"/>
        <v>-2596405</v>
      </c>
      <c r="P49" s="173">
        <f t="shared" si="10"/>
        <v>-3026689</v>
      </c>
      <c r="Q49" s="173">
        <f t="shared" si="10"/>
        <v>5205492</v>
      </c>
      <c r="R49" s="173">
        <f t="shared" si="10"/>
        <v>-417602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7109080</v>
      </c>
      <c r="X49" s="173">
        <f>IF(F25=F48,0,X25-X48)</f>
        <v>12791088</v>
      </c>
      <c r="Y49" s="173">
        <f t="shared" si="10"/>
        <v>-5682008</v>
      </c>
      <c r="Z49" s="174">
        <f>+IF(X49&lt;&gt;0,+(Y49/X49)*100,0)</f>
        <v>-44.42161605017493</v>
      </c>
      <c r="AA49" s="171">
        <f>+AA25-AA48</f>
        <v>17054785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344669</v>
      </c>
      <c r="D5" s="155">
        <v>0</v>
      </c>
      <c r="E5" s="156">
        <v>300000</v>
      </c>
      <c r="F5" s="60">
        <v>402000</v>
      </c>
      <c r="G5" s="60">
        <v>38375</v>
      </c>
      <c r="H5" s="60">
        <v>38375</v>
      </c>
      <c r="I5" s="60">
        <v>38375</v>
      </c>
      <c r="J5" s="60">
        <v>115125</v>
      </c>
      <c r="K5" s="60">
        <v>33567</v>
      </c>
      <c r="L5" s="60">
        <v>33567</v>
      </c>
      <c r="M5" s="60">
        <v>33567</v>
      </c>
      <c r="N5" s="60">
        <v>100701</v>
      </c>
      <c r="O5" s="60">
        <v>33567</v>
      </c>
      <c r="P5" s="60">
        <v>33567</v>
      </c>
      <c r="Q5" s="60">
        <v>33567</v>
      </c>
      <c r="R5" s="60">
        <v>100701</v>
      </c>
      <c r="S5" s="60">
        <v>0</v>
      </c>
      <c r="T5" s="60">
        <v>0</v>
      </c>
      <c r="U5" s="60">
        <v>0</v>
      </c>
      <c r="V5" s="60">
        <v>0</v>
      </c>
      <c r="W5" s="60">
        <v>316527</v>
      </c>
      <c r="X5" s="60">
        <v>301500</v>
      </c>
      <c r="Y5" s="60">
        <v>15027</v>
      </c>
      <c r="Z5" s="140">
        <v>4.98</v>
      </c>
      <c r="AA5" s="155">
        <v>402000</v>
      </c>
    </row>
    <row r="6" spans="1:27" ht="13.5">
      <c r="A6" s="181" t="s">
        <v>102</v>
      </c>
      <c r="B6" s="182"/>
      <c r="C6" s="155">
        <v>41087</v>
      </c>
      <c r="D6" s="155">
        <v>0</v>
      </c>
      <c r="E6" s="156">
        <v>120000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31334</v>
      </c>
      <c r="L6" s="60">
        <v>0</v>
      </c>
      <c r="M6" s="60">
        <v>18660</v>
      </c>
      <c r="N6" s="60">
        <v>49994</v>
      </c>
      <c r="O6" s="60">
        <v>0</v>
      </c>
      <c r="P6" s="60">
        <v>0</v>
      </c>
      <c r="Q6" s="60">
        <v>16858</v>
      </c>
      <c r="R6" s="60">
        <v>16858</v>
      </c>
      <c r="S6" s="60">
        <v>0</v>
      </c>
      <c r="T6" s="60">
        <v>0</v>
      </c>
      <c r="U6" s="60">
        <v>0</v>
      </c>
      <c r="V6" s="60">
        <v>0</v>
      </c>
      <c r="W6" s="60">
        <v>66852</v>
      </c>
      <c r="X6" s="60">
        <v>0</v>
      </c>
      <c r="Y6" s="60">
        <v>66852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307980</v>
      </c>
      <c r="D10" s="155">
        <v>0</v>
      </c>
      <c r="E10" s="156">
        <v>289475</v>
      </c>
      <c r="F10" s="54">
        <v>21000</v>
      </c>
      <c r="G10" s="54">
        <v>1676</v>
      </c>
      <c r="H10" s="54">
        <v>1676</v>
      </c>
      <c r="I10" s="54">
        <v>1675</v>
      </c>
      <c r="J10" s="54">
        <v>5027</v>
      </c>
      <c r="K10" s="54">
        <v>44850</v>
      </c>
      <c r="L10" s="54">
        <v>1519</v>
      </c>
      <c r="M10" s="54">
        <v>19392</v>
      </c>
      <c r="N10" s="54">
        <v>65761</v>
      </c>
      <c r="O10" s="54">
        <v>1564</v>
      </c>
      <c r="P10" s="54">
        <v>1564</v>
      </c>
      <c r="Q10" s="54">
        <v>17354</v>
      </c>
      <c r="R10" s="54">
        <v>20482</v>
      </c>
      <c r="S10" s="54">
        <v>0</v>
      </c>
      <c r="T10" s="54">
        <v>0</v>
      </c>
      <c r="U10" s="54">
        <v>0</v>
      </c>
      <c r="V10" s="54">
        <v>0</v>
      </c>
      <c r="W10" s="54">
        <v>91270</v>
      </c>
      <c r="X10" s="54">
        <v>15750</v>
      </c>
      <c r="Y10" s="54">
        <v>75520</v>
      </c>
      <c r="Z10" s="184">
        <v>479.49</v>
      </c>
      <c r="AA10" s="130">
        <v>21000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310767</v>
      </c>
      <c r="D12" s="155">
        <v>0</v>
      </c>
      <c r="E12" s="156">
        <v>316740</v>
      </c>
      <c r="F12" s="60">
        <v>257973</v>
      </c>
      <c r="G12" s="60">
        <v>6878</v>
      </c>
      <c r="H12" s="60">
        <v>1927</v>
      </c>
      <c r="I12" s="60">
        <v>16588</v>
      </c>
      <c r="J12" s="60">
        <v>25393</v>
      </c>
      <c r="K12" s="60">
        <v>4772</v>
      </c>
      <c r="L12" s="60">
        <v>9706</v>
      </c>
      <c r="M12" s="60">
        <v>25450</v>
      </c>
      <c r="N12" s="60">
        <v>39928</v>
      </c>
      <c r="O12" s="60">
        <v>12808</v>
      </c>
      <c r="P12" s="60">
        <v>4316</v>
      </c>
      <c r="Q12" s="60">
        <v>4347</v>
      </c>
      <c r="R12" s="60">
        <v>21471</v>
      </c>
      <c r="S12" s="60">
        <v>0</v>
      </c>
      <c r="T12" s="60">
        <v>0</v>
      </c>
      <c r="U12" s="60">
        <v>0</v>
      </c>
      <c r="V12" s="60">
        <v>0</v>
      </c>
      <c r="W12" s="60">
        <v>86792</v>
      </c>
      <c r="X12" s="60">
        <v>193480</v>
      </c>
      <c r="Y12" s="60">
        <v>-106688</v>
      </c>
      <c r="Z12" s="140">
        <v>-55.14</v>
      </c>
      <c r="AA12" s="155">
        <v>257973</v>
      </c>
    </row>
    <row r="13" spans="1:27" ht="13.5">
      <c r="A13" s="181" t="s">
        <v>109</v>
      </c>
      <c r="B13" s="185"/>
      <c r="C13" s="155">
        <v>576988</v>
      </c>
      <c r="D13" s="155">
        <v>0</v>
      </c>
      <c r="E13" s="156">
        <v>450000</v>
      </c>
      <c r="F13" s="60">
        <v>501000</v>
      </c>
      <c r="G13" s="60">
        <v>28594</v>
      </c>
      <c r="H13" s="60">
        <v>41945</v>
      </c>
      <c r="I13" s="60">
        <v>40823</v>
      </c>
      <c r="J13" s="60">
        <v>111362</v>
      </c>
      <c r="K13" s="60">
        <v>36329</v>
      </c>
      <c r="L13" s="60">
        <v>29665</v>
      </c>
      <c r="M13" s="60">
        <v>43934</v>
      </c>
      <c r="N13" s="60">
        <v>109928</v>
      </c>
      <c r="O13" s="60">
        <v>42294</v>
      </c>
      <c r="P13" s="60">
        <v>36499</v>
      </c>
      <c r="Q13" s="60">
        <v>33035</v>
      </c>
      <c r="R13" s="60">
        <v>111828</v>
      </c>
      <c r="S13" s="60">
        <v>0</v>
      </c>
      <c r="T13" s="60">
        <v>0</v>
      </c>
      <c r="U13" s="60">
        <v>0</v>
      </c>
      <c r="V13" s="60">
        <v>0</v>
      </c>
      <c r="W13" s="60">
        <v>333118</v>
      </c>
      <c r="X13" s="60">
        <v>375750</v>
      </c>
      <c r="Y13" s="60">
        <v>-42632</v>
      </c>
      <c r="Z13" s="140">
        <v>-11.35</v>
      </c>
      <c r="AA13" s="155">
        <v>501000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30000</v>
      </c>
      <c r="F14" s="60">
        <v>359000</v>
      </c>
      <c r="G14" s="60">
        <v>17033</v>
      </c>
      <c r="H14" s="60">
        <v>11323</v>
      </c>
      <c r="I14" s="60">
        <v>6525</v>
      </c>
      <c r="J14" s="60">
        <v>34881</v>
      </c>
      <c r="K14" s="60">
        <v>6002</v>
      </c>
      <c r="L14" s="60">
        <v>6702</v>
      </c>
      <c r="M14" s="60">
        <v>3214</v>
      </c>
      <c r="N14" s="60">
        <v>15918</v>
      </c>
      <c r="O14" s="60">
        <v>991</v>
      </c>
      <c r="P14" s="60">
        <v>3418</v>
      </c>
      <c r="Q14" s="60">
        <v>6274</v>
      </c>
      <c r="R14" s="60">
        <v>10683</v>
      </c>
      <c r="S14" s="60">
        <v>0</v>
      </c>
      <c r="T14" s="60">
        <v>0</v>
      </c>
      <c r="U14" s="60">
        <v>0</v>
      </c>
      <c r="V14" s="60">
        <v>0</v>
      </c>
      <c r="W14" s="60">
        <v>61482</v>
      </c>
      <c r="X14" s="60">
        <v>269250</v>
      </c>
      <c r="Y14" s="60">
        <v>-207768</v>
      </c>
      <c r="Z14" s="140">
        <v>-77.17</v>
      </c>
      <c r="AA14" s="155">
        <v>359000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545325</v>
      </c>
      <c r="D16" s="155">
        <v>0</v>
      </c>
      <c r="E16" s="156">
        <v>2914266</v>
      </c>
      <c r="F16" s="60">
        <v>80000</v>
      </c>
      <c r="G16" s="60">
        <v>15540</v>
      </c>
      <c r="H16" s="60">
        <v>4700</v>
      </c>
      <c r="I16" s="60">
        <v>8950</v>
      </c>
      <c r="J16" s="60">
        <v>29190</v>
      </c>
      <c r="K16" s="60">
        <v>2050</v>
      </c>
      <c r="L16" s="60">
        <v>9625</v>
      </c>
      <c r="M16" s="60">
        <v>10100</v>
      </c>
      <c r="N16" s="60">
        <v>21775</v>
      </c>
      <c r="O16" s="60">
        <v>6650</v>
      </c>
      <c r="P16" s="60">
        <v>2850</v>
      </c>
      <c r="Q16" s="60">
        <v>7000</v>
      </c>
      <c r="R16" s="60">
        <v>16500</v>
      </c>
      <c r="S16" s="60">
        <v>0</v>
      </c>
      <c r="T16" s="60">
        <v>0</v>
      </c>
      <c r="U16" s="60">
        <v>0</v>
      </c>
      <c r="V16" s="60">
        <v>0</v>
      </c>
      <c r="W16" s="60">
        <v>67465</v>
      </c>
      <c r="X16" s="60">
        <v>60000</v>
      </c>
      <c r="Y16" s="60">
        <v>7465</v>
      </c>
      <c r="Z16" s="140">
        <v>12.44</v>
      </c>
      <c r="AA16" s="155">
        <v>80000</v>
      </c>
    </row>
    <row r="17" spans="1:27" ht="13.5">
      <c r="A17" s="181" t="s">
        <v>113</v>
      </c>
      <c r="B17" s="185"/>
      <c r="C17" s="155">
        <v>176386</v>
      </c>
      <c r="D17" s="155">
        <v>0</v>
      </c>
      <c r="E17" s="156">
        <v>2364125</v>
      </c>
      <c r="F17" s="60">
        <v>539000</v>
      </c>
      <c r="G17" s="60">
        <v>18892</v>
      </c>
      <c r="H17" s="60">
        <v>12123</v>
      </c>
      <c r="I17" s="60">
        <v>9368</v>
      </c>
      <c r="J17" s="60">
        <v>40383</v>
      </c>
      <c r="K17" s="60">
        <v>7649</v>
      </c>
      <c r="L17" s="60">
        <v>10991</v>
      </c>
      <c r="M17" s="60">
        <v>7631</v>
      </c>
      <c r="N17" s="60">
        <v>26271</v>
      </c>
      <c r="O17" s="60">
        <v>29668</v>
      </c>
      <c r="P17" s="60">
        <v>3900</v>
      </c>
      <c r="Q17" s="60">
        <v>1271</v>
      </c>
      <c r="R17" s="60">
        <v>34839</v>
      </c>
      <c r="S17" s="60">
        <v>0</v>
      </c>
      <c r="T17" s="60">
        <v>0</v>
      </c>
      <c r="U17" s="60">
        <v>0</v>
      </c>
      <c r="V17" s="60">
        <v>0</v>
      </c>
      <c r="W17" s="60">
        <v>101493</v>
      </c>
      <c r="X17" s="60">
        <v>404250</v>
      </c>
      <c r="Y17" s="60">
        <v>-302757</v>
      </c>
      <c r="Z17" s="140">
        <v>-74.89</v>
      </c>
      <c r="AA17" s="155">
        <v>539000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48634362</v>
      </c>
      <c r="D19" s="155">
        <v>0</v>
      </c>
      <c r="E19" s="156">
        <v>44260450</v>
      </c>
      <c r="F19" s="60">
        <v>44260450</v>
      </c>
      <c r="G19" s="60">
        <v>10016000</v>
      </c>
      <c r="H19" s="60">
        <v>0</v>
      </c>
      <c r="I19" s="60">
        <v>0</v>
      </c>
      <c r="J19" s="60">
        <v>10016000</v>
      </c>
      <c r="K19" s="60">
        <v>0</v>
      </c>
      <c r="L19" s="60">
        <v>10058000</v>
      </c>
      <c r="M19" s="60">
        <v>11211906</v>
      </c>
      <c r="N19" s="60">
        <v>21269906</v>
      </c>
      <c r="O19" s="60">
        <v>0</v>
      </c>
      <c r="P19" s="60">
        <v>0</v>
      </c>
      <c r="Q19" s="60">
        <v>11942000</v>
      </c>
      <c r="R19" s="60">
        <v>11942000</v>
      </c>
      <c r="S19" s="60">
        <v>0</v>
      </c>
      <c r="T19" s="60">
        <v>0</v>
      </c>
      <c r="U19" s="60">
        <v>0</v>
      </c>
      <c r="V19" s="60">
        <v>0</v>
      </c>
      <c r="W19" s="60">
        <v>43227906</v>
      </c>
      <c r="X19" s="60">
        <v>33195338</v>
      </c>
      <c r="Y19" s="60">
        <v>10032568</v>
      </c>
      <c r="Z19" s="140">
        <v>30.22</v>
      </c>
      <c r="AA19" s="155">
        <v>44260450</v>
      </c>
    </row>
    <row r="20" spans="1:27" ht="13.5">
      <c r="A20" s="181" t="s">
        <v>35</v>
      </c>
      <c r="B20" s="185"/>
      <c r="C20" s="155">
        <v>171600</v>
      </c>
      <c r="D20" s="155">
        <v>0</v>
      </c>
      <c r="E20" s="156">
        <v>1562179</v>
      </c>
      <c r="F20" s="54">
        <v>6563000</v>
      </c>
      <c r="G20" s="54">
        <v>13299</v>
      </c>
      <c r="H20" s="54">
        <v>9493</v>
      </c>
      <c r="I20" s="54">
        <v>6074</v>
      </c>
      <c r="J20" s="54">
        <v>28866</v>
      </c>
      <c r="K20" s="54">
        <v>94673</v>
      </c>
      <c r="L20" s="54">
        <v>3594</v>
      </c>
      <c r="M20" s="54">
        <v>9512</v>
      </c>
      <c r="N20" s="54">
        <v>107779</v>
      </c>
      <c r="O20" s="54">
        <v>43373</v>
      </c>
      <c r="P20" s="54">
        <v>5408</v>
      </c>
      <c r="Q20" s="54">
        <v>19376</v>
      </c>
      <c r="R20" s="54">
        <v>68157</v>
      </c>
      <c r="S20" s="54">
        <v>0</v>
      </c>
      <c r="T20" s="54">
        <v>0</v>
      </c>
      <c r="U20" s="54">
        <v>0</v>
      </c>
      <c r="V20" s="54">
        <v>0</v>
      </c>
      <c r="W20" s="54">
        <v>204802</v>
      </c>
      <c r="X20" s="54">
        <v>4922250</v>
      </c>
      <c r="Y20" s="54">
        <v>-4717448</v>
      </c>
      <c r="Z20" s="184">
        <v>-95.84</v>
      </c>
      <c r="AA20" s="130">
        <v>6563000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5800000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4350000</v>
      </c>
      <c r="Y21" s="60">
        <v>-4350000</v>
      </c>
      <c r="Z21" s="140">
        <v>-100</v>
      </c>
      <c r="AA21" s="155">
        <v>5800000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51109164</v>
      </c>
      <c r="D22" s="188">
        <f>SUM(D5:D21)</f>
        <v>0</v>
      </c>
      <c r="E22" s="189">
        <f t="shared" si="0"/>
        <v>52607235</v>
      </c>
      <c r="F22" s="190">
        <f t="shared" si="0"/>
        <v>58783423</v>
      </c>
      <c r="G22" s="190">
        <f t="shared" si="0"/>
        <v>10156287</v>
      </c>
      <c r="H22" s="190">
        <f t="shared" si="0"/>
        <v>121562</v>
      </c>
      <c r="I22" s="190">
        <f t="shared" si="0"/>
        <v>128378</v>
      </c>
      <c r="J22" s="190">
        <f t="shared" si="0"/>
        <v>10406227</v>
      </c>
      <c r="K22" s="190">
        <f t="shared" si="0"/>
        <v>261226</v>
      </c>
      <c r="L22" s="190">
        <f t="shared" si="0"/>
        <v>10163369</v>
      </c>
      <c r="M22" s="190">
        <f t="shared" si="0"/>
        <v>11383366</v>
      </c>
      <c r="N22" s="190">
        <f t="shared" si="0"/>
        <v>21807961</v>
      </c>
      <c r="O22" s="190">
        <f t="shared" si="0"/>
        <v>170915</v>
      </c>
      <c r="P22" s="190">
        <f t="shared" si="0"/>
        <v>91522</v>
      </c>
      <c r="Q22" s="190">
        <f t="shared" si="0"/>
        <v>12081082</v>
      </c>
      <c r="R22" s="190">
        <f t="shared" si="0"/>
        <v>12343519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44557707</v>
      </c>
      <c r="X22" s="190">
        <f t="shared" si="0"/>
        <v>44087568</v>
      </c>
      <c r="Y22" s="190">
        <f t="shared" si="0"/>
        <v>470139</v>
      </c>
      <c r="Z22" s="191">
        <f>+IF(X22&lt;&gt;0,+(Y22/X22)*100,0)</f>
        <v>1.0663754462482486</v>
      </c>
      <c r="AA22" s="188">
        <f>SUM(AA5:AA21)</f>
        <v>58783423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16513092</v>
      </c>
      <c r="D25" s="155">
        <v>0</v>
      </c>
      <c r="E25" s="156">
        <v>21302836</v>
      </c>
      <c r="F25" s="60">
        <v>18501000</v>
      </c>
      <c r="G25" s="60">
        <v>1138328</v>
      </c>
      <c r="H25" s="60">
        <v>1214251</v>
      </c>
      <c r="I25" s="60">
        <v>1137550</v>
      </c>
      <c r="J25" s="60">
        <v>3490129</v>
      </c>
      <c r="K25" s="60">
        <v>1718705</v>
      </c>
      <c r="L25" s="60">
        <v>1164172</v>
      </c>
      <c r="M25" s="60">
        <v>1949222</v>
      </c>
      <c r="N25" s="60">
        <v>4832099</v>
      </c>
      <c r="O25" s="60">
        <v>1312898</v>
      </c>
      <c r="P25" s="60">
        <v>1306790</v>
      </c>
      <c r="Q25" s="60">
        <v>1364534</v>
      </c>
      <c r="R25" s="60">
        <v>3984222</v>
      </c>
      <c r="S25" s="60">
        <v>0</v>
      </c>
      <c r="T25" s="60">
        <v>0</v>
      </c>
      <c r="U25" s="60">
        <v>0</v>
      </c>
      <c r="V25" s="60">
        <v>0</v>
      </c>
      <c r="W25" s="60">
        <v>12306450</v>
      </c>
      <c r="X25" s="60">
        <v>13875750</v>
      </c>
      <c r="Y25" s="60">
        <v>-1569300</v>
      </c>
      <c r="Z25" s="140">
        <v>-11.31</v>
      </c>
      <c r="AA25" s="155">
        <v>18501000</v>
      </c>
    </row>
    <row r="26" spans="1:27" ht="13.5">
      <c r="A26" s="183" t="s">
        <v>38</v>
      </c>
      <c r="B26" s="182"/>
      <c r="C26" s="155">
        <v>3755722</v>
      </c>
      <c r="D26" s="155">
        <v>0</v>
      </c>
      <c r="E26" s="156">
        <v>4755638</v>
      </c>
      <c r="F26" s="60">
        <v>4755638</v>
      </c>
      <c r="G26" s="60">
        <v>303831</v>
      </c>
      <c r="H26" s="60">
        <v>330546</v>
      </c>
      <c r="I26" s="60">
        <v>318589</v>
      </c>
      <c r="J26" s="60">
        <v>952966</v>
      </c>
      <c r="K26" s="60">
        <v>340198</v>
      </c>
      <c r="L26" s="60">
        <v>324644</v>
      </c>
      <c r="M26" s="60">
        <v>348648</v>
      </c>
      <c r="N26" s="60">
        <v>1013490</v>
      </c>
      <c r="O26" s="60">
        <v>305200</v>
      </c>
      <c r="P26" s="60">
        <v>314971</v>
      </c>
      <c r="Q26" s="60">
        <v>320798</v>
      </c>
      <c r="R26" s="60">
        <v>940969</v>
      </c>
      <c r="S26" s="60">
        <v>0</v>
      </c>
      <c r="T26" s="60">
        <v>0</v>
      </c>
      <c r="U26" s="60">
        <v>0</v>
      </c>
      <c r="V26" s="60">
        <v>0</v>
      </c>
      <c r="W26" s="60">
        <v>2907425</v>
      </c>
      <c r="X26" s="60">
        <v>3566729</v>
      </c>
      <c r="Y26" s="60">
        <v>-659304</v>
      </c>
      <c r="Z26" s="140">
        <v>-18.48</v>
      </c>
      <c r="AA26" s="155">
        <v>4755638</v>
      </c>
    </row>
    <row r="27" spans="1:27" ht="13.5">
      <c r="A27" s="183" t="s">
        <v>118</v>
      </c>
      <c r="B27" s="182"/>
      <c r="C27" s="155">
        <v>755935</v>
      </c>
      <c r="D27" s="155">
        <v>0</v>
      </c>
      <c r="E27" s="156">
        <v>-323533</v>
      </c>
      <c r="F27" s="60">
        <v>310000</v>
      </c>
      <c r="G27" s="60">
        <v>0</v>
      </c>
      <c r="H27" s="60">
        <v>932750</v>
      </c>
      <c r="I27" s="60">
        <v>0</v>
      </c>
      <c r="J27" s="60">
        <v>932750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-933000</v>
      </c>
      <c r="Q27" s="60">
        <v>0</v>
      </c>
      <c r="R27" s="60">
        <v>-933000</v>
      </c>
      <c r="S27" s="60">
        <v>0</v>
      </c>
      <c r="T27" s="60">
        <v>0</v>
      </c>
      <c r="U27" s="60">
        <v>0</v>
      </c>
      <c r="V27" s="60">
        <v>0</v>
      </c>
      <c r="W27" s="60">
        <v>-250</v>
      </c>
      <c r="X27" s="60">
        <v>232500</v>
      </c>
      <c r="Y27" s="60">
        <v>-232750</v>
      </c>
      <c r="Z27" s="140">
        <v>-100.11</v>
      </c>
      <c r="AA27" s="155">
        <v>310000</v>
      </c>
    </row>
    <row r="28" spans="1:27" ht="13.5">
      <c r="A28" s="183" t="s">
        <v>39</v>
      </c>
      <c r="B28" s="182"/>
      <c r="C28" s="155">
        <v>7308500</v>
      </c>
      <c r="D28" s="155">
        <v>0</v>
      </c>
      <c r="E28" s="156">
        <v>3000000</v>
      </c>
      <c r="F28" s="60">
        <v>3000000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2250000</v>
      </c>
      <c r="Y28" s="60">
        <v>-2250000</v>
      </c>
      <c r="Z28" s="140">
        <v>-100</v>
      </c>
      <c r="AA28" s="155">
        <v>3000000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200000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150000</v>
      </c>
      <c r="Y29" s="60">
        <v>-150000</v>
      </c>
      <c r="Z29" s="140">
        <v>-100</v>
      </c>
      <c r="AA29" s="155">
        <v>200000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30000</v>
      </c>
      <c r="F31" s="60">
        <v>650000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37279</v>
      </c>
      <c r="R31" s="60">
        <v>37279</v>
      </c>
      <c r="S31" s="60">
        <v>0</v>
      </c>
      <c r="T31" s="60">
        <v>0</v>
      </c>
      <c r="U31" s="60">
        <v>0</v>
      </c>
      <c r="V31" s="60">
        <v>0</v>
      </c>
      <c r="W31" s="60">
        <v>37279</v>
      </c>
      <c r="X31" s="60">
        <v>487500</v>
      </c>
      <c r="Y31" s="60">
        <v>-450221</v>
      </c>
      <c r="Z31" s="140">
        <v>-92.35</v>
      </c>
      <c r="AA31" s="155">
        <v>650000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890000</v>
      </c>
      <c r="F32" s="60">
        <v>2837000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2127750</v>
      </c>
      <c r="Y32" s="60">
        <v>-2127750</v>
      </c>
      <c r="Z32" s="140">
        <v>-100</v>
      </c>
      <c r="AA32" s="155">
        <v>2837000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9250000</v>
      </c>
      <c r="F33" s="60">
        <v>15395000</v>
      </c>
      <c r="G33" s="60">
        <v>632562</v>
      </c>
      <c r="H33" s="60">
        <v>1697384</v>
      </c>
      <c r="I33" s="60">
        <v>230358</v>
      </c>
      <c r="J33" s="60">
        <v>2560304</v>
      </c>
      <c r="K33" s="60">
        <v>3294306</v>
      </c>
      <c r="L33" s="60">
        <v>1765738</v>
      </c>
      <c r="M33" s="60">
        <v>2544576</v>
      </c>
      <c r="N33" s="60">
        <v>7604620</v>
      </c>
      <c r="O33" s="60">
        <v>528269</v>
      </c>
      <c r="P33" s="60">
        <v>1572353</v>
      </c>
      <c r="Q33" s="60">
        <v>3590491</v>
      </c>
      <c r="R33" s="60">
        <v>5691113</v>
      </c>
      <c r="S33" s="60">
        <v>0</v>
      </c>
      <c r="T33" s="60">
        <v>0</v>
      </c>
      <c r="U33" s="60">
        <v>0</v>
      </c>
      <c r="V33" s="60">
        <v>0</v>
      </c>
      <c r="W33" s="60">
        <v>15856037</v>
      </c>
      <c r="X33" s="60">
        <v>11546250</v>
      </c>
      <c r="Y33" s="60">
        <v>4309787</v>
      </c>
      <c r="Z33" s="140">
        <v>37.33</v>
      </c>
      <c r="AA33" s="155">
        <v>15395000</v>
      </c>
    </row>
    <row r="34" spans="1:27" ht="13.5">
      <c r="A34" s="183" t="s">
        <v>43</v>
      </c>
      <c r="B34" s="182"/>
      <c r="C34" s="155">
        <v>26766150</v>
      </c>
      <c r="D34" s="155">
        <v>0</v>
      </c>
      <c r="E34" s="156">
        <v>9800000</v>
      </c>
      <c r="F34" s="60">
        <v>9993000</v>
      </c>
      <c r="G34" s="60">
        <v>415976</v>
      </c>
      <c r="H34" s="60">
        <v>1071826</v>
      </c>
      <c r="I34" s="60">
        <v>751366</v>
      </c>
      <c r="J34" s="60">
        <v>2239168</v>
      </c>
      <c r="K34" s="60">
        <v>1032154</v>
      </c>
      <c r="L34" s="60">
        <v>920229</v>
      </c>
      <c r="M34" s="60">
        <v>981638</v>
      </c>
      <c r="N34" s="60">
        <v>2934021</v>
      </c>
      <c r="O34" s="60">
        <v>620953</v>
      </c>
      <c r="P34" s="60">
        <v>857097</v>
      </c>
      <c r="Q34" s="60">
        <v>1562488</v>
      </c>
      <c r="R34" s="60">
        <v>3040538</v>
      </c>
      <c r="S34" s="60">
        <v>0</v>
      </c>
      <c r="T34" s="60">
        <v>0</v>
      </c>
      <c r="U34" s="60">
        <v>0</v>
      </c>
      <c r="V34" s="60">
        <v>0</v>
      </c>
      <c r="W34" s="60">
        <v>8213727</v>
      </c>
      <c r="X34" s="60">
        <v>7494750</v>
      </c>
      <c r="Y34" s="60">
        <v>718977</v>
      </c>
      <c r="Z34" s="140">
        <v>9.59</v>
      </c>
      <c r="AA34" s="155">
        <v>9993000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55099399</v>
      </c>
      <c r="D36" s="188">
        <f>SUM(D25:D35)</f>
        <v>0</v>
      </c>
      <c r="E36" s="189">
        <f t="shared" si="1"/>
        <v>48704941</v>
      </c>
      <c r="F36" s="190">
        <f t="shared" si="1"/>
        <v>55641638</v>
      </c>
      <c r="G36" s="190">
        <f t="shared" si="1"/>
        <v>2490697</v>
      </c>
      <c r="H36" s="190">
        <f t="shared" si="1"/>
        <v>5246757</v>
      </c>
      <c r="I36" s="190">
        <f t="shared" si="1"/>
        <v>2437863</v>
      </c>
      <c r="J36" s="190">
        <f t="shared" si="1"/>
        <v>10175317</v>
      </c>
      <c r="K36" s="190">
        <f t="shared" si="1"/>
        <v>6385363</v>
      </c>
      <c r="L36" s="190">
        <f t="shared" si="1"/>
        <v>4174783</v>
      </c>
      <c r="M36" s="190">
        <f t="shared" si="1"/>
        <v>5824084</v>
      </c>
      <c r="N36" s="190">
        <f t="shared" si="1"/>
        <v>16384230</v>
      </c>
      <c r="O36" s="190">
        <f t="shared" si="1"/>
        <v>2767320</v>
      </c>
      <c r="P36" s="190">
        <f t="shared" si="1"/>
        <v>3118211</v>
      </c>
      <c r="Q36" s="190">
        <f t="shared" si="1"/>
        <v>6875590</v>
      </c>
      <c r="R36" s="190">
        <f t="shared" si="1"/>
        <v>12761121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39320668</v>
      </c>
      <c r="X36" s="190">
        <f t="shared" si="1"/>
        <v>41731229</v>
      </c>
      <c r="Y36" s="190">
        <f t="shared" si="1"/>
        <v>-2410561</v>
      </c>
      <c r="Z36" s="191">
        <f>+IF(X36&lt;&gt;0,+(Y36/X36)*100,0)</f>
        <v>-5.776395897662156</v>
      </c>
      <c r="AA36" s="188">
        <f>SUM(AA25:AA35)</f>
        <v>55641638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-3990235</v>
      </c>
      <c r="D38" s="199">
        <f>+D22-D36</f>
        <v>0</v>
      </c>
      <c r="E38" s="200">
        <f t="shared" si="2"/>
        <v>3902294</v>
      </c>
      <c r="F38" s="106">
        <f t="shared" si="2"/>
        <v>3141785</v>
      </c>
      <c r="G38" s="106">
        <f t="shared" si="2"/>
        <v>7665590</v>
      </c>
      <c r="H38" s="106">
        <f t="shared" si="2"/>
        <v>-5125195</v>
      </c>
      <c r="I38" s="106">
        <f t="shared" si="2"/>
        <v>-2309485</v>
      </c>
      <c r="J38" s="106">
        <f t="shared" si="2"/>
        <v>230910</v>
      </c>
      <c r="K38" s="106">
        <f t="shared" si="2"/>
        <v>-6124137</v>
      </c>
      <c r="L38" s="106">
        <f t="shared" si="2"/>
        <v>5988586</v>
      </c>
      <c r="M38" s="106">
        <f t="shared" si="2"/>
        <v>5559282</v>
      </c>
      <c r="N38" s="106">
        <f t="shared" si="2"/>
        <v>5423731</v>
      </c>
      <c r="O38" s="106">
        <f t="shared" si="2"/>
        <v>-2596405</v>
      </c>
      <c r="P38" s="106">
        <f t="shared" si="2"/>
        <v>-3026689</v>
      </c>
      <c r="Q38" s="106">
        <f t="shared" si="2"/>
        <v>5205492</v>
      </c>
      <c r="R38" s="106">
        <f t="shared" si="2"/>
        <v>-417602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5237039</v>
      </c>
      <c r="X38" s="106">
        <f>IF(F22=F36,0,X22-X36)</f>
        <v>2356339</v>
      </c>
      <c r="Y38" s="106">
        <f t="shared" si="2"/>
        <v>2880700</v>
      </c>
      <c r="Z38" s="201">
        <f>+IF(X38&lt;&gt;0,+(Y38/X38)*100,0)</f>
        <v>122.25320719981295</v>
      </c>
      <c r="AA38" s="199">
        <f>+AA22-AA36</f>
        <v>3141785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12187550</v>
      </c>
      <c r="F39" s="60">
        <v>13913000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1872041</v>
      </c>
      <c r="N39" s="60">
        <v>1872041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1872041</v>
      </c>
      <c r="X39" s="60">
        <v>10434750</v>
      </c>
      <c r="Y39" s="60">
        <v>-8562709</v>
      </c>
      <c r="Z39" s="140">
        <v>-82.06</v>
      </c>
      <c r="AA39" s="155">
        <v>13913000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-3990235</v>
      </c>
      <c r="D42" s="206">
        <f>SUM(D38:D41)</f>
        <v>0</v>
      </c>
      <c r="E42" s="207">
        <f t="shared" si="3"/>
        <v>16089844</v>
      </c>
      <c r="F42" s="88">
        <f t="shared" si="3"/>
        <v>17054785</v>
      </c>
      <c r="G42" s="88">
        <f t="shared" si="3"/>
        <v>7665590</v>
      </c>
      <c r="H42" s="88">
        <f t="shared" si="3"/>
        <v>-5125195</v>
      </c>
      <c r="I42" s="88">
        <f t="shared" si="3"/>
        <v>-2309485</v>
      </c>
      <c r="J42" s="88">
        <f t="shared" si="3"/>
        <v>230910</v>
      </c>
      <c r="K42" s="88">
        <f t="shared" si="3"/>
        <v>-6124137</v>
      </c>
      <c r="L42" s="88">
        <f t="shared" si="3"/>
        <v>5988586</v>
      </c>
      <c r="M42" s="88">
        <f t="shared" si="3"/>
        <v>7431323</v>
      </c>
      <c r="N42" s="88">
        <f t="shared" si="3"/>
        <v>7295772</v>
      </c>
      <c r="O42" s="88">
        <f t="shared" si="3"/>
        <v>-2596405</v>
      </c>
      <c r="P42" s="88">
        <f t="shared" si="3"/>
        <v>-3026689</v>
      </c>
      <c r="Q42" s="88">
        <f t="shared" si="3"/>
        <v>5205492</v>
      </c>
      <c r="R42" s="88">
        <f t="shared" si="3"/>
        <v>-417602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7109080</v>
      </c>
      <c r="X42" s="88">
        <f t="shared" si="3"/>
        <v>12791089</v>
      </c>
      <c r="Y42" s="88">
        <f t="shared" si="3"/>
        <v>-5682009</v>
      </c>
      <c r="Z42" s="208">
        <f>+IF(X42&lt;&gt;0,+(Y42/X42)*100,0)</f>
        <v>-44.42162039526111</v>
      </c>
      <c r="AA42" s="206">
        <f>SUM(AA38:AA41)</f>
        <v>17054785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-3990235</v>
      </c>
      <c r="D44" s="210">
        <f>+D42-D43</f>
        <v>0</v>
      </c>
      <c r="E44" s="211">
        <f t="shared" si="4"/>
        <v>16089844</v>
      </c>
      <c r="F44" s="77">
        <f t="shared" si="4"/>
        <v>17054785</v>
      </c>
      <c r="G44" s="77">
        <f t="shared" si="4"/>
        <v>7665590</v>
      </c>
      <c r="H44" s="77">
        <f t="shared" si="4"/>
        <v>-5125195</v>
      </c>
      <c r="I44" s="77">
        <f t="shared" si="4"/>
        <v>-2309485</v>
      </c>
      <c r="J44" s="77">
        <f t="shared" si="4"/>
        <v>230910</v>
      </c>
      <c r="K44" s="77">
        <f t="shared" si="4"/>
        <v>-6124137</v>
      </c>
      <c r="L44" s="77">
        <f t="shared" si="4"/>
        <v>5988586</v>
      </c>
      <c r="M44" s="77">
        <f t="shared" si="4"/>
        <v>7431323</v>
      </c>
      <c r="N44" s="77">
        <f t="shared" si="4"/>
        <v>7295772</v>
      </c>
      <c r="O44" s="77">
        <f t="shared" si="4"/>
        <v>-2596405</v>
      </c>
      <c r="P44" s="77">
        <f t="shared" si="4"/>
        <v>-3026689</v>
      </c>
      <c r="Q44" s="77">
        <f t="shared" si="4"/>
        <v>5205492</v>
      </c>
      <c r="R44" s="77">
        <f t="shared" si="4"/>
        <v>-417602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7109080</v>
      </c>
      <c r="X44" s="77">
        <f t="shared" si="4"/>
        <v>12791089</v>
      </c>
      <c r="Y44" s="77">
        <f t="shared" si="4"/>
        <v>-5682009</v>
      </c>
      <c r="Z44" s="212">
        <f>+IF(X44&lt;&gt;0,+(Y44/X44)*100,0)</f>
        <v>-44.42162039526111</v>
      </c>
      <c r="AA44" s="210">
        <f>+AA42-AA43</f>
        <v>17054785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-3990235</v>
      </c>
      <c r="D46" s="206">
        <f>SUM(D44:D45)</f>
        <v>0</v>
      </c>
      <c r="E46" s="207">
        <f t="shared" si="5"/>
        <v>16089844</v>
      </c>
      <c r="F46" s="88">
        <f t="shared" si="5"/>
        <v>17054785</v>
      </c>
      <c r="G46" s="88">
        <f t="shared" si="5"/>
        <v>7665590</v>
      </c>
      <c r="H46" s="88">
        <f t="shared" si="5"/>
        <v>-5125195</v>
      </c>
      <c r="I46" s="88">
        <f t="shared" si="5"/>
        <v>-2309485</v>
      </c>
      <c r="J46" s="88">
        <f t="shared" si="5"/>
        <v>230910</v>
      </c>
      <c r="K46" s="88">
        <f t="shared" si="5"/>
        <v>-6124137</v>
      </c>
      <c r="L46" s="88">
        <f t="shared" si="5"/>
        <v>5988586</v>
      </c>
      <c r="M46" s="88">
        <f t="shared" si="5"/>
        <v>7431323</v>
      </c>
      <c r="N46" s="88">
        <f t="shared" si="5"/>
        <v>7295772</v>
      </c>
      <c r="O46" s="88">
        <f t="shared" si="5"/>
        <v>-2596405</v>
      </c>
      <c r="P46" s="88">
        <f t="shared" si="5"/>
        <v>-3026689</v>
      </c>
      <c r="Q46" s="88">
        <f t="shared" si="5"/>
        <v>5205492</v>
      </c>
      <c r="R46" s="88">
        <f t="shared" si="5"/>
        <v>-417602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7109080</v>
      </c>
      <c r="X46" s="88">
        <f t="shared" si="5"/>
        <v>12791089</v>
      </c>
      <c r="Y46" s="88">
        <f t="shared" si="5"/>
        <v>-5682009</v>
      </c>
      <c r="Z46" s="208">
        <f>+IF(X46&lt;&gt;0,+(Y46/X46)*100,0)</f>
        <v>-44.42162039526111</v>
      </c>
      <c r="AA46" s="206">
        <f>SUM(AA44:AA45)</f>
        <v>17054785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-3990235</v>
      </c>
      <c r="D48" s="217">
        <f>SUM(D46:D47)</f>
        <v>0</v>
      </c>
      <c r="E48" s="218">
        <f t="shared" si="6"/>
        <v>16089844</v>
      </c>
      <c r="F48" s="219">
        <f t="shared" si="6"/>
        <v>17054785</v>
      </c>
      <c r="G48" s="219">
        <f t="shared" si="6"/>
        <v>7665590</v>
      </c>
      <c r="H48" s="220">
        <f t="shared" si="6"/>
        <v>-5125195</v>
      </c>
      <c r="I48" s="220">
        <f t="shared" si="6"/>
        <v>-2309485</v>
      </c>
      <c r="J48" s="220">
        <f t="shared" si="6"/>
        <v>230910</v>
      </c>
      <c r="K48" s="220">
        <f t="shared" si="6"/>
        <v>-6124137</v>
      </c>
      <c r="L48" s="220">
        <f t="shared" si="6"/>
        <v>5988586</v>
      </c>
      <c r="M48" s="219">
        <f t="shared" si="6"/>
        <v>7431323</v>
      </c>
      <c r="N48" s="219">
        <f t="shared" si="6"/>
        <v>7295772</v>
      </c>
      <c r="O48" s="220">
        <f t="shared" si="6"/>
        <v>-2596405</v>
      </c>
      <c r="P48" s="220">
        <f t="shared" si="6"/>
        <v>-3026689</v>
      </c>
      <c r="Q48" s="220">
        <f t="shared" si="6"/>
        <v>5205492</v>
      </c>
      <c r="R48" s="220">
        <f t="shared" si="6"/>
        <v>-417602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7109080</v>
      </c>
      <c r="X48" s="220">
        <f t="shared" si="6"/>
        <v>12791089</v>
      </c>
      <c r="Y48" s="220">
        <f t="shared" si="6"/>
        <v>-5682009</v>
      </c>
      <c r="Z48" s="221">
        <f>+IF(X48&lt;&gt;0,+(Y48/X48)*100,0)</f>
        <v>-44.42162039526111</v>
      </c>
      <c r="AA48" s="222">
        <f>SUM(AA46:AA47)</f>
        <v>17054785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8875124</v>
      </c>
      <c r="F5" s="100">
        <f t="shared" si="0"/>
        <v>506397</v>
      </c>
      <c r="G5" s="100">
        <f t="shared" si="0"/>
        <v>0</v>
      </c>
      <c r="H5" s="100">
        <f t="shared" si="0"/>
        <v>0</v>
      </c>
      <c r="I5" s="100">
        <f t="shared" si="0"/>
        <v>597977</v>
      </c>
      <c r="J5" s="100">
        <f t="shared" si="0"/>
        <v>597977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-242000</v>
      </c>
      <c r="P5" s="100">
        <f t="shared" si="0"/>
        <v>0</v>
      </c>
      <c r="Q5" s="100">
        <f t="shared" si="0"/>
        <v>0</v>
      </c>
      <c r="R5" s="100">
        <f t="shared" si="0"/>
        <v>-242000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355977</v>
      </c>
      <c r="X5" s="100">
        <f t="shared" si="0"/>
        <v>379798</v>
      </c>
      <c r="Y5" s="100">
        <f t="shared" si="0"/>
        <v>-23821</v>
      </c>
      <c r="Z5" s="137">
        <f>+IF(X5&lt;&gt;0,+(Y5/X5)*100,0)</f>
        <v>-6.272018283403283</v>
      </c>
      <c r="AA5" s="153">
        <f>SUM(AA6:AA8)</f>
        <v>506397</v>
      </c>
    </row>
    <row r="6" spans="1:27" ht="13.5">
      <c r="A6" s="138" t="s">
        <v>75</v>
      </c>
      <c r="B6" s="136"/>
      <c r="C6" s="155"/>
      <c r="D6" s="155"/>
      <c r="E6" s="156">
        <v>8625124</v>
      </c>
      <c r="F6" s="60">
        <v>356397</v>
      </c>
      <c r="G6" s="60"/>
      <c r="H6" s="60"/>
      <c r="I6" s="60">
        <v>597977</v>
      </c>
      <c r="J6" s="60">
        <v>597977</v>
      </c>
      <c r="K6" s="60"/>
      <c r="L6" s="60"/>
      <c r="M6" s="60"/>
      <c r="N6" s="60"/>
      <c r="O6" s="60">
        <v>-242000</v>
      </c>
      <c r="P6" s="60"/>
      <c r="Q6" s="60"/>
      <c r="R6" s="60">
        <v>-242000</v>
      </c>
      <c r="S6" s="60"/>
      <c r="T6" s="60"/>
      <c r="U6" s="60"/>
      <c r="V6" s="60"/>
      <c r="W6" s="60">
        <v>355977</v>
      </c>
      <c r="X6" s="60">
        <v>267298</v>
      </c>
      <c r="Y6" s="60">
        <v>88679</v>
      </c>
      <c r="Z6" s="140">
        <v>33.18</v>
      </c>
      <c r="AA6" s="62">
        <v>356397</v>
      </c>
    </row>
    <row r="7" spans="1:27" ht="13.5">
      <c r="A7" s="138" t="s">
        <v>76</v>
      </c>
      <c r="B7" s="136"/>
      <c r="C7" s="157"/>
      <c r="D7" s="157"/>
      <c r="E7" s="158">
        <v>250000</v>
      </c>
      <c r="F7" s="159">
        <v>150000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112500</v>
      </c>
      <c r="Y7" s="159">
        <v>-112500</v>
      </c>
      <c r="Z7" s="141">
        <v>-100</v>
      </c>
      <c r="AA7" s="225">
        <v>150000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4662000</v>
      </c>
      <c r="F9" s="100">
        <f t="shared" si="1"/>
        <v>6602932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4952199</v>
      </c>
      <c r="Y9" s="100">
        <f t="shared" si="1"/>
        <v>-4952199</v>
      </c>
      <c r="Z9" s="137">
        <f>+IF(X9&lt;&gt;0,+(Y9/X9)*100,0)</f>
        <v>-100</v>
      </c>
      <c r="AA9" s="102">
        <f>SUM(AA10:AA14)</f>
        <v>6602932</v>
      </c>
    </row>
    <row r="10" spans="1:27" ht="13.5">
      <c r="A10" s="138" t="s">
        <v>79</v>
      </c>
      <c r="B10" s="136"/>
      <c r="C10" s="155"/>
      <c r="D10" s="155"/>
      <c r="E10" s="156">
        <v>850000</v>
      </c>
      <c r="F10" s="60">
        <v>850000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637500</v>
      </c>
      <c r="Y10" s="60">
        <v>-637500</v>
      </c>
      <c r="Z10" s="140">
        <v>-100</v>
      </c>
      <c r="AA10" s="62">
        <v>850000</v>
      </c>
    </row>
    <row r="11" spans="1:27" ht="13.5">
      <c r="A11" s="138" t="s">
        <v>80</v>
      </c>
      <c r="B11" s="136"/>
      <c r="C11" s="155"/>
      <c r="D11" s="155"/>
      <c r="E11" s="156">
        <v>3112000</v>
      </c>
      <c r="F11" s="60">
        <v>5552932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4164699</v>
      </c>
      <c r="Y11" s="60">
        <v>-4164699</v>
      </c>
      <c r="Z11" s="140">
        <v>-100</v>
      </c>
      <c r="AA11" s="62">
        <v>5552932</v>
      </c>
    </row>
    <row r="12" spans="1:27" ht="13.5">
      <c r="A12" s="138" t="s">
        <v>81</v>
      </c>
      <c r="B12" s="136"/>
      <c r="C12" s="155"/>
      <c r="D12" s="155"/>
      <c r="E12" s="156">
        <v>700000</v>
      </c>
      <c r="F12" s="60">
        <v>200000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150000</v>
      </c>
      <c r="Y12" s="60">
        <v>-150000</v>
      </c>
      <c r="Z12" s="140">
        <v>-100</v>
      </c>
      <c r="AA12" s="62">
        <v>200000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12468349</v>
      </c>
      <c r="D15" s="153">
        <f>SUM(D16:D18)</f>
        <v>0</v>
      </c>
      <c r="E15" s="154">
        <f t="shared" si="2"/>
        <v>0</v>
      </c>
      <c r="F15" s="100">
        <f t="shared" si="2"/>
        <v>8225124</v>
      </c>
      <c r="G15" s="100">
        <f t="shared" si="2"/>
        <v>0</v>
      </c>
      <c r="H15" s="100">
        <f t="shared" si="2"/>
        <v>394859</v>
      </c>
      <c r="I15" s="100">
        <f t="shared" si="2"/>
        <v>0</v>
      </c>
      <c r="J15" s="100">
        <f t="shared" si="2"/>
        <v>394859</v>
      </c>
      <c r="K15" s="100">
        <f t="shared" si="2"/>
        <v>894985</v>
      </c>
      <c r="L15" s="100">
        <f t="shared" si="2"/>
        <v>0</v>
      </c>
      <c r="M15" s="100">
        <f t="shared" si="2"/>
        <v>363179</v>
      </c>
      <c r="N15" s="100">
        <f t="shared" si="2"/>
        <v>1258164</v>
      </c>
      <c r="O15" s="100">
        <f t="shared" si="2"/>
        <v>1275007</v>
      </c>
      <c r="P15" s="100">
        <f t="shared" si="2"/>
        <v>0</v>
      </c>
      <c r="Q15" s="100">
        <f t="shared" si="2"/>
        <v>1174760</v>
      </c>
      <c r="R15" s="100">
        <f t="shared" si="2"/>
        <v>2449767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4102790</v>
      </c>
      <c r="X15" s="100">
        <f t="shared" si="2"/>
        <v>6168843</v>
      </c>
      <c r="Y15" s="100">
        <f t="shared" si="2"/>
        <v>-2066053</v>
      </c>
      <c r="Z15" s="137">
        <f>+IF(X15&lt;&gt;0,+(Y15/X15)*100,0)</f>
        <v>-33.49174229267952</v>
      </c>
      <c r="AA15" s="102">
        <f>SUM(AA16:AA18)</f>
        <v>8225124</v>
      </c>
    </row>
    <row r="16" spans="1:27" ht="13.5">
      <c r="A16" s="138" t="s">
        <v>85</v>
      </c>
      <c r="B16" s="136"/>
      <c r="C16" s="155">
        <v>12468349</v>
      </c>
      <c r="D16" s="155"/>
      <c r="E16" s="156"/>
      <c r="F16" s="60">
        <v>8225124</v>
      </c>
      <c r="G16" s="60"/>
      <c r="H16" s="60">
        <v>394859</v>
      </c>
      <c r="I16" s="60"/>
      <c r="J16" s="60">
        <v>394859</v>
      </c>
      <c r="K16" s="60">
        <v>894985</v>
      </c>
      <c r="L16" s="60"/>
      <c r="M16" s="60">
        <v>363179</v>
      </c>
      <c r="N16" s="60">
        <v>1258164</v>
      </c>
      <c r="O16" s="60">
        <v>1275007</v>
      </c>
      <c r="P16" s="60"/>
      <c r="Q16" s="60">
        <v>1174760</v>
      </c>
      <c r="R16" s="60">
        <v>2449767</v>
      </c>
      <c r="S16" s="60"/>
      <c r="T16" s="60"/>
      <c r="U16" s="60"/>
      <c r="V16" s="60"/>
      <c r="W16" s="60">
        <v>4102790</v>
      </c>
      <c r="X16" s="60">
        <v>6168843</v>
      </c>
      <c r="Y16" s="60">
        <v>-2066053</v>
      </c>
      <c r="Z16" s="140">
        <v>-33.49</v>
      </c>
      <c r="AA16" s="62">
        <v>8225124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12468349</v>
      </c>
      <c r="D25" s="217">
        <f>+D5+D9+D15+D19+D24</f>
        <v>0</v>
      </c>
      <c r="E25" s="230">
        <f t="shared" si="4"/>
        <v>13537124</v>
      </c>
      <c r="F25" s="219">
        <f t="shared" si="4"/>
        <v>15334453</v>
      </c>
      <c r="G25" s="219">
        <f t="shared" si="4"/>
        <v>0</v>
      </c>
      <c r="H25" s="219">
        <f t="shared" si="4"/>
        <v>394859</v>
      </c>
      <c r="I25" s="219">
        <f t="shared" si="4"/>
        <v>597977</v>
      </c>
      <c r="J25" s="219">
        <f t="shared" si="4"/>
        <v>992836</v>
      </c>
      <c r="K25" s="219">
        <f t="shared" si="4"/>
        <v>894985</v>
      </c>
      <c r="L25" s="219">
        <f t="shared" si="4"/>
        <v>0</v>
      </c>
      <c r="M25" s="219">
        <f t="shared" si="4"/>
        <v>363179</v>
      </c>
      <c r="N25" s="219">
        <f t="shared" si="4"/>
        <v>1258164</v>
      </c>
      <c r="O25" s="219">
        <f t="shared" si="4"/>
        <v>1033007</v>
      </c>
      <c r="P25" s="219">
        <f t="shared" si="4"/>
        <v>0</v>
      </c>
      <c r="Q25" s="219">
        <f t="shared" si="4"/>
        <v>1174760</v>
      </c>
      <c r="R25" s="219">
        <f t="shared" si="4"/>
        <v>2207767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4458767</v>
      </c>
      <c r="X25" s="219">
        <f t="shared" si="4"/>
        <v>11500840</v>
      </c>
      <c r="Y25" s="219">
        <f t="shared" si="4"/>
        <v>-7042073</v>
      </c>
      <c r="Z25" s="231">
        <f>+IF(X25&lt;&gt;0,+(Y25/X25)*100,0)</f>
        <v>-61.23094487011384</v>
      </c>
      <c r="AA25" s="232">
        <f>+AA5+AA9+AA15+AA19+AA24</f>
        <v>15334453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12468349</v>
      </c>
      <c r="D28" s="155"/>
      <c r="E28" s="156">
        <v>12187124</v>
      </c>
      <c r="F28" s="60">
        <v>12187550</v>
      </c>
      <c r="G28" s="60"/>
      <c r="H28" s="60">
        <v>394859</v>
      </c>
      <c r="I28" s="60">
        <v>597977</v>
      </c>
      <c r="J28" s="60">
        <v>992836</v>
      </c>
      <c r="K28" s="60">
        <v>894985</v>
      </c>
      <c r="L28" s="60"/>
      <c r="M28" s="60">
        <v>363179</v>
      </c>
      <c r="N28" s="60">
        <v>1258164</v>
      </c>
      <c r="O28" s="60">
        <v>1033007</v>
      </c>
      <c r="P28" s="60"/>
      <c r="Q28" s="60">
        <v>1174760</v>
      </c>
      <c r="R28" s="60">
        <v>2207767</v>
      </c>
      <c r="S28" s="60"/>
      <c r="T28" s="60"/>
      <c r="U28" s="60"/>
      <c r="V28" s="60"/>
      <c r="W28" s="60">
        <v>4458767</v>
      </c>
      <c r="X28" s="60">
        <v>9140663</v>
      </c>
      <c r="Y28" s="60">
        <v>-4681896</v>
      </c>
      <c r="Z28" s="140">
        <v>-51.22</v>
      </c>
      <c r="AA28" s="155">
        <v>12187550</v>
      </c>
    </row>
    <row r="29" spans="1:27" ht="13.5">
      <c r="A29" s="234" t="s">
        <v>134</v>
      </c>
      <c r="B29" s="136"/>
      <c r="C29" s="155"/>
      <c r="D29" s="155"/>
      <c r="E29" s="156"/>
      <c r="F29" s="60">
        <v>1725000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1293750</v>
      </c>
      <c r="Y29" s="60">
        <v>-1293750</v>
      </c>
      <c r="Z29" s="140">
        <v>-100</v>
      </c>
      <c r="AA29" s="62">
        <v>1725000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12468349</v>
      </c>
      <c r="D32" s="210">
        <f>SUM(D28:D31)</f>
        <v>0</v>
      </c>
      <c r="E32" s="211">
        <f t="shared" si="5"/>
        <v>12187124</v>
      </c>
      <c r="F32" s="77">
        <f t="shared" si="5"/>
        <v>13912550</v>
      </c>
      <c r="G32" s="77">
        <f t="shared" si="5"/>
        <v>0</v>
      </c>
      <c r="H32" s="77">
        <f t="shared" si="5"/>
        <v>394859</v>
      </c>
      <c r="I32" s="77">
        <f t="shared" si="5"/>
        <v>597977</v>
      </c>
      <c r="J32" s="77">
        <f t="shared" si="5"/>
        <v>992836</v>
      </c>
      <c r="K32" s="77">
        <f t="shared" si="5"/>
        <v>894985</v>
      </c>
      <c r="L32" s="77">
        <f t="shared" si="5"/>
        <v>0</v>
      </c>
      <c r="M32" s="77">
        <f t="shared" si="5"/>
        <v>363179</v>
      </c>
      <c r="N32" s="77">
        <f t="shared" si="5"/>
        <v>1258164</v>
      </c>
      <c r="O32" s="77">
        <f t="shared" si="5"/>
        <v>1033007</v>
      </c>
      <c r="P32" s="77">
        <f t="shared" si="5"/>
        <v>0</v>
      </c>
      <c r="Q32" s="77">
        <f t="shared" si="5"/>
        <v>1174760</v>
      </c>
      <c r="R32" s="77">
        <f t="shared" si="5"/>
        <v>2207767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4458767</v>
      </c>
      <c r="X32" s="77">
        <f t="shared" si="5"/>
        <v>10434413</v>
      </c>
      <c r="Y32" s="77">
        <f t="shared" si="5"/>
        <v>-5975646</v>
      </c>
      <c r="Z32" s="212">
        <f>+IF(X32&lt;&gt;0,+(Y32/X32)*100,0)</f>
        <v>-57.26863600281108</v>
      </c>
      <c r="AA32" s="79">
        <f>SUM(AA28:AA31)</f>
        <v>13912550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1421903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1066427</v>
      </c>
      <c r="Y33" s="60">
        <v>-1066427</v>
      </c>
      <c r="Z33" s="140">
        <v>-100</v>
      </c>
      <c r="AA33" s="62">
        <v>1421903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1350000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12468349</v>
      </c>
      <c r="D36" s="222">
        <f>SUM(D32:D35)</f>
        <v>0</v>
      </c>
      <c r="E36" s="218">
        <f t="shared" si="6"/>
        <v>13537124</v>
      </c>
      <c r="F36" s="220">
        <f t="shared" si="6"/>
        <v>15334453</v>
      </c>
      <c r="G36" s="220">
        <f t="shared" si="6"/>
        <v>0</v>
      </c>
      <c r="H36" s="220">
        <f t="shared" si="6"/>
        <v>394859</v>
      </c>
      <c r="I36" s="220">
        <f t="shared" si="6"/>
        <v>597977</v>
      </c>
      <c r="J36" s="220">
        <f t="shared" si="6"/>
        <v>992836</v>
      </c>
      <c r="K36" s="220">
        <f t="shared" si="6"/>
        <v>894985</v>
      </c>
      <c r="L36" s="220">
        <f t="shared" si="6"/>
        <v>0</v>
      </c>
      <c r="M36" s="220">
        <f t="shared" si="6"/>
        <v>363179</v>
      </c>
      <c r="N36" s="220">
        <f t="shared" si="6"/>
        <v>1258164</v>
      </c>
      <c r="O36" s="220">
        <f t="shared" si="6"/>
        <v>1033007</v>
      </c>
      <c r="P36" s="220">
        <f t="shared" si="6"/>
        <v>0</v>
      </c>
      <c r="Q36" s="220">
        <f t="shared" si="6"/>
        <v>1174760</v>
      </c>
      <c r="R36" s="220">
        <f t="shared" si="6"/>
        <v>2207767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4458767</v>
      </c>
      <c r="X36" s="220">
        <f t="shared" si="6"/>
        <v>11500840</v>
      </c>
      <c r="Y36" s="220">
        <f t="shared" si="6"/>
        <v>-7042073</v>
      </c>
      <c r="Z36" s="221">
        <f>+IF(X36&lt;&gt;0,+(Y36/X36)*100,0)</f>
        <v>-61.23094487011384</v>
      </c>
      <c r="AA36" s="239">
        <f>SUM(AA32:AA35)</f>
        <v>15334453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6871853</v>
      </c>
      <c r="D6" s="155"/>
      <c r="E6" s="59">
        <v>55879</v>
      </c>
      <c r="F6" s="60">
        <v>6207314</v>
      </c>
      <c r="G6" s="60">
        <v>17417817</v>
      </c>
      <c r="H6" s="60">
        <v>13850836</v>
      </c>
      <c r="I6" s="60">
        <v>16006303</v>
      </c>
      <c r="J6" s="60">
        <v>16006303</v>
      </c>
      <c r="K6" s="60">
        <v>9819156</v>
      </c>
      <c r="L6" s="60">
        <v>17125402</v>
      </c>
      <c r="M6" s="60">
        <v>11295618</v>
      </c>
      <c r="N6" s="60">
        <v>11295618</v>
      </c>
      <c r="O6" s="60">
        <v>11585885</v>
      </c>
      <c r="P6" s="60">
        <v>8148564</v>
      </c>
      <c r="Q6" s="60">
        <v>12196471</v>
      </c>
      <c r="R6" s="60">
        <v>12196471</v>
      </c>
      <c r="S6" s="60"/>
      <c r="T6" s="60"/>
      <c r="U6" s="60"/>
      <c r="V6" s="60"/>
      <c r="W6" s="60">
        <v>12196471</v>
      </c>
      <c r="X6" s="60">
        <v>4655486</v>
      </c>
      <c r="Y6" s="60">
        <v>7540985</v>
      </c>
      <c r="Z6" s="140">
        <v>161.98</v>
      </c>
      <c r="AA6" s="62">
        <v>6207314</v>
      </c>
    </row>
    <row r="7" spans="1:27" ht="13.5">
      <c r="A7" s="249" t="s">
        <v>144</v>
      </c>
      <c r="B7" s="182"/>
      <c r="C7" s="155"/>
      <c r="D7" s="155"/>
      <c r="E7" s="59">
        <v>28787550</v>
      </c>
      <c r="F7" s="60">
        <v>12066229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9049672</v>
      </c>
      <c r="Y7" s="60">
        <v>-9049672</v>
      </c>
      <c r="Z7" s="140">
        <v>-100</v>
      </c>
      <c r="AA7" s="62">
        <v>12066229</v>
      </c>
    </row>
    <row r="8" spans="1:27" ht="13.5">
      <c r="A8" s="249" t="s">
        <v>145</v>
      </c>
      <c r="B8" s="182"/>
      <c r="C8" s="155">
        <v>1084048</v>
      </c>
      <c r="D8" s="155"/>
      <c r="E8" s="59">
        <v>614481</v>
      </c>
      <c r="F8" s="60">
        <v>614481</v>
      </c>
      <c r="G8" s="60">
        <v>2746646</v>
      </c>
      <c r="H8" s="60">
        <v>36234</v>
      </c>
      <c r="I8" s="60">
        <v>1026224</v>
      </c>
      <c r="J8" s="60">
        <v>1026224</v>
      </c>
      <c r="K8" s="60">
        <v>241402</v>
      </c>
      <c r="L8" s="60">
        <v>48982</v>
      </c>
      <c r="M8" s="60">
        <v>114918</v>
      </c>
      <c r="N8" s="60">
        <v>114918</v>
      </c>
      <c r="O8" s="60">
        <v>-890248</v>
      </c>
      <c r="P8" s="60">
        <v>-994352</v>
      </c>
      <c r="Q8" s="60">
        <v>-1601459</v>
      </c>
      <c r="R8" s="60">
        <v>-1601459</v>
      </c>
      <c r="S8" s="60"/>
      <c r="T8" s="60"/>
      <c r="U8" s="60"/>
      <c r="V8" s="60"/>
      <c r="W8" s="60">
        <v>-1601459</v>
      </c>
      <c r="X8" s="60">
        <v>460861</v>
      </c>
      <c r="Y8" s="60">
        <v>-2062320</v>
      </c>
      <c r="Z8" s="140">
        <v>-447.49</v>
      </c>
      <c r="AA8" s="62">
        <v>614481</v>
      </c>
    </row>
    <row r="9" spans="1:27" ht="13.5">
      <c r="A9" s="249" t="s">
        <v>146</v>
      </c>
      <c r="B9" s="182"/>
      <c r="C9" s="155"/>
      <c r="D9" s="155"/>
      <c r="E9" s="59">
        <v>1730</v>
      </c>
      <c r="F9" s="60">
        <v>1730</v>
      </c>
      <c r="G9" s="60">
        <v>-58959</v>
      </c>
      <c r="H9" s="60">
        <v>1158818</v>
      </c>
      <c r="I9" s="60"/>
      <c r="J9" s="60"/>
      <c r="K9" s="60">
        <v>253143</v>
      </c>
      <c r="L9" s="60">
        <v>-680003</v>
      </c>
      <c r="M9" s="60">
        <v>-616585</v>
      </c>
      <c r="N9" s="60">
        <v>-616585</v>
      </c>
      <c r="O9" s="60">
        <v>-203707</v>
      </c>
      <c r="P9" s="60">
        <v>36817</v>
      </c>
      <c r="Q9" s="60">
        <v>380961</v>
      </c>
      <c r="R9" s="60">
        <v>380961</v>
      </c>
      <c r="S9" s="60"/>
      <c r="T9" s="60"/>
      <c r="U9" s="60"/>
      <c r="V9" s="60"/>
      <c r="W9" s="60">
        <v>380961</v>
      </c>
      <c r="X9" s="60">
        <v>1298</v>
      </c>
      <c r="Y9" s="60">
        <v>379663</v>
      </c>
      <c r="Z9" s="140">
        <v>29249.85</v>
      </c>
      <c r="AA9" s="62">
        <v>1730</v>
      </c>
    </row>
    <row r="10" spans="1:27" ht="13.5">
      <c r="A10" s="249" t="s">
        <v>147</v>
      </c>
      <c r="B10" s="182"/>
      <c r="C10" s="155"/>
      <c r="D10" s="155"/>
      <c r="E10" s="59">
        <v>1133983</v>
      </c>
      <c r="F10" s="60">
        <v>1133983</v>
      </c>
      <c r="G10" s="159">
        <v>1730</v>
      </c>
      <c r="H10" s="159"/>
      <c r="I10" s="159">
        <v>-115587</v>
      </c>
      <c r="J10" s="60">
        <v>-115587</v>
      </c>
      <c r="K10" s="159"/>
      <c r="L10" s="159">
        <v>1089461</v>
      </c>
      <c r="M10" s="60">
        <v>1089461</v>
      </c>
      <c r="N10" s="159">
        <v>1089461</v>
      </c>
      <c r="O10" s="159">
        <v>1106194</v>
      </c>
      <c r="P10" s="159">
        <v>1106195</v>
      </c>
      <c r="Q10" s="60">
        <v>1106195</v>
      </c>
      <c r="R10" s="159">
        <v>1106195</v>
      </c>
      <c r="S10" s="159"/>
      <c r="T10" s="60"/>
      <c r="U10" s="159"/>
      <c r="V10" s="159"/>
      <c r="W10" s="159">
        <v>1106195</v>
      </c>
      <c r="X10" s="60">
        <v>850487</v>
      </c>
      <c r="Y10" s="159">
        <v>255708</v>
      </c>
      <c r="Z10" s="141">
        <v>30.07</v>
      </c>
      <c r="AA10" s="225">
        <v>1133983</v>
      </c>
    </row>
    <row r="11" spans="1:27" ht="13.5">
      <c r="A11" s="249" t="s">
        <v>148</v>
      </c>
      <c r="B11" s="182"/>
      <c r="C11" s="155">
        <v>8496</v>
      </c>
      <c r="D11" s="155"/>
      <c r="E11" s="59">
        <v>43733</v>
      </c>
      <c r="F11" s="60">
        <v>43733</v>
      </c>
      <c r="G11" s="60">
        <v>43733</v>
      </c>
      <c r="H11" s="60">
        <v>8496</v>
      </c>
      <c r="I11" s="60">
        <v>8496</v>
      </c>
      <c r="J11" s="60">
        <v>8496</v>
      </c>
      <c r="K11" s="60">
        <v>8496</v>
      </c>
      <c r="L11" s="60">
        <v>8496</v>
      </c>
      <c r="M11" s="60">
        <v>8496</v>
      </c>
      <c r="N11" s="60">
        <v>8496</v>
      </c>
      <c r="O11" s="60">
        <v>8496</v>
      </c>
      <c r="P11" s="60">
        <v>8496</v>
      </c>
      <c r="Q11" s="60">
        <v>8496</v>
      </c>
      <c r="R11" s="60">
        <v>8496</v>
      </c>
      <c r="S11" s="60"/>
      <c r="T11" s="60"/>
      <c r="U11" s="60"/>
      <c r="V11" s="60"/>
      <c r="W11" s="60">
        <v>8496</v>
      </c>
      <c r="X11" s="60">
        <v>32800</v>
      </c>
      <c r="Y11" s="60">
        <v>-24304</v>
      </c>
      <c r="Z11" s="140">
        <v>-74.1</v>
      </c>
      <c r="AA11" s="62">
        <v>43733</v>
      </c>
    </row>
    <row r="12" spans="1:27" ht="13.5">
      <c r="A12" s="250" t="s">
        <v>56</v>
      </c>
      <c r="B12" s="251"/>
      <c r="C12" s="168">
        <f aca="true" t="shared" si="0" ref="C12:Y12">SUM(C6:C11)</f>
        <v>7964397</v>
      </c>
      <c r="D12" s="168">
        <f>SUM(D6:D11)</f>
        <v>0</v>
      </c>
      <c r="E12" s="72">
        <f t="shared" si="0"/>
        <v>30637356</v>
      </c>
      <c r="F12" s="73">
        <f t="shared" si="0"/>
        <v>20067470</v>
      </c>
      <c r="G12" s="73">
        <f t="shared" si="0"/>
        <v>20150967</v>
      </c>
      <c r="H12" s="73">
        <f t="shared" si="0"/>
        <v>15054384</v>
      </c>
      <c r="I12" s="73">
        <f t="shared" si="0"/>
        <v>16925436</v>
      </c>
      <c r="J12" s="73">
        <f t="shared" si="0"/>
        <v>16925436</v>
      </c>
      <c r="K12" s="73">
        <f t="shared" si="0"/>
        <v>10322197</v>
      </c>
      <c r="L12" s="73">
        <f t="shared" si="0"/>
        <v>17592338</v>
      </c>
      <c r="M12" s="73">
        <f t="shared" si="0"/>
        <v>11891908</v>
      </c>
      <c r="N12" s="73">
        <f t="shared" si="0"/>
        <v>11891908</v>
      </c>
      <c r="O12" s="73">
        <f t="shared" si="0"/>
        <v>11606620</v>
      </c>
      <c r="P12" s="73">
        <f t="shared" si="0"/>
        <v>8305720</v>
      </c>
      <c r="Q12" s="73">
        <f t="shared" si="0"/>
        <v>12090664</v>
      </c>
      <c r="R12" s="73">
        <f t="shared" si="0"/>
        <v>12090664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12090664</v>
      </c>
      <c r="X12" s="73">
        <f t="shared" si="0"/>
        <v>15050604</v>
      </c>
      <c r="Y12" s="73">
        <f t="shared" si="0"/>
        <v>-2959940</v>
      </c>
      <c r="Z12" s="170">
        <f>+IF(X12&lt;&gt;0,+(Y12/X12)*100,0)</f>
        <v>-19.66658613833704</v>
      </c>
      <c r="AA12" s="74">
        <f>SUM(AA6:AA11)</f>
        <v>20067470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2360841</v>
      </c>
      <c r="D17" s="155"/>
      <c r="E17" s="59">
        <v>113900</v>
      </c>
      <c r="F17" s="60">
        <v>113900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85425</v>
      </c>
      <c r="Y17" s="60">
        <v>-85425</v>
      </c>
      <c r="Z17" s="140">
        <v>-100</v>
      </c>
      <c r="AA17" s="62">
        <v>113900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75987733</v>
      </c>
      <c r="D19" s="155"/>
      <c r="E19" s="59">
        <v>79383216</v>
      </c>
      <c r="F19" s="60">
        <v>83368927</v>
      </c>
      <c r="G19" s="60">
        <v>83785279</v>
      </c>
      <c r="H19" s="60">
        <v>88054971</v>
      </c>
      <c r="I19" s="60">
        <v>81071267</v>
      </c>
      <c r="J19" s="60">
        <v>81071267</v>
      </c>
      <c r="K19" s="60">
        <v>79915010</v>
      </c>
      <c r="L19" s="60">
        <v>78480619</v>
      </c>
      <c r="M19" s="60">
        <v>79425226</v>
      </c>
      <c r="N19" s="60">
        <v>79425226</v>
      </c>
      <c r="O19" s="60">
        <v>80274213</v>
      </c>
      <c r="P19" s="60">
        <v>64234747</v>
      </c>
      <c r="Q19" s="60">
        <v>83035923</v>
      </c>
      <c r="R19" s="60">
        <v>83035923</v>
      </c>
      <c r="S19" s="60"/>
      <c r="T19" s="60"/>
      <c r="U19" s="60"/>
      <c r="V19" s="60"/>
      <c r="W19" s="60">
        <v>83035923</v>
      </c>
      <c r="X19" s="60">
        <v>62526695</v>
      </c>
      <c r="Y19" s="60">
        <v>20509228</v>
      </c>
      <c r="Z19" s="140">
        <v>32.8</v>
      </c>
      <c r="AA19" s="62">
        <v>83368927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495176</v>
      </c>
      <c r="D22" s="155"/>
      <c r="E22" s="59">
        <v>670714</v>
      </c>
      <c r="F22" s="60">
        <v>670714</v>
      </c>
      <c r="G22" s="60">
        <v>887895</v>
      </c>
      <c r="H22" s="60">
        <v>862385</v>
      </c>
      <c r="I22" s="60">
        <v>875140</v>
      </c>
      <c r="J22" s="60">
        <v>875140</v>
      </c>
      <c r="K22" s="60">
        <v>875140</v>
      </c>
      <c r="L22" s="60">
        <v>875140</v>
      </c>
      <c r="M22" s="60">
        <v>875140</v>
      </c>
      <c r="N22" s="60">
        <v>875140</v>
      </c>
      <c r="O22" s="60">
        <v>875140</v>
      </c>
      <c r="P22" s="60">
        <v>875140</v>
      </c>
      <c r="Q22" s="60">
        <v>875140</v>
      </c>
      <c r="R22" s="60">
        <v>875140</v>
      </c>
      <c r="S22" s="60"/>
      <c r="T22" s="60"/>
      <c r="U22" s="60"/>
      <c r="V22" s="60"/>
      <c r="W22" s="60">
        <v>875140</v>
      </c>
      <c r="X22" s="60">
        <v>503036</v>
      </c>
      <c r="Y22" s="60">
        <v>372104</v>
      </c>
      <c r="Z22" s="140">
        <v>73.97</v>
      </c>
      <c r="AA22" s="62">
        <v>670714</v>
      </c>
    </row>
    <row r="23" spans="1:27" ht="13.5">
      <c r="A23" s="249" t="s">
        <v>158</v>
      </c>
      <c r="B23" s="182"/>
      <c r="C23" s="155">
        <v>1196936</v>
      </c>
      <c r="D23" s="155"/>
      <c r="E23" s="59">
        <v>14200</v>
      </c>
      <c r="F23" s="60">
        <v>14200</v>
      </c>
      <c r="G23" s="159"/>
      <c r="H23" s="159">
        <v>4309606</v>
      </c>
      <c r="I23" s="159">
        <v>2154803</v>
      </c>
      <c r="J23" s="60">
        <v>2154803</v>
      </c>
      <c r="K23" s="159">
        <v>2154803</v>
      </c>
      <c r="L23" s="159">
        <v>1182783</v>
      </c>
      <c r="M23" s="60">
        <v>1182783</v>
      </c>
      <c r="N23" s="159">
        <v>1182783</v>
      </c>
      <c r="O23" s="159">
        <v>1182783</v>
      </c>
      <c r="P23" s="159">
        <v>1182783</v>
      </c>
      <c r="Q23" s="60">
        <v>1182736</v>
      </c>
      <c r="R23" s="159">
        <v>1182736</v>
      </c>
      <c r="S23" s="159"/>
      <c r="T23" s="60"/>
      <c r="U23" s="159"/>
      <c r="V23" s="159"/>
      <c r="W23" s="159">
        <v>1182736</v>
      </c>
      <c r="X23" s="60">
        <v>10650</v>
      </c>
      <c r="Y23" s="159">
        <v>1172086</v>
      </c>
      <c r="Z23" s="141">
        <v>11005.5</v>
      </c>
      <c r="AA23" s="225">
        <v>14200</v>
      </c>
    </row>
    <row r="24" spans="1:27" ht="13.5">
      <c r="A24" s="250" t="s">
        <v>57</v>
      </c>
      <c r="B24" s="253"/>
      <c r="C24" s="168">
        <f aca="true" t="shared" si="1" ref="C24:Y24">SUM(C15:C23)</f>
        <v>80040686</v>
      </c>
      <c r="D24" s="168">
        <f>SUM(D15:D23)</f>
        <v>0</v>
      </c>
      <c r="E24" s="76">
        <f t="shared" si="1"/>
        <v>80182030</v>
      </c>
      <c r="F24" s="77">
        <f t="shared" si="1"/>
        <v>84167741</v>
      </c>
      <c r="G24" s="77">
        <f t="shared" si="1"/>
        <v>84673174</v>
      </c>
      <c r="H24" s="77">
        <f t="shared" si="1"/>
        <v>93226962</v>
      </c>
      <c r="I24" s="77">
        <f t="shared" si="1"/>
        <v>84101210</v>
      </c>
      <c r="J24" s="77">
        <f t="shared" si="1"/>
        <v>84101210</v>
      </c>
      <c r="K24" s="77">
        <f t="shared" si="1"/>
        <v>82944953</v>
      </c>
      <c r="L24" s="77">
        <f t="shared" si="1"/>
        <v>80538542</v>
      </c>
      <c r="M24" s="77">
        <f t="shared" si="1"/>
        <v>81483149</v>
      </c>
      <c r="N24" s="77">
        <f t="shared" si="1"/>
        <v>81483149</v>
      </c>
      <c r="O24" s="77">
        <f t="shared" si="1"/>
        <v>82332136</v>
      </c>
      <c r="P24" s="77">
        <f t="shared" si="1"/>
        <v>66292670</v>
      </c>
      <c r="Q24" s="77">
        <f t="shared" si="1"/>
        <v>85093799</v>
      </c>
      <c r="R24" s="77">
        <f t="shared" si="1"/>
        <v>85093799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85093799</v>
      </c>
      <c r="X24" s="77">
        <f t="shared" si="1"/>
        <v>63125806</v>
      </c>
      <c r="Y24" s="77">
        <f t="shared" si="1"/>
        <v>21967993</v>
      </c>
      <c r="Z24" s="212">
        <f>+IF(X24&lt;&gt;0,+(Y24/X24)*100,0)</f>
        <v>34.80033664837484</v>
      </c>
      <c r="AA24" s="79">
        <f>SUM(AA15:AA23)</f>
        <v>84167741</v>
      </c>
    </row>
    <row r="25" spans="1:27" ht="13.5">
      <c r="A25" s="250" t="s">
        <v>159</v>
      </c>
      <c r="B25" s="251"/>
      <c r="C25" s="168">
        <f aca="true" t="shared" si="2" ref="C25:Y25">+C12+C24</f>
        <v>88005083</v>
      </c>
      <c r="D25" s="168">
        <f>+D12+D24</f>
        <v>0</v>
      </c>
      <c r="E25" s="72">
        <f t="shared" si="2"/>
        <v>110819386</v>
      </c>
      <c r="F25" s="73">
        <f t="shared" si="2"/>
        <v>104235211</v>
      </c>
      <c r="G25" s="73">
        <f t="shared" si="2"/>
        <v>104824141</v>
      </c>
      <c r="H25" s="73">
        <f t="shared" si="2"/>
        <v>108281346</v>
      </c>
      <c r="I25" s="73">
        <f t="shared" si="2"/>
        <v>101026646</v>
      </c>
      <c r="J25" s="73">
        <f t="shared" si="2"/>
        <v>101026646</v>
      </c>
      <c r="K25" s="73">
        <f t="shared" si="2"/>
        <v>93267150</v>
      </c>
      <c r="L25" s="73">
        <f t="shared" si="2"/>
        <v>98130880</v>
      </c>
      <c r="M25" s="73">
        <f t="shared" si="2"/>
        <v>93375057</v>
      </c>
      <c r="N25" s="73">
        <f t="shared" si="2"/>
        <v>93375057</v>
      </c>
      <c r="O25" s="73">
        <f t="shared" si="2"/>
        <v>93938756</v>
      </c>
      <c r="P25" s="73">
        <f t="shared" si="2"/>
        <v>74598390</v>
      </c>
      <c r="Q25" s="73">
        <f t="shared" si="2"/>
        <v>97184463</v>
      </c>
      <c r="R25" s="73">
        <f t="shared" si="2"/>
        <v>97184463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97184463</v>
      </c>
      <c r="X25" s="73">
        <f t="shared" si="2"/>
        <v>78176410</v>
      </c>
      <c r="Y25" s="73">
        <f t="shared" si="2"/>
        <v>19008053</v>
      </c>
      <c r="Z25" s="170">
        <f>+IF(X25&lt;&gt;0,+(Y25/X25)*100,0)</f>
        <v>24.31430785834243</v>
      </c>
      <c r="AA25" s="74">
        <f>+AA12+AA24</f>
        <v>104235211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664539</v>
      </c>
      <c r="D29" s="155"/>
      <c r="E29" s="59">
        <v>1699936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>
        <v>-27</v>
      </c>
      <c r="H30" s="60">
        <v>-9192</v>
      </c>
      <c r="I30" s="60">
        <v>1050</v>
      </c>
      <c r="J30" s="60">
        <v>1050</v>
      </c>
      <c r="K30" s="60">
        <v>10142</v>
      </c>
      <c r="L30" s="60">
        <v>21010</v>
      </c>
      <c r="M30" s="60">
        <v>176</v>
      </c>
      <c r="N30" s="60">
        <v>176</v>
      </c>
      <c r="O30" s="60">
        <v>10268</v>
      </c>
      <c r="P30" s="60">
        <v>10892</v>
      </c>
      <c r="Q30" s="60">
        <v>10142</v>
      </c>
      <c r="R30" s="60">
        <v>10142</v>
      </c>
      <c r="S30" s="60"/>
      <c r="T30" s="60"/>
      <c r="U30" s="60"/>
      <c r="V30" s="60"/>
      <c r="W30" s="60">
        <v>10142</v>
      </c>
      <c r="X30" s="60"/>
      <c r="Y30" s="60">
        <v>10142</v>
      </c>
      <c r="Z30" s="140"/>
      <c r="AA30" s="62"/>
    </row>
    <row r="31" spans="1:27" ht="13.5">
      <c r="A31" s="249" t="s">
        <v>163</v>
      </c>
      <c r="B31" s="182"/>
      <c r="C31" s="155"/>
      <c r="D31" s="155"/>
      <c r="E31" s="59">
        <v>25000</v>
      </c>
      <c r="F31" s="60"/>
      <c r="G31" s="60">
        <v>1012937</v>
      </c>
      <c r="H31" s="60">
        <v>20525</v>
      </c>
      <c r="I31" s="60">
        <v>21025</v>
      </c>
      <c r="J31" s="60">
        <v>21025</v>
      </c>
      <c r="K31" s="60">
        <v>112244</v>
      </c>
      <c r="L31" s="60">
        <v>300149</v>
      </c>
      <c r="M31" s="60">
        <v>295649</v>
      </c>
      <c r="N31" s="60">
        <v>295649</v>
      </c>
      <c r="O31" s="60">
        <v>306245</v>
      </c>
      <c r="P31" s="60">
        <v>309245</v>
      </c>
      <c r="Q31" s="60">
        <v>309245</v>
      </c>
      <c r="R31" s="60">
        <v>309245</v>
      </c>
      <c r="S31" s="60"/>
      <c r="T31" s="60"/>
      <c r="U31" s="60"/>
      <c r="V31" s="60"/>
      <c r="W31" s="60">
        <v>309245</v>
      </c>
      <c r="X31" s="60"/>
      <c r="Y31" s="60">
        <v>309245</v>
      </c>
      <c r="Z31" s="140"/>
      <c r="AA31" s="62"/>
    </row>
    <row r="32" spans="1:27" ht="13.5">
      <c r="A32" s="249" t="s">
        <v>164</v>
      </c>
      <c r="B32" s="182"/>
      <c r="C32" s="155">
        <v>16034902</v>
      </c>
      <c r="D32" s="155"/>
      <c r="E32" s="59"/>
      <c r="F32" s="60"/>
      <c r="G32" s="60">
        <v>12963939</v>
      </c>
      <c r="H32" s="60">
        <v>20605514</v>
      </c>
      <c r="I32" s="60">
        <v>24752843</v>
      </c>
      <c r="J32" s="60">
        <v>24752843</v>
      </c>
      <c r="K32" s="60">
        <v>26576816</v>
      </c>
      <c r="L32" s="60">
        <v>27858949</v>
      </c>
      <c r="M32" s="60">
        <v>15329188</v>
      </c>
      <c r="N32" s="60">
        <v>15329188</v>
      </c>
      <c r="O32" s="60">
        <v>18882585</v>
      </c>
      <c r="P32" s="60">
        <v>19539116</v>
      </c>
      <c r="Q32" s="60">
        <v>18978705</v>
      </c>
      <c r="R32" s="60">
        <v>18978705</v>
      </c>
      <c r="S32" s="60"/>
      <c r="T32" s="60"/>
      <c r="U32" s="60"/>
      <c r="V32" s="60"/>
      <c r="W32" s="60">
        <v>18978705</v>
      </c>
      <c r="X32" s="60"/>
      <c r="Y32" s="60">
        <v>18978705</v>
      </c>
      <c r="Z32" s="140"/>
      <c r="AA32" s="62"/>
    </row>
    <row r="33" spans="1:27" ht="13.5">
      <c r="A33" s="249" t="s">
        <v>165</v>
      </c>
      <c r="B33" s="182"/>
      <c r="C33" s="155">
        <v>384779</v>
      </c>
      <c r="D33" s="155"/>
      <c r="E33" s="59">
        <v>836331</v>
      </c>
      <c r="F33" s="60">
        <v>836331</v>
      </c>
      <c r="G33" s="60">
        <v>2131590</v>
      </c>
      <c r="H33" s="60">
        <v>1465475</v>
      </c>
      <c r="I33" s="60">
        <v>45396851</v>
      </c>
      <c r="J33" s="60">
        <v>45396851</v>
      </c>
      <c r="K33" s="60">
        <v>2868990</v>
      </c>
      <c r="L33" s="60">
        <v>3415371</v>
      </c>
      <c r="M33" s="60">
        <v>1618198</v>
      </c>
      <c r="N33" s="60">
        <v>1618198</v>
      </c>
      <c r="O33" s="60">
        <v>1561988</v>
      </c>
      <c r="P33" s="60">
        <v>1561987</v>
      </c>
      <c r="Q33" s="60">
        <v>10982046</v>
      </c>
      <c r="R33" s="60">
        <v>10982046</v>
      </c>
      <c r="S33" s="60"/>
      <c r="T33" s="60"/>
      <c r="U33" s="60"/>
      <c r="V33" s="60"/>
      <c r="W33" s="60">
        <v>10982046</v>
      </c>
      <c r="X33" s="60">
        <v>627248</v>
      </c>
      <c r="Y33" s="60">
        <v>10354798</v>
      </c>
      <c r="Z33" s="140">
        <v>1650.83</v>
      </c>
      <c r="AA33" s="62">
        <v>836331</v>
      </c>
    </row>
    <row r="34" spans="1:27" ht="13.5">
      <c r="A34" s="250" t="s">
        <v>58</v>
      </c>
      <c r="B34" s="251"/>
      <c r="C34" s="168">
        <f aca="true" t="shared" si="3" ref="C34:Y34">SUM(C29:C33)</f>
        <v>17084220</v>
      </c>
      <c r="D34" s="168">
        <f>SUM(D29:D33)</f>
        <v>0</v>
      </c>
      <c r="E34" s="72">
        <f t="shared" si="3"/>
        <v>2561267</v>
      </c>
      <c r="F34" s="73">
        <f t="shared" si="3"/>
        <v>836331</v>
      </c>
      <c r="G34" s="73">
        <f t="shared" si="3"/>
        <v>16108439</v>
      </c>
      <c r="H34" s="73">
        <f t="shared" si="3"/>
        <v>22082322</v>
      </c>
      <c r="I34" s="73">
        <f t="shared" si="3"/>
        <v>70171769</v>
      </c>
      <c r="J34" s="73">
        <f t="shared" si="3"/>
        <v>70171769</v>
      </c>
      <c r="K34" s="73">
        <f t="shared" si="3"/>
        <v>29568192</v>
      </c>
      <c r="L34" s="73">
        <f t="shared" si="3"/>
        <v>31595479</v>
      </c>
      <c r="M34" s="73">
        <f t="shared" si="3"/>
        <v>17243211</v>
      </c>
      <c r="N34" s="73">
        <f t="shared" si="3"/>
        <v>17243211</v>
      </c>
      <c r="O34" s="73">
        <f t="shared" si="3"/>
        <v>20761086</v>
      </c>
      <c r="P34" s="73">
        <f t="shared" si="3"/>
        <v>21421240</v>
      </c>
      <c r="Q34" s="73">
        <f t="shared" si="3"/>
        <v>30280138</v>
      </c>
      <c r="R34" s="73">
        <f t="shared" si="3"/>
        <v>30280138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30280138</v>
      </c>
      <c r="X34" s="73">
        <f t="shared" si="3"/>
        <v>627248</v>
      </c>
      <c r="Y34" s="73">
        <f t="shared" si="3"/>
        <v>29652890</v>
      </c>
      <c r="Z34" s="170">
        <f>+IF(X34&lt;&gt;0,+(Y34/X34)*100,0)</f>
        <v>4727.458676631891</v>
      </c>
      <c r="AA34" s="74">
        <f>SUM(AA29:AA33)</f>
        <v>836331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932149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932149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18016369</v>
      </c>
      <c r="D40" s="168">
        <f>+D34+D39</f>
        <v>0</v>
      </c>
      <c r="E40" s="72">
        <f t="shared" si="5"/>
        <v>2561267</v>
      </c>
      <c r="F40" s="73">
        <f t="shared" si="5"/>
        <v>836331</v>
      </c>
      <c r="G40" s="73">
        <f t="shared" si="5"/>
        <v>16108439</v>
      </c>
      <c r="H40" s="73">
        <f t="shared" si="5"/>
        <v>22082322</v>
      </c>
      <c r="I40" s="73">
        <f t="shared" si="5"/>
        <v>70171769</v>
      </c>
      <c r="J40" s="73">
        <f t="shared" si="5"/>
        <v>70171769</v>
      </c>
      <c r="K40" s="73">
        <f t="shared" si="5"/>
        <v>29568192</v>
      </c>
      <c r="L40" s="73">
        <f t="shared" si="5"/>
        <v>31595479</v>
      </c>
      <c r="M40" s="73">
        <f t="shared" si="5"/>
        <v>17243211</v>
      </c>
      <c r="N40" s="73">
        <f t="shared" si="5"/>
        <v>17243211</v>
      </c>
      <c r="O40" s="73">
        <f t="shared" si="5"/>
        <v>20761086</v>
      </c>
      <c r="P40" s="73">
        <f t="shared" si="5"/>
        <v>21421240</v>
      </c>
      <c r="Q40" s="73">
        <f t="shared" si="5"/>
        <v>30280138</v>
      </c>
      <c r="R40" s="73">
        <f t="shared" si="5"/>
        <v>30280138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30280138</v>
      </c>
      <c r="X40" s="73">
        <f t="shared" si="5"/>
        <v>627248</v>
      </c>
      <c r="Y40" s="73">
        <f t="shared" si="5"/>
        <v>29652890</v>
      </c>
      <c r="Z40" s="170">
        <f>+IF(X40&lt;&gt;0,+(Y40/X40)*100,0)</f>
        <v>4727.458676631891</v>
      </c>
      <c r="AA40" s="74">
        <f>+AA34+AA39</f>
        <v>836331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69988714</v>
      </c>
      <c r="D42" s="257">
        <f>+D25-D40</f>
        <v>0</v>
      </c>
      <c r="E42" s="258">
        <f t="shared" si="6"/>
        <v>108258119</v>
      </c>
      <c r="F42" s="259">
        <f t="shared" si="6"/>
        <v>103398880</v>
      </c>
      <c r="G42" s="259">
        <f t="shared" si="6"/>
        <v>88715702</v>
      </c>
      <c r="H42" s="259">
        <f t="shared" si="6"/>
        <v>86199024</v>
      </c>
      <c r="I42" s="259">
        <f t="shared" si="6"/>
        <v>30854877</v>
      </c>
      <c r="J42" s="259">
        <f t="shared" si="6"/>
        <v>30854877</v>
      </c>
      <c r="K42" s="259">
        <f t="shared" si="6"/>
        <v>63698958</v>
      </c>
      <c r="L42" s="259">
        <f t="shared" si="6"/>
        <v>66535401</v>
      </c>
      <c r="M42" s="259">
        <f t="shared" si="6"/>
        <v>76131846</v>
      </c>
      <c r="N42" s="259">
        <f t="shared" si="6"/>
        <v>76131846</v>
      </c>
      <c r="O42" s="259">
        <f t="shared" si="6"/>
        <v>73177670</v>
      </c>
      <c r="P42" s="259">
        <f t="shared" si="6"/>
        <v>53177150</v>
      </c>
      <c r="Q42" s="259">
        <f t="shared" si="6"/>
        <v>66904325</v>
      </c>
      <c r="R42" s="259">
        <f t="shared" si="6"/>
        <v>66904325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66904325</v>
      </c>
      <c r="X42" s="259">
        <f t="shared" si="6"/>
        <v>77549162</v>
      </c>
      <c r="Y42" s="259">
        <f t="shared" si="6"/>
        <v>-10644837</v>
      </c>
      <c r="Z42" s="260">
        <f>+IF(X42&lt;&gt;0,+(Y42/X42)*100,0)</f>
        <v>-13.7265661233064</v>
      </c>
      <c r="AA42" s="261">
        <f>+AA25-AA40</f>
        <v>103398880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69988714</v>
      </c>
      <c r="D45" s="155"/>
      <c r="E45" s="59">
        <v>108258119</v>
      </c>
      <c r="F45" s="60">
        <v>72564634</v>
      </c>
      <c r="G45" s="60">
        <v>57860825</v>
      </c>
      <c r="H45" s="60">
        <v>55344147</v>
      </c>
      <c r="I45" s="60"/>
      <c r="J45" s="60"/>
      <c r="K45" s="60">
        <v>32844081</v>
      </c>
      <c r="L45" s="60">
        <v>35680524</v>
      </c>
      <c r="M45" s="60">
        <v>45276969</v>
      </c>
      <c r="N45" s="60">
        <v>45276969</v>
      </c>
      <c r="O45" s="60">
        <v>42322792</v>
      </c>
      <c r="P45" s="60">
        <v>22322272</v>
      </c>
      <c r="Q45" s="60">
        <v>36049447</v>
      </c>
      <c r="R45" s="60">
        <v>36049447</v>
      </c>
      <c r="S45" s="60"/>
      <c r="T45" s="60"/>
      <c r="U45" s="60"/>
      <c r="V45" s="60"/>
      <c r="W45" s="60">
        <v>36049447</v>
      </c>
      <c r="X45" s="60">
        <v>54423476</v>
      </c>
      <c r="Y45" s="60">
        <v>-18374029</v>
      </c>
      <c r="Z45" s="139">
        <v>-33.76</v>
      </c>
      <c r="AA45" s="62">
        <v>72564634</v>
      </c>
    </row>
    <row r="46" spans="1:27" ht="13.5">
      <c r="A46" s="249" t="s">
        <v>171</v>
      </c>
      <c r="B46" s="182"/>
      <c r="C46" s="155"/>
      <c r="D46" s="155"/>
      <c r="E46" s="59"/>
      <c r="F46" s="60">
        <v>30834246</v>
      </c>
      <c r="G46" s="60">
        <v>30854877</v>
      </c>
      <c r="H46" s="60">
        <v>30854877</v>
      </c>
      <c r="I46" s="60">
        <v>30854877</v>
      </c>
      <c r="J46" s="60">
        <v>30854877</v>
      </c>
      <c r="K46" s="60">
        <v>30854877</v>
      </c>
      <c r="L46" s="60">
        <v>30854877</v>
      </c>
      <c r="M46" s="60">
        <v>30854877</v>
      </c>
      <c r="N46" s="60">
        <v>30854877</v>
      </c>
      <c r="O46" s="60">
        <v>30854878</v>
      </c>
      <c r="P46" s="60">
        <v>30854878</v>
      </c>
      <c r="Q46" s="60">
        <v>30854878</v>
      </c>
      <c r="R46" s="60">
        <v>30854878</v>
      </c>
      <c r="S46" s="60"/>
      <c r="T46" s="60"/>
      <c r="U46" s="60"/>
      <c r="V46" s="60"/>
      <c r="W46" s="60">
        <v>30854878</v>
      </c>
      <c r="X46" s="60">
        <v>23125685</v>
      </c>
      <c r="Y46" s="60">
        <v>7729193</v>
      </c>
      <c r="Z46" s="139">
        <v>33.42</v>
      </c>
      <c r="AA46" s="62">
        <v>30834246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69988714</v>
      </c>
      <c r="D48" s="217">
        <f>SUM(D45:D47)</f>
        <v>0</v>
      </c>
      <c r="E48" s="264">
        <f t="shared" si="7"/>
        <v>108258119</v>
      </c>
      <c r="F48" s="219">
        <f t="shared" si="7"/>
        <v>103398880</v>
      </c>
      <c r="G48" s="219">
        <f t="shared" si="7"/>
        <v>88715702</v>
      </c>
      <c r="H48" s="219">
        <f t="shared" si="7"/>
        <v>86199024</v>
      </c>
      <c r="I48" s="219">
        <f t="shared" si="7"/>
        <v>30854877</v>
      </c>
      <c r="J48" s="219">
        <f t="shared" si="7"/>
        <v>30854877</v>
      </c>
      <c r="K48" s="219">
        <f t="shared" si="7"/>
        <v>63698958</v>
      </c>
      <c r="L48" s="219">
        <f t="shared" si="7"/>
        <v>66535401</v>
      </c>
      <c r="M48" s="219">
        <f t="shared" si="7"/>
        <v>76131846</v>
      </c>
      <c r="N48" s="219">
        <f t="shared" si="7"/>
        <v>76131846</v>
      </c>
      <c r="O48" s="219">
        <f t="shared" si="7"/>
        <v>73177670</v>
      </c>
      <c r="P48" s="219">
        <f t="shared" si="7"/>
        <v>53177150</v>
      </c>
      <c r="Q48" s="219">
        <f t="shared" si="7"/>
        <v>66904325</v>
      </c>
      <c r="R48" s="219">
        <f t="shared" si="7"/>
        <v>66904325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66904325</v>
      </c>
      <c r="X48" s="219">
        <f t="shared" si="7"/>
        <v>77549161</v>
      </c>
      <c r="Y48" s="219">
        <f t="shared" si="7"/>
        <v>-10644836</v>
      </c>
      <c r="Z48" s="265">
        <f>+IF(X48&lt;&gt;0,+(Y48/X48)*100,0)</f>
        <v>-13.7265650108065</v>
      </c>
      <c r="AA48" s="232">
        <f>SUM(AA45:AA47)</f>
        <v>103398880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9548830</v>
      </c>
      <c r="D6" s="155"/>
      <c r="E6" s="59">
        <v>3795528</v>
      </c>
      <c r="F6" s="60">
        <v>9075100</v>
      </c>
      <c r="G6" s="60">
        <v>46733</v>
      </c>
      <c r="H6" s="60">
        <v>90232</v>
      </c>
      <c r="I6" s="60">
        <v>44262</v>
      </c>
      <c r="J6" s="60">
        <v>181227</v>
      </c>
      <c r="K6" s="60">
        <v>2643488</v>
      </c>
      <c r="L6" s="60">
        <v>617222</v>
      </c>
      <c r="M6" s="60">
        <v>536036</v>
      </c>
      <c r="N6" s="60">
        <v>3796746</v>
      </c>
      <c r="O6" s="60">
        <v>916513</v>
      </c>
      <c r="P6" s="60">
        <v>37804</v>
      </c>
      <c r="Q6" s="60">
        <v>765076</v>
      </c>
      <c r="R6" s="60">
        <v>1719393</v>
      </c>
      <c r="S6" s="60"/>
      <c r="T6" s="60"/>
      <c r="U6" s="60"/>
      <c r="V6" s="60"/>
      <c r="W6" s="60">
        <v>5697366</v>
      </c>
      <c r="X6" s="60">
        <v>7797369</v>
      </c>
      <c r="Y6" s="60">
        <v>-2100003</v>
      </c>
      <c r="Z6" s="140">
        <v>-26.93</v>
      </c>
      <c r="AA6" s="62">
        <v>9075100</v>
      </c>
    </row>
    <row r="7" spans="1:27" ht="13.5">
      <c r="A7" s="249" t="s">
        <v>178</v>
      </c>
      <c r="B7" s="182"/>
      <c r="C7" s="155">
        <v>50033999</v>
      </c>
      <c r="D7" s="155"/>
      <c r="E7" s="59">
        <v>44260664</v>
      </c>
      <c r="F7" s="60">
        <v>44260194</v>
      </c>
      <c r="G7" s="60">
        <v>11666000</v>
      </c>
      <c r="H7" s="60">
        <v>2720123</v>
      </c>
      <c r="I7" s="60">
        <v>3500000</v>
      </c>
      <c r="J7" s="60">
        <v>17886123</v>
      </c>
      <c r="K7" s="60">
        <v>3208536</v>
      </c>
      <c r="L7" s="60">
        <v>10488000</v>
      </c>
      <c r="M7" s="60">
        <v>8596032</v>
      </c>
      <c r="N7" s="60">
        <v>22292568</v>
      </c>
      <c r="O7" s="60">
        <v>3823808</v>
      </c>
      <c r="P7" s="60">
        <v>5231508</v>
      </c>
      <c r="Q7" s="60">
        <v>7556378</v>
      </c>
      <c r="R7" s="60">
        <v>16611694</v>
      </c>
      <c r="S7" s="60"/>
      <c r="T7" s="60"/>
      <c r="U7" s="60"/>
      <c r="V7" s="60"/>
      <c r="W7" s="60">
        <v>56790385</v>
      </c>
      <c r="X7" s="60">
        <v>41495194</v>
      </c>
      <c r="Y7" s="60">
        <v>15295191</v>
      </c>
      <c r="Z7" s="140">
        <v>36.86</v>
      </c>
      <c r="AA7" s="62">
        <v>44260194</v>
      </c>
    </row>
    <row r="8" spans="1:27" ht="13.5">
      <c r="A8" s="249" t="s">
        <v>179</v>
      </c>
      <c r="B8" s="182"/>
      <c r="C8" s="155"/>
      <c r="D8" s="155"/>
      <c r="E8" s="59">
        <v>12187552</v>
      </c>
      <c r="F8" s="60">
        <v>12903163</v>
      </c>
      <c r="G8" s="60">
        <v>3730000</v>
      </c>
      <c r="H8" s="60">
        <v>559087</v>
      </c>
      <c r="I8" s="60">
        <v>550745</v>
      </c>
      <c r="J8" s="60">
        <v>4839832</v>
      </c>
      <c r="K8" s="60">
        <v>1678916</v>
      </c>
      <c r="L8" s="60">
        <v>1324865</v>
      </c>
      <c r="M8" s="60">
        <v>414382</v>
      </c>
      <c r="N8" s="60">
        <v>3418163</v>
      </c>
      <c r="O8" s="60">
        <v>1405526</v>
      </c>
      <c r="P8" s="60"/>
      <c r="Q8" s="60">
        <v>4885672</v>
      </c>
      <c r="R8" s="60">
        <v>6291198</v>
      </c>
      <c r="S8" s="60"/>
      <c r="T8" s="60"/>
      <c r="U8" s="60"/>
      <c r="V8" s="60"/>
      <c r="W8" s="60">
        <v>14549193</v>
      </c>
      <c r="X8" s="60">
        <v>12580163</v>
      </c>
      <c r="Y8" s="60">
        <v>1969030</v>
      </c>
      <c r="Z8" s="140">
        <v>15.65</v>
      </c>
      <c r="AA8" s="62">
        <v>12903163</v>
      </c>
    </row>
    <row r="9" spans="1:27" ht="13.5">
      <c r="A9" s="249" t="s">
        <v>180</v>
      </c>
      <c r="B9" s="182"/>
      <c r="C9" s="155">
        <v>576988</v>
      </c>
      <c r="D9" s="155"/>
      <c r="E9" s="59">
        <v>450000</v>
      </c>
      <c r="F9" s="60">
        <v>1036900</v>
      </c>
      <c r="G9" s="60">
        <v>16547</v>
      </c>
      <c r="H9" s="60">
        <v>11034</v>
      </c>
      <c r="I9" s="60">
        <v>5405</v>
      </c>
      <c r="J9" s="60">
        <v>32986</v>
      </c>
      <c r="K9" s="60">
        <v>5951</v>
      </c>
      <c r="L9" s="60">
        <v>6690</v>
      </c>
      <c r="M9" s="60">
        <v>3214</v>
      </c>
      <c r="N9" s="60">
        <v>15855</v>
      </c>
      <c r="O9" s="60">
        <v>372</v>
      </c>
      <c r="P9" s="60">
        <v>3418</v>
      </c>
      <c r="Q9" s="60">
        <v>6275</v>
      </c>
      <c r="R9" s="60">
        <v>10065</v>
      </c>
      <c r="S9" s="60"/>
      <c r="T9" s="60"/>
      <c r="U9" s="60"/>
      <c r="V9" s="60"/>
      <c r="W9" s="60">
        <v>58906</v>
      </c>
      <c r="X9" s="60">
        <v>351700</v>
      </c>
      <c r="Y9" s="60">
        <v>-292794</v>
      </c>
      <c r="Z9" s="140">
        <v>-83.25</v>
      </c>
      <c r="AA9" s="62">
        <v>1036900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-26564894</v>
      </c>
      <c r="D12" s="155"/>
      <c r="E12" s="59">
        <v>-37588972</v>
      </c>
      <c r="F12" s="60">
        <v>-39648097</v>
      </c>
      <c r="G12" s="60">
        <v>-3837510</v>
      </c>
      <c r="H12" s="60">
        <v>-3161144</v>
      </c>
      <c r="I12" s="60">
        <v>-2046730</v>
      </c>
      <c r="J12" s="60">
        <v>-9045384</v>
      </c>
      <c r="K12" s="60">
        <v>-5645314</v>
      </c>
      <c r="L12" s="60">
        <v>-1349723</v>
      </c>
      <c r="M12" s="60">
        <v>-5842568</v>
      </c>
      <c r="N12" s="60">
        <v>-12837605</v>
      </c>
      <c r="O12" s="60">
        <v>-1587472</v>
      </c>
      <c r="P12" s="60">
        <v>-2339626</v>
      </c>
      <c r="Q12" s="60">
        <v>-3995381</v>
      </c>
      <c r="R12" s="60">
        <v>-7922479</v>
      </c>
      <c r="S12" s="60"/>
      <c r="T12" s="60"/>
      <c r="U12" s="60"/>
      <c r="V12" s="60"/>
      <c r="W12" s="60">
        <v>-29805468</v>
      </c>
      <c r="X12" s="60">
        <v>-28506146</v>
      </c>
      <c r="Y12" s="60">
        <v>-1299322</v>
      </c>
      <c r="Z12" s="140">
        <v>4.56</v>
      </c>
      <c r="AA12" s="62">
        <v>-39648097</v>
      </c>
    </row>
    <row r="13" spans="1:27" ht="13.5">
      <c r="A13" s="249" t="s">
        <v>40</v>
      </c>
      <c r="B13" s="182"/>
      <c r="C13" s="155">
        <v>-274900</v>
      </c>
      <c r="D13" s="155"/>
      <c r="E13" s="59"/>
      <c r="F13" s="60">
        <v>-200000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-200000</v>
      </c>
    </row>
    <row r="14" spans="1:27" ht="13.5">
      <c r="A14" s="249" t="s">
        <v>42</v>
      </c>
      <c r="B14" s="182"/>
      <c r="C14" s="155">
        <v>-23357590</v>
      </c>
      <c r="D14" s="155"/>
      <c r="E14" s="59">
        <v>-9249996</v>
      </c>
      <c r="F14" s="60">
        <v>-15284713</v>
      </c>
      <c r="G14" s="60">
        <v>-813465</v>
      </c>
      <c r="H14" s="60">
        <v>-4853176</v>
      </c>
      <c r="I14" s="60">
        <v>-39910</v>
      </c>
      <c r="J14" s="60">
        <v>-5706551</v>
      </c>
      <c r="K14" s="60">
        <v>-1354150</v>
      </c>
      <c r="L14" s="60">
        <v>-1983589</v>
      </c>
      <c r="M14" s="60">
        <v>-11381673</v>
      </c>
      <c r="N14" s="60">
        <v>-14719412</v>
      </c>
      <c r="O14" s="60">
        <v>-2846519</v>
      </c>
      <c r="P14" s="60">
        <v>-3340424</v>
      </c>
      <c r="Q14" s="60">
        <v>-3690615</v>
      </c>
      <c r="R14" s="60">
        <v>-9877558</v>
      </c>
      <c r="S14" s="60"/>
      <c r="T14" s="60"/>
      <c r="U14" s="60"/>
      <c r="V14" s="60"/>
      <c r="W14" s="60">
        <v>-30303521</v>
      </c>
      <c r="X14" s="60">
        <v>-13272482</v>
      </c>
      <c r="Y14" s="60">
        <v>-17031039</v>
      </c>
      <c r="Z14" s="140">
        <v>128.32</v>
      </c>
      <c r="AA14" s="62">
        <v>-15284713</v>
      </c>
    </row>
    <row r="15" spans="1:27" ht="13.5">
      <c r="A15" s="250" t="s">
        <v>184</v>
      </c>
      <c r="B15" s="251"/>
      <c r="C15" s="168">
        <f aca="true" t="shared" si="0" ref="C15:Y15">SUM(C6:C14)</f>
        <v>9962433</v>
      </c>
      <c r="D15" s="168">
        <f>SUM(D6:D14)</f>
        <v>0</v>
      </c>
      <c r="E15" s="72">
        <f t="shared" si="0"/>
        <v>13854776</v>
      </c>
      <c r="F15" s="73">
        <f t="shared" si="0"/>
        <v>12142547</v>
      </c>
      <c r="G15" s="73">
        <f t="shared" si="0"/>
        <v>10808305</v>
      </c>
      <c r="H15" s="73">
        <f t="shared" si="0"/>
        <v>-4633844</v>
      </c>
      <c r="I15" s="73">
        <f t="shared" si="0"/>
        <v>2013772</v>
      </c>
      <c r="J15" s="73">
        <f t="shared" si="0"/>
        <v>8188233</v>
      </c>
      <c r="K15" s="73">
        <f t="shared" si="0"/>
        <v>537427</v>
      </c>
      <c r="L15" s="73">
        <f t="shared" si="0"/>
        <v>9103465</v>
      </c>
      <c r="M15" s="73">
        <f t="shared" si="0"/>
        <v>-7674577</v>
      </c>
      <c r="N15" s="73">
        <f t="shared" si="0"/>
        <v>1966315</v>
      </c>
      <c r="O15" s="73">
        <f t="shared" si="0"/>
        <v>1712228</v>
      </c>
      <c r="P15" s="73">
        <f t="shared" si="0"/>
        <v>-407320</v>
      </c>
      <c r="Q15" s="73">
        <f t="shared" si="0"/>
        <v>5527405</v>
      </c>
      <c r="R15" s="73">
        <f t="shared" si="0"/>
        <v>6832313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16986861</v>
      </c>
      <c r="X15" s="73">
        <f t="shared" si="0"/>
        <v>20445798</v>
      </c>
      <c r="Y15" s="73">
        <f t="shared" si="0"/>
        <v>-3458937</v>
      </c>
      <c r="Z15" s="170">
        <f>+IF(X15&lt;&gt;0,+(Y15/X15)*100,0)</f>
        <v>-16.917593531932575</v>
      </c>
      <c r="AA15" s="74">
        <f>SUM(AA6:AA14)</f>
        <v>12142547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-10729281</v>
      </c>
      <c r="D24" s="155"/>
      <c r="E24" s="59">
        <v>-13537550</v>
      </c>
      <c r="F24" s="60">
        <v>-14618627</v>
      </c>
      <c r="G24" s="60">
        <v>-3730000</v>
      </c>
      <c r="H24" s="60">
        <v>-794859</v>
      </c>
      <c r="I24" s="60">
        <v>-1004270</v>
      </c>
      <c r="J24" s="60">
        <v>-5529129</v>
      </c>
      <c r="K24" s="60">
        <v>-1095544</v>
      </c>
      <c r="L24" s="60">
        <v>-1074865</v>
      </c>
      <c r="M24" s="60">
        <v>-1512399</v>
      </c>
      <c r="N24" s="60">
        <v>-3682808</v>
      </c>
      <c r="O24" s="60">
        <v>-1033007</v>
      </c>
      <c r="P24" s="60"/>
      <c r="Q24" s="60">
        <v>-1304365</v>
      </c>
      <c r="R24" s="60">
        <v>-2337372</v>
      </c>
      <c r="S24" s="60"/>
      <c r="T24" s="60"/>
      <c r="U24" s="60"/>
      <c r="V24" s="60"/>
      <c r="W24" s="60">
        <v>-11549309</v>
      </c>
      <c r="X24" s="60">
        <v>-12230269</v>
      </c>
      <c r="Y24" s="60">
        <v>680960</v>
      </c>
      <c r="Z24" s="140">
        <v>-5.57</v>
      </c>
      <c r="AA24" s="62">
        <v>-14618627</v>
      </c>
    </row>
    <row r="25" spans="1:27" ht="13.5">
      <c r="A25" s="250" t="s">
        <v>191</v>
      </c>
      <c r="B25" s="251"/>
      <c r="C25" s="168">
        <f aca="true" t="shared" si="1" ref="C25:Y25">SUM(C19:C24)</f>
        <v>-10729281</v>
      </c>
      <c r="D25" s="168">
        <f>SUM(D19:D24)</f>
        <v>0</v>
      </c>
      <c r="E25" s="72">
        <f t="shared" si="1"/>
        <v>-13537550</v>
      </c>
      <c r="F25" s="73">
        <f t="shared" si="1"/>
        <v>-14618627</v>
      </c>
      <c r="G25" s="73">
        <f t="shared" si="1"/>
        <v>-3730000</v>
      </c>
      <c r="H25" s="73">
        <f t="shared" si="1"/>
        <v>-794859</v>
      </c>
      <c r="I25" s="73">
        <f t="shared" si="1"/>
        <v>-1004270</v>
      </c>
      <c r="J25" s="73">
        <f t="shared" si="1"/>
        <v>-5529129</v>
      </c>
      <c r="K25" s="73">
        <f t="shared" si="1"/>
        <v>-1095544</v>
      </c>
      <c r="L25" s="73">
        <f t="shared" si="1"/>
        <v>-1074865</v>
      </c>
      <c r="M25" s="73">
        <f t="shared" si="1"/>
        <v>-1512399</v>
      </c>
      <c r="N25" s="73">
        <f t="shared" si="1"/>
        <v>-3682808</v>
      </c>
      <c r="O25" s="73">
        <f t="shared" si="1"/>
        <v>-1033007</v>
      </c>
      <c r="P25" s="73">
        <f t="shared" si="1"/>
        <v>0</v>
      </c>
      <c r="Q25" s="73">
        <f t="shared" si="1"/>
        <v>-1304365</v>
      </c>
      <c r="R25" s="73">
        <f t="shared" si="1"/>
        <v>-2337372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-11549309</v>
      </c>
      <c r="X25" s="73">
        <f t="shared" si="1"/>
        <v>-12230269</v>
      </c>
      <c r="Y25" s="73">
        <f t="shared" si="1"/>
        <v>680960</v>
      </c>
      <c r="Z25" s="170">
        <f>+IF(X25&lt;&gt;0,+(Y25/X25)*100,0)</f>
        <v>-5.56782520482583</v>
      </c>
      <c r="AA25" s="74">
        <f>SUM(AA19:AA24)</f>
        <v>-14618627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-766848</v>
      </c>
      <c r="D36" s="153">
        <f>+D15+D25+D34</f>
        <v>0</v>
      </c>
      <c r="E36" s="99">
        <f t="shared" si="3"/>
        <v>317226</v>
      </c>
      <c r="F36" s="100">
        <f t="shared" si="3"/>
        <v>-2476080</v>
      </c>
      <c r="G36" s="100">
        <f t="shared" si="3"/>
        <v>7078305</v>
      </c>
      <c r="H36" s="100">
        <f t="shared" si="3"/>
        <v>-5428703</v>
      </c>
      <c r="I36" s="100">
        <f t="shared" si="3"/>
        <v>1009502</v>
      </c>
      <c r="J36" s="100">
        <f t="shared" si="3"/>
        <v>2659104</v>
      </c>
      <c r="K36" s="100">
        <f t="shared" si="3"/>
        <v>-558117</v>
      </c>
      <c r="L36" s="100">
        <f t="shared" si="3"/>
        <v>8028600</v>
      </c>
      <c r="M36" s="100">
        <f t="shared" si="3"/>
        <v>-9186976</v>
      </c>
      <c r="N36" s="100">
        <f t="shared" si="3"/>
        <v>-1716493</v>
      </c>
      <c r="O36" s="100">
        <f t="shared" si="3"/>
        <v>679221</v>
      </c>
      <c r="P36" s="100">
        <f t="shared" si="3"/>
        <v>-407320</v>
      </c>
      <c r="Q36" s="100">
        <f t="shared" si="3"/>
        <v>4223040</v>
      </c>
      <c r="R36" s="100">
        <f t="shared" si="3"/>
        <v>4494941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5437552</v>
      </c>
      <c r="X36" s="100">
        <f t="shared" si="3"/>
        <v>8215529</v>
      </c>
      <c r="Y36" s="100">
        <f t="shared" si="3"/>
        <v>-2777977</v>
      </c>
      <c r="Z36" s="137">
        <f>+IF(X36&lt;&gt;0,+(Y36/X36)*100,0)</f>
        <v>-33.81373250584351</v>
      </c>
      <c r="AA36" s="102">
        <f>+AA15+AA25+AA34</f>
        <v>-2476080</v>
      </c>
    </row>
    <row r="37" spans="1:27" ht="13.5">
      <c r="A37" s="249" t="s">
        <v>199</v>
      </c>
      <c r="B37" s="182"/>
      <c r="C37" s="153">
        <v>6974162</v>
      </c>
      <c r="D37" s="153"/>
      <c r="E37" s="99">
        <v>55879</v>
      </c>
      <c r="F37" s="100">
        <v>6207314</v>
      </c>
      <c r="G37" s="100">
        <v>-32335</v>
      </c>
      <c r="H37" s="100">
        <v>7045970</v>
      </c>
      <c r="I37" s="100">
        <v>1617267</v>
      </c>
      <c r="J37" s="100">
        <v>-32335</v>
      </c>
      <c r="K37" s="100">
        <v>2626769</v>
      </c>
      <c r="L37" s="100">
        <v>2068652</v>
      </c>
      <c r="M37" s="100">
        <v>10097252</v>
      </c>
      <c r="N37" s="100">
        <v>2626769</v>
      </c>
      <c r="O37" s="100">
        <v>910276</v>
      </c>
      <c r="P37" s="100">
        <v>1589497</v>
      </c>
      <c r="Q37" s="100">
        <v>1182177</v>
      </c>
      <c r="R37" s="100">
        <v>910276</v>
      </c>
      <c r="S37" s="100"/>
      <c r="T37" s="100"/>
      <c r="U37" s="100"/>
      <c r="V37" s="100"/>
      <c r="W37" s="100">
        <v>-32335</v>
      </c>
      <c r="X37" s="100">
        <v>6207314</v>
      </c>
      <c r="Y37" s="100">
        <v>-6239649</v>
      </c>
      <c r="Z37" s="137">
        <v>-100.52</v>
      </c>
      <c r="AA37" s="102">
        <v>6207314</v>
      </c>
    </row>
    <row r="38" spans="1:27" ht="13.5">
      <c r="A38" s="269" t="s">
        <v>200</v>
      </c>
      <c r="B38" s="256"/>
      <c r="C38" s="257">
        <v>6207314</v>
      </c>
      <c r="D38" s="257"/>
      <c r="E38" s="258">
        <v>373105</v>
      </c>
      <c r="F38" s="259">
        <v>3731234</v>
      </c>
      <c r="G38" s="259">
        <v>7045970</v>
      </c>
      <c r="H38" s="259">
        <v>1617267</v>
      </c>
      <c r="I38" s="259">
        <v>2626769</v>
      </c>
      <c r="J38" s="259">
        <v>2626769</v>
      </c>
      <c r="K38" s="259">
        <v>2068652</v>
      </c>
      <c r="L38" s="259">
        <v>10097252</v>
      </c>
      <c r="M38" s="259">
        <v>910276</v>
      </c>
      <c r="N38" s="259">
        <v>910276</v>
      </c>
      <c r="O38" s="259">
        <v>1589497</v>
      </c>
      <c r="P38" s="259">
        <v>1182177</v>
      </c>
      <c r="Q38" s="259">
        <v>5405217</v>
      </c>
      <c r="R38" s="259">
        <v>5405217</v>
      </c>
      <c r="S38" s="259"/>
      <c r="T38" s="259"/>
      <c r="U38" s="259"/>
      <c r="V38" s="259"/>
      <c r="W38" s="259">
        <v>5405217</v>
      </c>
      <c r="X38" s="259">
        <v>14422843</v>
      </c>
      <c r="Y38" s="259">
        <v>-9017626</v>
      </c>
      <c r="Z38" s="260">
        <v>-62.52</v>
      </c>
      <c r="AA38" s="261">
        <v>3731234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12468349</v>
      </c>
      <c r="D5" s="200">
        <f t="shared" si="0"/>
        <v>0</v>
      </c>
      <c r="E5" s="106">
        <f t="shared" si="0"/>
        <v>13537124</v>
      </c>
      <c r="F5" s="106">
        <f t="shared" si="0"/>
        <v>15334453</v>
      </c>
      <c r="G5" s="106">
        <f t="shared" si="0"/>
        <v>0</v>
      </c>
      <c r="H5" s="106">
        <f t="shared" si="0"/>
        <v>394859</v>
      </c>
      <c r="I5" s="106">
        <f t="shared" si="0"/>
        <v>597977</v>
      </c>
      <c r="J5" s="106">
        <f t="shared" si="0"/>
        <v>992836</v>
      </c>
      <c r="K5" s="106">
        <f t="shared" si="0"/>
        <v>894985</v>
      </c>
      <c r="L5" s="106">
        <f t="shared" si="0"/>
        <v>0</v>
      </c>
      <c r="M5" s="106">
        <f t="shared" si="0"/>
        <v>363179</v>
      </c>
      <c r="N5" s="106">
        <f t="shared" si="0"/>
        <v>1258164</v>
      </c>
      <c r="O5" s="106">
        <f t="shared" si="0"/>
        <v>1033007</v>
      </c>
      <c r="P5" s="106">
        <f t="shared" si="0"/>
        <v>0</v>
      </c>
      <c r="Q5" s="106">
        <f t="shared" si="0"/>
        <v>1174760</v>
      </c>
      <c r="R5" s="106">
        <f t="shared" si="0"/>
        <v>2207767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4458767</v>
      </c>
      <c r="X5" s="106">
        <f t="shared" si="0"/>
        <v>11500840</v>
      </c>
      <c r="Y5" s="106">
        <f t="shared" si="0"/>
        <v>-7042073</v>
      </c>
      <c r="Z5" s="201">
        <f>+IF(X5&lt;&gt;0,+(Y5/X5)*100,0)</f>
        <v>-61.23094487011384</v>
      </c>
      <c r="AA5" s="199">
        <f>SUM(AA11:AA18)</f>
        <v>15334453</v>
      </c>
    </row>
    <row r="6" spans="1:27" ht="13.5">
      <c r="A6" s="291" t="s">
        <v>204</v>
      </c>
      <c r="B6" s="142"/>
      <c r="C6" s="62">
        <v>3475219</v>
      </c>
      <c r="D6" s="156"/>
      <c r="E6" s="60">
        <v>8225124</v>
      </c>
      <c r="F6" s="60">
        <v>8225124</v>
      </c>
      <c r="G6" s="60"/>
      <c r="H6" s="60"/>
      <c r="I6" s="60"/>
      <c r="J6" s="60"/>
      <c r="K6" s="60">
        <v>53716</v>
      </c>
      <c r="L6" s="60"/>
      <c r="M6" s="60">
        <v>9120</v>
      </c>
      <c r="N6" s="60">
        <v>62836</v>
      </c>
      <c r="O6" s="60">
        <v>283180</v>
      </c>
      <c r="P6" s="60"/>
      <c r="Q6" s="60"/>
      <c r="R6" s="60">
        <v>283180</v>
      </c>
      <c r="S6" s="60"/>
      <c r="T6" s="60"/>
      <c r="U6" s="60"/>
      <c r="V6" s="60"/>
      <c r="W6" s="60">
        <v>346016</v>
      </c>
      <c r="X6" s="60">
        <v>6168843</v>
      </c>
      <c r="Y6" s="60">
        <v>-5822827</v>
      </c>
      <c r="Z6" s="140">
        <v>-94.39</v>
      </c>
      <c r="AA6" s="155">
        <v>8225124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>
        <v>114866</v>
      </c>
      <c r="N10" s="60">
        <v>114866</v>
      </c>
      <c r="O10" s="60">
        <v>65151</v>
      </c>
      <c r="P10" s="60"/>
      <c r="Q10" s="60"/>
      <c r="R10" s="60">
        <v>65151</v>
      </c>
      <c r="S10" s="60"/>
      <c r="T10" s="60"/>
      <c r="U10" s="60"/>
      <c r="V10" s="60"/>
      <c r="W10" s="60">
        <v>180017</v>
      </c>
      <c r="X10" s="60"/>
      <c r="Y10" s="60">
        <v>180017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3475219</v>
      </c>
      <c r="D11" s="294">
        <f t="shared" si="1"/>
        <v>0</v>
      </c>
      <c r="E11" s="295">
        <f t="shared" si="1"/>
        <v>8225124</v>
      </c>
      <c r="F11" s="295">
        <f t="shared" si="1"/>
        <v>8225124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53716</v>
      </c>
      <c r="L11" s="295">
        <f t="shared" si="1"/>
        <v>0</v>
      </c>
      <c r="M11" s="295">
        <f t="shared" si="1"/>
        <v>123986</v>
      </c>
      <c r="N11" s="295">
        <f t="shared" si="1"/>
        <v>177702</v>
      </c>
      <c r="O11" s="295">
        <f t="shared" si="1"/>
        <v>348331</v>
      </c>
      <c r="P11" s="295">
        <f t="shared" si="1"/>
        <v>0</v>
      </c>
      <c r="Q11" s="295">
        <f t="shared" si="1"/>
        <v>0</v>
      </c>
      <c r="R11" s="295">
        <f t="shared" si="1"/>
        <v>348331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526033</v>
      </c>
      <c r="X11" s="295">
        <f t="shared" si="1"/>
        <v>6168843</v>
      </c>
      <c r="Y11" s="295">
        <f t="shared" si="1"/>
        <v>-5642810</v>
      </c>
      <c r="Z11" s="296">
        <f>+IF(X11&lt;&gt;0,+(Y11/X11)*100,0)</f>
        <v>-91.47274456490464</v>
      </c>
      <c r="AA11" s="297">
        <f>SUM(AA6:AA10)</f>
        <v>8225124</v>
      </c>
    </row>
    <row r="12" spans="1:27" ht="13.5">
      <c r="A12" s="298" t="s">
        <v>210</v>
      </c>
      <c r="B12" s="136"/>
      <c r="C12" s="62">
        <v>8993130</v>
      </c>
      <c r="D12" s="156"/>
      <c r="E12" s="60">
        <v>4662000</v>
      </c>
      <c r="F12" s="60">
        <v>6602932</v>
      </c>
      <c r="G12" s="60"/>
      <c r="H12" s="60">
        <v>394859</v>
      </c>
      <c r="I12" s="60">
        <v>597977</v>
      </c>
      <c r="J12" s="60">
        <v>992836</v>
      </c>
      <c r="K12" s="60">
        <v>841269</v>
      </c>
      <c r="L12" s="60"/>
      <c r="M12" s="60">
        <v>239193</v>
      </c>
      <c r="N12" s="60">
        <v>1080462</v>
      </c>
      <c r="O12" s="60">
        <v>926676</v>
      </c>
      <c r="P12" s="60"/>
      <c r="Q12" s="60">
        <v>1174760</v>
      </c>
      <c r="R12" s="60">
        <v>2101436</v>
      </c>
      <c r="S12" s="60"/>
      <c r="T12" s="60"/>
      <c r="U12" s="60"/>
      <c r="V12" s="60"/>
      <c r="W12" s="60">
        <v>4174734</v>
      </c>
      <c r="X12" s="60">
        <v>4952199</v>
      </c>
      <c r="Y12" s="60">
        <v>-777465</v>
      </c>
      <c r="Z12" s="140">
        <v>-15.7</v>
      </c>
      <c r="AA12" s="155">
        <v>6602932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650000</v>
      </c>
      <c r="F15" s="60">
        <v>506397</v>
      </c>
      <c r="G15" s="60"/>
      <c r="H15" s="60"/>
      <c r="I15" s="60"/>
      <c r="J15" s="60"/>
      <c r="K15" s="60"/>
      <c r="L15" s="60"/>
      <c r="M15" s="60"/>
      <c r="N15" s="60"/>
      <c r="O15" s="60">
        <v>-242000</v>
      </c>
      <c r="P15" s="60"/>
      <c r="Q15" s="60"/>
      <c r="R15" s="60">
        <v>-242000</v>
      </c>
      <c r="S15" s="60"/>
      <c r="T15" s="60"/>
      <c r="U15" s="60"/>
      <c r="V15" s="60"/>
      <c r="W15" s="60">
        <v>-242000</v>
      </c>
      <c r="X15" s="60">
        <v>379798</v>
      </c>
      <c r="Y15" s="60">
        <v>-621798</v>
      </c>
      <c r="Z15" s="140">
        <v>-163.72</v>
      </c>
      <c r="AA15" s="155">
        <v>506397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3475219</v>
      </c>
      <c r="D36" s="156">
        <f t="shared" si="4"/>
        <v>0</v>
      </c>
      <c r="E36" s="60">
        <f t="shared" si="4"/>
        <v>8225124</v>
      </c>
      <c r="F36" s="60">
        <f t="shared" si="4"/>
        <v>8225124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53716</v>
      </c>
      <c r="L36" s="60">
        <f t="shared" si="4"/>
        <v>0</v>
      </c>
      <c r="M36" s="60">
        <f t="shared" si="4"/>
        <v>9120</v>
      </c>
      <c r="N36" s="60">
        <f t="shared" si="4"/>
        <v>62836</v>
      </c>
      <c r="O36" s="60">
        <f t="shared" si="4"/>
        <v>283180</v>
      </c>
      <c r="P36" s="60">
        <f t="shared" si="4"/>
        <v>0</v>
      </c>
      <c r="Q36" s="60">
        <f t="shared" si="4"/>
        <v>0</v>
      </c>
      <c r="R36" s="60">
        <f t="shared" si="4"/>
        <v>283180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346016</v>
      </c>
      <c r="X36" s="60">
        <f t="shared" si="4"/>
        <v>6168843</v>
      </c>
      <c r="Y36" s="60">
        <f t="shared" si="4"/>
        <v>-5822827</v>
      </c>
      <c r="Z36" s="140">
        <f aca="true" t="shared" si="5" ref="Z36:Z49">+IF(X36&lt;&gt;0,+(Y36/X36)*100,0)</f>
        <v>-94.39090928396135</v>
      </c>
      <c r="AA36" s="155">
        <f>AA6+AA21</f>
        <v>8225124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114866</v>
      </c>
      <c r="N40" s="60">
        <f t="shared" si="4"/>
        <v>114866</v>
      </c>
      <c r="O40" s="60">
        <f t="shared" si="4"/>
        <v>65151</v>
      </c>
      <c r="P40" s="60">
        <f t="shared" si="4"/>
        <v>0</v>
      </c>
      <c r="Q40" s="60">
        <f t="shared" si="4"/>
        <v>0</v>
      </c>
      <c r="R40" s="60">
        <f t="shared" si="4"/>
        <v>65151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180017</v>
      </c>
      <c r="X40" s="60">
        <f t="shared" si="4"/>
        <v>0</v>
      </c>
      <c r="Y40" s="60">
        <f t="shared" si="4"/>
        <v>180017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3475219</v>
      </c>
      <c r="D41" s="294">
        <f t="shared" si="6"/>
        <v>0</v>
      </c>
      <c r="E41" s="295">
        <f t="shared" si="6"/>
        <v>8225124</v>
      </c>
      <c r="F41" s="295">
        <f t="shared" si="6"/>
        <v>8225124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53716</v>
      </c>
      <c r="L41" s="295">
        <f t="shared" si="6"/>
        <v>0</v>
      </c>
      <c r="M41" s="295">
        <f t="shared" si="6"/>
        <v>123986</v>
      </c>
      <c r="N41" s="295">
        <f t="shared" si="6"/>
        <v>177702</v>
      </c>
      <c r="O41" s="295">
        <f t="shared" si="6"/>
        <v>348331</v>
      </c>
      <c r="P41" s="295">
        <f t="shared" si="6"/>
        <v>0</v>
      </c>
      <c r="Q41" s="295">
        <f t="shared" si="6"/>
        <v>0</v>
      </c>
      <c r="R41" s="295">
        <f t="shared" si="6"/>
        <v>348331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526033</v>
      </c>
      <c r="X41" s="295">
        <f t="shared" si="6"/>
        <v>6168843</v>
      </c>
      <c r="Y41" s="295">
        <f t="shared" si="6"/>
        <v>-5642810</v>
      </c>
      <c r="Z41" s="296">
        <f t="shared" si="5"/>
        <v>-91.47274456490464</v>
      </c>
      <c r="AA41" s="297">
        <f>SUM(AA36:AA40)</f>
        <v>8225124</v>
      </c>
    </row>
    <row r="42" spans="1:27" ht="13.5">
      <c r="A42" s="298" t="s">
        <v>210</v>
      </c>
      <c r="B42" s="136"/>
      <c r="C42" s="95">
        <f aca="true" t="shared" si="7" ref="C42:Y48">C12+C27</f>
        <v>8993130</v>
      </c>
      <c r="D42" s="129">
        <f t="shared" si="7"/>
        <v>0</v>
      </c>
      <c r="E42" s="54">
        <f t="shared" si="7"/>
        <v>4662000</v>
      </c>
      <c r="F42" s="54">
        <f t="shared" si="7"/>
        <v>6602932</v>
      </c>
      <c r="G42" s="54">
        <f t="shared" si="7"/>
        <v>0</v>
      </c>
      <c r="H42" s="54">
        <f t="shared" si="7"/>
        <v>394859</v>
      </c>
      <c r="I42" s="54">
        <f t="shared" si="7"/>
        <v>597977</v>
      </c>
      <c r="J42" s="54">
        <f t="shared" si="7"/>
        <v>992836</v>
      </c>
      <c r="K42" s="54">
        <f t="shared" si="7"/>
        <v>841269</v>
      </c>
      <c r="L42" s="54">
        <f t="shared" si="7"/>
        <v>0</v>
      </c>
      <c r="M42" s="54">
        <f t="shared" si="7"/>
        <v>239193</v>
      </c>
      <c r="N42" s="54">
        <f t="shared" si="7"/>
        <v>1080462</v>
      </c>
      <c r="O42" s="54">
        <f t="shared" si="7"/>
        <v>926676</v>
      </c>
      <c r="P42" s="54">
        <f t="shared" si="7"/>
        <v>0</v>
      </c>
      <c r="Q42" s="54">
        <f t="shared" si="7"/>
        <v>1174760</v>
      </c>
      <c r="R42" s="54">
        <f t="shared" si="7"/>
        <v>2101436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4174734</v>
      </c>
      <c r="X42" s="54">
        <f t="shared" si="7"/>
        <v>4952199</v>
      </c>
      <c r="Y42" s="54">
        <f t="shared" si="7"/>
        <v>-777465</v>
      </c>
      <c r="Z42" s="184">
        <f t="shared" si="5"/>
        <v>-15.699389301601169</v>
      </c>
      <c r="AA42" s="130">
        <f aca="true" t="shared" si="8" ref="AA42:AA48">AA12+AA27</f>
        <v>6602932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650000</v>
      </c>
      <c r="F45" s="54">
        <f t="shared" si="7"/>
        <v>506397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-242000</v>
      </c>
      <c r="P45" s="54">
        <f t="shared" si="7"/>
        <v>0</v>
      </c>
      <c r="Q45" s="54">
        <f t="shared" si="7"/>
        <v>0</v>
      </c>
      <c r="R45" s="54">
        <f t="shared" si="7"/>
        <v>-242000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-242000</v>
      </c>
      <c r="X45" s="54">
        <f t="shared" si="7"/>
        <v>379798</v>
      </c>
      <c r="Y45" s="54">
        <f t="shared" si="7"/>
        <v>-621798</v>
      </c>
      <c r="Z45" s="184">
        <f t="shared" si="5"/>
        <v>-163.7180817171233</v>
      </c>
      <c r="AA45" s="130">
        <f t="shared" si="8"/>
        <v>506397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12468349</v>
      </c>
      <c r="D49" s="218">
        <f t="shared" si="9"/>
        <v>0</v>
      </c>
      <c r="E49" s="220">
        <f t="shared" si="9"/>
        <v>13537124</v>
      </c>
      <c r="F49" s="220">
        <f t="shared" si="9"/>
        <v>15334453</v>
      </c>
      <c r="G49" s="220">
        <f t="shared" si="9"/>
        <v>0</v>
      </c>
      <c r="H49" s="220">
        <f t="shared" si="9"/>
        <v>394859</v>
      </c>
      <c r="I49" s="220">
        <f t="shared" si="9"/>
        <v>597977</v>
      </c>
      <c r="J49" s="220">
        <f t="shared" si="9"/>
        <v>992836</v>
      </c>
      <c r="K49" s="220">
        <f t="shared" si="9"/>
        <v>894985</v>
      </c>
      <c r="L49" s="220">
        <f t="shared" si="9"/>
        <v>0</v>
      </c>
      <c r="M49" s="220">
        <f t="shared" si="9"/>
        <v>363179</v>
      </c>
      <c r="N49" s="220">
        <f t="shared" si="9"/>
        <v>1258164</v>
      </c>
      <c r="O49" s="220">
        <f t="shared" si="9"/>
        <v>1033007</v>
      </c>
      <c r="P49" s="220">
        <f t="shared" si="9"/>
        <v>0</v>
      </c>
      <c r="Q49" s="220">
        <f t="shared" si="9"/>
        <v>1174760</v>
      </c>
      <c r="R49" s="220">
        <f t="shared" si="9"/>
        <v>2207767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4458767</v>
      </c>
      <c r="X49" s="220">
        <f t="shared" si="9"/>
        <v>11500840</v>
      </c>
      <c r="Y49" s="220">
        <f t="shared" si="9"/>
        <v>-7042073</v>
      </c>
      <c r="Z49" s="221">
        <f t="shared" si="5"/>
        <v>-61.23094487011384</v>
      </c>
      <c r="AA49" s="222">
        <f>SUM(AA41:AA48)</f>
        <v>15334453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7306</v>
      </c>
      <c r="H65" s="60">
        <v>7306</v>
      </c>
      <c r="I65" s="60">
        <v>7306</v>
      </c>
      <c r="J65" s="60">
        <v>21918</v>
      </c>
      <c r="K65" s="60">
        <v>7306</v>
      </c>
      <c r="L65" s="60">
        <v>12694</v>
      </c>
      <c r="M65" s="60">
        <v>1759658</v>
      </c>
      <c r="N65" s="60">
        <v>1779658</v>
      </c>
      <c r="O65" s="60">
        <v>7306</v>
      </c>
      <c r="P65" s="60">
        <v>7166</v>
      </c>
      <c r="Q65" s="60">
        <v>30325</v>
      </c>
      <c r="R65" s="60">
        <v>44797</v>
      </c>
      <c r="S65" s="60"/>
      <c r="T65" s="60"/>
      <c r="U65" s="60"/>
      <c r="V65" s="60"/>
      <c r="W65" s="60">
        <v>1846373</v>
      </c>
      <c r="X65" s="60"/>
      <c r="Y65" s="60">
        <v>1846373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30000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>
        <v>30191</v>
      </c>
      <c r="Q66" s="275">
        <v>37280</v>
      </c>
      <c r="R66" s="275">
        <v>67471</v>
      </c>
      <c r="S66" s="275"/>
      <c r="T66" s="275"/>
      <c r="U66" s="275"/>
      <c r="V66" s="275"/>
      <c r="W66" s="275">
        <v>67471</v>
      </c>
      <c r="X66" s="275"/>
      <c r="Y66" s="275">
        <v>67471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>
        <v>82638</v>
      </c>
      <c r="L67" s="60"/>
      <c r="M67" s="60">
        <v>49668</v>
      </c>
      <c r="N67" s="60">
        <v>132306</v>
      </c>
      <c r="O67" s="60"/>
      <c r="P67" s="60"/>
      <c r="Q67" s="60"/>
      <c r="R67" s="60"/>
      <c r="S67" s="60"/>
      <c r="T67" s="60"/>
      <c r="U67" s="60"/>
      <c r="V67" s="60"/>
      <c r="W67" s="60">
        <v>132306</v>
      </c>
      <c r="X67" s="60"/>
      <c r="Y67" s="60">
        <v>132306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710000</v>
      </c>
      <c r="F68" s="60"/>
      <c r="G68" s="60">
        <v>4853</v>
      </c>
      <c r="H68" s="60">
        <v>3921</v>
      </c>
      <c r="I68" s="60">
        <v>43196</v>
      </c>
      <c r="J68" s="60">
        <v>51970</v>
      </c>
      <c r="K68" s="60">
        <v>8420</v>
      </c>
      <c r="L68" s="60">
        <v>10883</v>
      </c>
      <c r="M68" s="60">
        <v>1849639</v>
      </c>
      <c r="N68" s="60">
        <v>1868942</v>
      </c>
      <c r="O68" s="60">
        <v>23995</v>
      </c>
      <c r="P68" s="60"/>
      <c r="Q68" s="60"/>
      <c r="R68" s="60">
        <v>23995</v>
      </c>
      <c r="S68" s="60"/>
      <c r="T68" s="60"/>
      <c r="U68" s="60"/>
      <c r="V68" s="60"/>
      <c r="W68" s="60">
        <v>1944907</v>
      </c>
      <c r="X68" s="60"/>
      <c r="Y68" s="60">
        <v>1944907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740000</v>
      </c>
      <c r="F69" s="220">
        <f t="shared" si="12"/>
        <v>0</v>
      </c>
      <c r="G69" s="220">
        <f t="shared" si="12"/>
        <v>12159</v>
      </c>
      <c r="H69" s="220">
        <f t="shared" si="12"/>
        <v>11227</v>
      </c>
      <c r="I69" s="220">
        <f t="shared" si="12"/>
        <v>50502</v>
      </c>
      <c r="J69" s="220">
        <f t="shared" si="12"/>
        <v>73888</v>
      </c>
      <c r="K69" s="220">
        <f t="shared" si="12"/>
        <v>98364</v>
      </c>
      <c r="L69" s="220">
        <f t="shared" si="12"/>
        <v>23577</v>
      </c>
      <c r="M69" s="220">
        <f t="shared" si="12"/>
        <v>3658965</v>
      </c>
      <c r="N69" s="220">
        <f t="shared" si="12"/>
        <v>3780906</v>
      </c>
      <c r="O69" s="220">
        <f t="shared" si="12"/>
        <v>31301</v>
      </c>
      <c r="P69" s="220">
        <f t="shared" si="12"/>
        <v>37357</v>
      </c>
      <c r="Q69" s="220">
        <f t="shared" si="12"/>
        <v>67605</v>
      </c>
      <c r="R69" s="220">
        <f t="shared" si="12"/>
        <v>136263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3991057</v>
      </c>
      <c r="X69" s="220">
        <f t="shared" si="12"/>
        <v>0</v>
      </c>
      <c r="Y69" s="220">
        <f t="shared" si="12"/>
        <v>3991057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3475219</v>
      </c>
      <c r="D5" s="357">
        <f t="shared" si="0"/>
        <v>0</v>
      </c>
      <c r="E5" s="356">
        <f t="shared" si="0"/>
        <v>8225124</v>
      </c>
      <c r="F5" s="358">
        <f t="shared" si="0"/>
        <v>8225124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53716</v>
      </c>
      <c r="L5" s="356">
        <f t="shared" si="0"/>
        <v>0</v>
      </c>
      <c r="M5" s="356">
        <f t="shared" si="0"/>
        <v>123986</v>
      </c>
      <c r="N5" s="358">
        <f t="shared" si="0"/>
        <v>177702</v>
      </c>
      <c r="O5" s="358">
        <f t="shared" si="0"/>
        <v>348331</v>
      </c>
      <c r="P5" s="356">
        <f t="shared" si="0"/>
        <v>0</v>
      </c>
      <c r="Q5" s="356">
        <f t="shared" si="0"/>
        <v>0</v>
      </c>
      <c r="R5" s="358">
        <f t="shared" si="0"/>
        <v>348331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526033</v>
      </c>
      <c r="X5" s="356">
        <f t="shared" si="0"/>
        <v>6168843</v>
      </c>
      <c r="Y5" s="358">
        <f t="shared" si="0"/>
        <v>-5642810</v>
      </c>
      <c r="Z5" s="359">
        <f>+IF(X5&lt;&gt;0,+(Y5/X5)*100,0)</f>
        <v>-91.47274456490464</v>
      </c>
      <c r="AA5" s="360">
        <f>+AA6+AA8+AA11+AA13+AA15</f>
        <v>8225124</v>
      </c>
    </row>
    <row r="6" spans="1:27" ht="13.5">
      <c r="A6" s="361" t="s">
        <v>204</v>
      </c>
      <c r="B6" s="142"/>
      <c r="C6" s="60">
        <f>+C7</f>
        <v>3475219</v>
      </c>
      <c r="D6" s="340">
        <f aca="true" t="shared" si="1" ref="D6:AA6">+D7</f>
        <v>0</v>
      </c>
      <c r="E6" s="60">
        <f t="shared" si="1"/>
        <v>8225124</v>
      </c>
      <c r="F6" s="59">
        <f t="shared" si="1"/>
        <v>8225124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53716</v>
      </c>
      <c r="L6" s="60">
        <f t="shared" si="1"/>
        <v>0</v>
      </c>
      <c r="M6" s="60">
        <f t="shared" si="1"/>
        <v>9120</v>
      </c>
      <c r="N6" s="59">
        <f t="shared" si="1"/>
        <v>62836</v>
      </c>
      <c r="O6" s="59">
        <f t="shared" si="1"/>
        <v>283180</v>
      </c>
      <c r="P6" s="60">
        <f t="shared" si="1"/>
        <v>0</v>
      </c>
      <c r="Q6" s="60">
        <f t="shared" si="1"/>
        <v>0</v>
      </c>
      <c r="R6" s="59">
        <f t="shared" si="1"/>
        <v>283180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346016</v>
      </c>
      <c r="X6" s="60">
        <f t="shared" si="1"/>
        <v>6168843</v>
      </c>
      <c r="Y6" s="59">
        <f t="shared" si="1"/>
        <v>-5822827</v>
      </c>
      <c r="Z6" s="61">
        <f>+IF(X6&lt;&gt;0,+(Y6/X6)*100,0)</f>
        <v>-94.39090928396135</v>
      </c>
      <c r="AA6" s="62">
        <f t="shared" si="1"/>
        <v>8225124</v>
      </c>
    </row>
    <row r="7" spans="1:27" ht="13.5">
      <c r="A7" s="291" t="s">
        <v>228</v>
      </c>
      <c r="B7" s="142"/>
      <c r="C7" s="60">
        <v>3475219</v>
      </c>
      <c r="D7" s="340"/>
      <c r="E7" s="60">
        <v>8225124</v>
      </c>
      <c r="F7" s="59">
        <v>8225124</v>
      </c>
      <c r="G7" s="59"/>
      <c r="H7" s="60"/>
      <c r="I7" s="60"/>
      <c r="J7" s="59"/>
      <c r="K7" s="59">
        <v>53716</v>
      </c>
      <c r="L7" s="60"/>
      <c r="M7" s="60">
        <v>9120</v>
      </c>
      <c r="N7" s="59">
        <v>62836</v>
      </c>
      <c r="O7" s="59">
        <v>283180</v>
      </c>
      <c r="P7" s="60"/>
      <c r="Q7" s="60"/>
      <c r="R7" s="59">
        <v>283180</v>
      </c>
      <c r="S7" s="59"/>
      <c r="T7" s="60"/>
      <c r="U7" s="60"/>
      <c r="V7" s="59"/>
      <c r="W7" s="59">
        <v>346016</v>
      </c>
      <c r="X7" s="60">
        <v>6168843</v>
      </c>
      <c r="Y7" s="59">
        <v>-5822827</v>
      </c>
      <c r="Z7" s="61">
        <v>-94.39</v>
      </c>
      <c r="AA7" s="62">
        <v>8225124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114866</v>
      </c>
      <c r="N15" s="59">
        <f t="shared" si="5"/>
        <v>114866</v>
      </c>
      <c r="O15" s="59">
        <f t="shared" si="5"/>
        <v>65151</v>
      </c>
      <c r="P15" s="60">
        <f t="shared" si="5"/>
        <v>0</v>
      </c>
      <c r="Q15" s="60">
        <f t="shared" si="5"/>
        <v>0</v>
      </c>
      <c r="R15" s="59">
        <f t="shared" si="5"/>
        <v>65151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180017</v>
      </c>
      <c r="X15" s="60">
        <f t="shared" si="5"/>
        <v>0</v>
      </c>
      <c r="Y15" s="59">
        <f t="shared" si="5"/>
        <v>180017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>
        <v>114866</v>
      </c>
      <c r="N20" s="59">
        <v>114866</v>
      </c>
      <c r="O20" s="59">
        <v>65151</v>
      </c>
      <c r="P20" s="60"/>
      <c r="Q20" s="60"/>
      <c r="R20" s="59">
        <v>65151</v>
      </c>
      <c r="S20" s="59"/>
      <c r="T20" s="60"/>
      <c r="U20" s="60"/>
      <c r="V20" s="59"/>
      <c r="W20" s="59">
        <v>180017</v>
      </c>
      <c r="X20" s="60"/>
      <c r="Y20" s="59">
        <v>180017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8993130</v>
      </c>
      <c r="D22" s="344">
        <f t="shared" si="6"/>
        <v>0</v>
      </c>
      <c r="E22" s="343">
        <f t="shared" si="6"/>
        <v>4662000</v>
      </c>
      <c r="F22" s="345">
        <f t="shared" si="6"/>
        <v>6602932</v>
      </c>
      <c r="G22" s="345">
        <f t="shared" si="6"/>
        <v>0</v>
      </c>
      <c r="H22" s="343">
        <f t="shared" si="6"/>
        <v>394859</v>
      </c>
      <c r="I22" s="343">
        <f t="shared" si="6"/>
        <v>597977</v>
      </c>
      <c r="J22" s="345">
        <f t="shared" si="6"/>
        <v>992836</v>
      </c>
      <c r="K22" s="345">
        <f t="shared" si="6"/>
        <v>841269</v>
      </c>
      <c r="L22" s="343">
        <f t="shared" si="6"/>
        <v>0</v>
      </c>
      <c r="M22" s="343">
        <f t="shared" si="6"/>
        <v>239193</v>
      </c>
      <c r="N22" s="345">
        <f t="shared" si="6"/>
        <v>1080462</v>
      </c>
      <c r="O22" s="345">
        <f t="shared" si="6"/>
        <v>926676</v>
      </c>
      <c r="P22" s="343">
        <f t="shared" si="6"/>
        <v>0</v>
      </c>
      <c r="Q22" s="343">
        <f t="shared" si="6"/>
        <v>1174760</v>
      </c>
      <c r="R22" s="345">
        <f t="shared" si="6"/>
        <v>2101436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4174734</v>
      </c>
      <c r="X22" s="343">
        <f t="shared" si="6"/>
        <v>4952199</v>
      </c>
      <c r="Y22" s="345">
        <f t="shared" si="6"/>
        <v>-777465</v>
      </c>
      <c r="Z22" s="336">
        <f>+IF(X22&lt;&gt;0,+(Y22/X22)*100,0)</f>
        <v>-15.699389301601169</v>
      </c>
      <c r="AA22" s="350">
        <f>SUM(AA23:AA32)</f>
        <v>6602932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1455928</v>
      </c>
      <c r="D24" s="340"/>
      <c r="E24" s="60">
        <v>3112000</v>
      </c>
      <c r="F24" s="59">
        <v>5552932</v>
      </c>
      <c r="G24" s="59"/>
      <c r="H24" s="60">
        <v>188212</v>
      </c>
      <c r="I24" s="60">
        <v>220761</v>
      </c>
      <c r="J24" s="59">
        <v>408973</v>
      </c>
      <c r="K24" s="59">
        <v>360026</v>
      </c>
      <c r="L24" s="60"/>
      <c r="M24" s="60"/>
      <c r="N24" s="59">
        <v>360026</v>
      </c>
      <c r="O24" s="59">
        <v>909465</v>
      </c>
      <c r="P24" s="60"/>
      <c r="Q24" s="60">
        <v>546282</v>
      </c>
      <c r="R24" s="59">
        <v>1455747</v>
      </c>
      <c r="S24" s="59"/>
      <c r="T24" s="60"/>
      <c r="U24" s="60"/>
      <c r="V24" s="59"/>
      <c r="W24" s="59">
        <v>2224746</v>
      </c>
      <c r="X24" s="60">
        <v>4164699</v>
      </c>
      <c r="Y24" s="59">
        <v>-1939953</v>
      </c>
      <c r="Z24" s="61">
        <v>-46.58</v>
      </c>
      <c r="AA24" s="62">
        <v>5552932</v>
      </c>
    </row>
    <row r="25" spans="1:27" ht="13.5">
      <c r="A25" s="361" t="s">
        <v>238</v>
      </c>
      <c r="B25" s="142"/>
      <c r="C25" s="60">
        <v>1009385</v>
      </c>
      <c r="D25" s="340"/>
      <c r="E25" s="60"/>
      <c r="F25" s="59"/>
      <c r="G25" s="59"/>
      <c r="H25" s="60"/>
      <c r="I25" s="60">
        <v>284482</v>
      </c>
      <c r="J25" s="59">
        <v>284482</v>
      </c>
      <c r="K25" s="59">
        <v>434560</v>
      </c>
      <c r="L25" s="60"/>
      <c r="M25" s="60">
        <v>239193</v>
      </c>
      <c r="N25" s="59">
        <v>673753</v>
      </c>
      <c r="O25" s="59">
        <v>17211</v>
      </c>
      <c r="P25" s="60"/>
      <c r="Q25" s="60"/>
      <c r="R25" s="59">
        <v>17211</v>
      </c>
      <c r="S25" s="59"/>
      <c r="T25" s="60"/>
      <c r="U25" s="60"/>
      <c r="V25" s="59"/>
      <c r="W25" s="59">
        <v>975446</v>
      </c>
      <c r="X25" s="60"/>
      <c r="Y25" s="59">
        <v>975446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6527817</v>
      </c>
      <c r="D32" s="340"/>
      <c r="E32" s="60">
        <v>1550000</v>
      </c>
      <c r="F32" s="59">
        <v>1050000</v>
      </c>
      <c r="G32" s="59"/>
      <c r="H32" s="60">
        <v>206647</v>
      </c>
      <c r="I32" s="60">
        <v>92734</v>
      </c>
      <c r="J32" s="59">
        <v>299381</v>
      </c>
      <c r="K32" s="59">
        <v>46683</v>
      </c>
      <c r="L32" s="60"/>
      <c r="M32" s="60"/>
      <c r="N32" s="59">
        <v>46683</v>
      </c>
      <c r="O32" s="59"/>
      <c r="P32" s="60"/>
      <c r="Q32" s="60">
        <v>628478</v>
      </c>
      <c r="R32" s="59">
        <v>628478</v>
      </c>
      <c r="S32" s="59"/>
      <c r="T32" s="60"/>
      <c r="U32" s="60"/>
      <c r="V32" s="59"/>
      <c r="W32" s="59">
        <v>974542</v>
      </c>
      <c r="X32" s="60">
        <v>787500</v>
      </c>
      <c r="Y32" s="59">
        <v>187042</v>
      </c>
      <c r="Z32" s="61">
        <v>23.75</v>
      </c>
      <c r="AA32" s="62">
        <v>1050000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650000</v>
      </c>
      <c r="F40" s="345">
        <f t="shared" si="9"/>
        <v>506397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-242000</v>
      </c>
      <c r="P40" s="343">
        <f t="shared" si="9"/>
        <v>0</v>
      </c>
      <c r="Q40" s="343">
        <f t="shared" si="9"/>
        <v>0</v>
      </c>
      <c r="R40" s="345">
        <f t="shared" si="9"/>
        <v>-242000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-242000</v>
      </c>
      <c r="X40" s="343">
        <f t="shared" si="9"/>
        <v>379798</v>
      </c>
      <c r="Y40" s="345">
        <f t="shared" si="9"/>
        <v>-621798</v>
      </c>
      <c r="Z40" s="336">
        <f>+IF(X40&lt;&gt;0,+(Y40/X40)*100,0)</f>
        <v>-163.7180817171233</v>
      </c>
      <c r="AA40" s="350">
        <f>SUM(AA41:AA49)</f>
        <v>506397</v>
      </c>
    </row>
    <row r="41" spans="1:27" ht="13.5">
      <c r="A41" s="361" t="s">
        <v>247</v>
      </c>
      <c r="B41" s="142"/>
      <c r="C41" s="362"/>
      <c r="D41" s="363"/>
      <c r="E41" s="362">
        <v>400000</v>
      </c>
      <c r="F41" s="364">
        <v>356397</v>
      </c>
      <c r="G41" s="364"/>
      <c r="H41" s="362"/>
      <c r="I41" s="362"/>
      <c r="J41" s="364"/>
      <c r="K41" s="364"/>
      <c r="L41" s="362"/>
      <c r="M41" s="362"/>
      <c r="N41" s="364"/>
      <c r="O41" s="364">
        <v>-242000</v>
      </c>
      <c r="P41" s="362"/>
      <c r="Q41" s="362"/>
      <c r="R41" s="364">
        <v>-242000</v>
      </c>
      <c r="S41" s="364"/>
      <c r="T41" s="362"/>
      <c r="U41" s="362"/>
      <c r="V41" s="364"/>
      <c r="W41" s="364">
        <v>-242000</v>
      </c>
      <c r="X41" s="362">
        <v>267298</v>
      </c>
      <c r="Y41" s="364">
        <v>-509298</v>
      </c>
      <c r="Z41" s="365">
        <v>-190.54</v>
      </c>
      <c r="AA41" s="366">
        <v>356397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250000</v>
      </c>
      <c r="F49" s="53">
        <v>150000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112500</v>
      </c>
      <c r="Y49" s="53">
        <v>-112500</v>
      </c>
      <c r="Z49" s="94">
        <v>-100</v>
      </c>
      <c r="AA49" s="95">
        <v>150000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12468349</v>
      </c>
      <c r="D60" s="346">
        <f t="shared" si="14"/>
        <v>0</v>
      </c>
      <c r="E60" s="219">
        <f t="shared" si="14"/>
        <v>13537124</v>
      </c>
      <c r="F60" s="264">
        <f t="shared" si="14"/>
        <v>15334453</v>
      </c>
      <c r="G60" s="264">
        <f t="shared" si="14"/>
        <v>0</v>
      </c>
      <c r="H60" s="219">
        <f t="shared" si="14"/>
        <v>394859</v>
      </c>
      <c r="I60" s="219">
        <f t="shared" si="14"/>
        <v>597977</v>
      </c>
      <c r="J60" s="264">
        <f t="shared" si="14"/>
        <v>992836</v>
      </c>
      <c r="K60" s="264">
        <f t="shared" si="14"/>
        <v>894985</v>
      </c>
      <c r="L60" s="219">
        <f t="shared" si="14"/>
        <v>0</v>
      </c>
      <c r="M60" s="219">
        <f t="shared" si="14"/>
        <v>363179</v>
      </c>
      <c r="N60" s="264">
        <f t="shared" si="14"/>
        <v>1258164</v>
      </c>
      <c r="O60" s="264">
        <f t="shared" si="14"/>
        <v>1033007</v>
      </c>
      <c r="P60" s="219">
        <f t="shared" si="14"/>
        <v>0</v>
      </c>
      <c r="Q60" s="219">
        <f t="shared" si="14"/>
        <v>1174760</v>
      </c>
      <c r="R60" s="264">
        <f t="shared" si="14"/>
        <v>2207767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4458767</v>
      </c>
      <c r="X60" s="219">
        <f t="shared" si="14"/>
        <v>11500840</v>
      </c>
      <c r="Y60" s="264">
        <f t="shared" si="14"/>
        <v>-7042073</v>
      </c>
      <c r="Z60" s="337">
        <f>+IF(X60&lt;&gt;0,+(Y60/X60)*100,0)</f>
        <v>-61.23094487011384</v>
      </c>
      <c r="AA60" s="232">
        <f>+AA57+AA54+AA51+AA40+AA37+AA34+AA22+AA5</f>
        <v>15334453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2014-05-13T08:00:06Z</dcterms:created>
  <dcterms:modified xsi:type="dcterms:W3CDTF">2014-05-13T08:00:10Z</dcterms:modified>
  <cp:category/>
  <cp:version/>
  <cp:contentType/>
  <cp:contentStatus/>
</cp:coreProperties>
</file>