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<sst xmlns="http://schemas.openxmlformats.org/spreadsheetml/2006/main" count="855" uniqueCount="302">
  <si>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Mtubatuba(KZN275)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</si>
  <si>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</si>
  <si>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</si>
  <si>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</si>
  <si>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</si>
  <si>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</si>
  <si>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</si>
  <si>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</si>
  <si>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</si>
  <si>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</si>
  <si>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</si>
  <si>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</si>
  <si>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</si>
  <si>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</si>
  <si>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</si>
  <si>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</si>
  <si>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</si>
  <si>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</si>
  <si>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</si>
  <si>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</si>
  <si>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</si>
  <si>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</si>
  <si>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</si>
  <si>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</si>
  <si>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</si>
  <si>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</si>
  <si>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</si>
  <si>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</si>
  <si>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</si>
  <si>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</si>
  <si>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</si>
  <si>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</si>
  <si>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</si>
  <si>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</si>
  <si>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</si>
  <si>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</si>
  <si>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</si>
  <si>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</si>
  <si>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</si>
  <si>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</si>
  <si>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</si>
  <si>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</si>
  <si>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</si>
  <si>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</si>
  <si>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</si>
  <si>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</si>
  <si>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</si>
  <si>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</si>
  <si>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</si>
  <si>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</si>
  <si>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</si>
  <si>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</si>
  <si>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</si>
  <si>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</si>
  <si>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</si>
  <si>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</si>
  <si>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</si>
  <si>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</si>
  <si>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</si>
  <si>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</si>
  <si>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</si>
  <si>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</si>
  <si>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</si>
  <si>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</si>
  <si>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</si>
  <si>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</si>
  <si>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</si>
  <si>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</si>
  <si>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</si>
  <si>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</si>
  <si>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Mtubatuba(KZN275)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</si>
  <si>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</si>
  <si>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</si>
  <si>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</si>
  <si>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</si>
  <si>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</si>
  <si>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</si>
  <si>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</si>
  <si>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</si>
  <si>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</si>
  <si>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</si>
  <si>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</si>
  <si>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</si>
  <si>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</si>
  <si>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</si>
  <si>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</si>
  <si>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</si>
  <si>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</si>
  <si>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</si>
  <si>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</si>
  <si>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</si>
  <si>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</si>
  <si>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</si>
  <si>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</si>
  <si>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</si>
  <si>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</si>
  <si>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</si>
  <si>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</si>
  <si>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</si>
  <si>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</si>
  <si>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Mtubatuba(KZN275)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</si>
  <si>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</si>
  <si>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</si>
  <si>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</si>
  <si>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</si>
  <si>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</si>
  <si>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</si>
  <si>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</si>
  <si>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</si>
  <si>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</si>
  <si>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</si>
  <si>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</si>
  <si>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</si>
  <si>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</si>
  <si>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</si>
  <si>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</si>
  <si>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</si>
  <si>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</si>
  <si>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</si>
  <si>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</si>
  <si>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</si>
  <si>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</si>
  <si>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</si>
  <si>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</si>
  <si>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</si>
  <si>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</si>
  <si>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</si>
  <si>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</si>
  <si>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</si>
  <si>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Mtubatuba(KZN275)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</si>
  <si>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</si>
  <si>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</si>
  <si>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</si>
  <si>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</si>
  <si>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</si>
  <si>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</si>
  <si>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</si>
  <si>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</si>
  <si>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</si>
  <si>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</si>
  <si>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Mtubatuba(KZN275)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</si>
  <si>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</si>
  <si>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</si>
  <si>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</si>
  <si>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</si>
  <si>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</si>
  <si>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</si>
  <si>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</si>
  <si>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</si>
  <si>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</si>
  <si>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</si>
  <si>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</si>
  <si>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</si>
  <si>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</si>
  <si>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</si>
  <si>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</si>
  <si>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</si>
  <si>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</si>
  <si>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</si>
  <si>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</si>
  <si>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</si>
  <si>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</si>
  <si>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</si>
  <si>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</si>
  <si>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</si>
  <si>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</si>
  <si>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</si>
  <si>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</si>
  <si>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</si>
  <si>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</si>
  <si>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</si>
  <si>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</si>
  <si>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</si>
  <si>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</si>
  <si>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Mtubatuba(KZN275)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</si>
  <si>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</si>
  <si>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</si>
  <si>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</si>
  <si>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</si>
  <si>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</si>
  <si>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</si>
  <si>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</si>
  <si>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</si>
  <si>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</si>
  <si>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</si>
  <si>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</si>
  <si>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</si>
  <si>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</si>
  <si>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</si>
  <si>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</si>
  <si>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</si>
  <si>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</si>
  <si>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</si>
  <si>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</si>
  <si>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</si>
  <si>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</si>
  <si>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</si>
  <si>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</si>
  <si>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</si>
  <si>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</si>
  <si>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</si>
  <si>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Mtubatuba(KZN275)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</si>
  <si>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</si>
  <si>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</si>
  <si>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</si>
  <si>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</si>
  <si>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</si>
  <si>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</si>
  <si>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</si>
  <si>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</si>
  <si>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</si>
  <si>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</si>
  <si>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</si>
  <si>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</si>
  <si>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</si>
  <si>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</si>
  <si>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</si>
  <si>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</si>
  <si>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</si>
  <si>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</si>
  <si>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</si>
  <si>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</si>
  <si>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</si>
  <si>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</si>
  <si>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</si>
  <si>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</si>
  <si>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Mtubatuba(KZN275)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</si>
  <si>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</si>
  <si>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</si>
  <si>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</si>
  <si>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</si>
  <si>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</si>
  <si>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</si>
  <si>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</si>
  <si>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</si>
  <si>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</si>
  <si>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</si>
  <si>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</si>
  <si>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</si>
  <si>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</si>
  <si>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</si>
  <si>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</si>
  <si>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</si>
  <si>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</si>
  <si>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</si>
  <si>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</si>
  <si>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</si>
  <si>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</si>
  <si>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</si>
  <si>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</si>
  <si>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</si>
  <si>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</si>
  <si>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</si>
  <si>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</si>
  <si>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</si>
  <si>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</si>
  <si>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</si>
  <si>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</si>
  <si>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</si>
  <si>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</si>
  <si>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</si>
  <si>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</si>
  <si>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Mtubatuba(KZN275)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</si>
  <si>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</si>
  <si>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</si>
  <si>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Mtubatuba(KZN275)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</si>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</sst>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17641167</v>
      </c>
      <c r="C5" s="19">
        <v>0</v>
      </c>
      <c r="D5" s="59">
        <v>21724000</v>
      </c>
      <c r="E5" s="60">
        <v>21724014</v>
      </c>
      <c r="F5" s="60">
        <v>1594334</v>
      </c>
      <c r="G5" s="60">
        <v>1500488</v>
      </c>
      <c r="H5" s="60">
        <v>1631792</v>
      </c>
      <c r="I5" s="60">
        <v>4726614</v>
      </c>
      <c r="J5" s="60">
        <v>1589703</v>
      </c>
      <c r="K5" s="60">
        <v>1635131</v>
      </c>
      <c r="L5" s="60">
        <v>1635352</v>
      </c>
      <c r="M5" s="60">
        <v>4860186</v>
      </c>
      <c r="N5" s="60">
        <v>2025683</v>
      </c>
      <c r="O5" s="60">
        <v>2015198</v>
      </c>
      <c r="P5" s="60">
        <v>1626222</v>
      </c>
      <c r="Q5" s="60">
        <v>5667103</v>
      </c>
      <c r="R5" s="60">
        <v>0</v>
      </c>
      <c r="S5" s="60">
        <v>0</v>
      </c>
      <c r="T5" s="60">
        <v>0</v>
      </c>
      <c r="U5" s="60">
        <v>0</v>
      </c>
      <c r="V5" s="60">
        <v>15253903</v>
      </c>
      <c r="W5" s="60">
        <v>16293011</v>
      </c>
      <c r="X5" s="60">
        <v>-1039108</v>
      </c>
      <c r="Y5" s="61">
        <v>-6.38</v>
      </c>
      <c r="Z5" s="62">
        <v>21724014</v>
      </c>
    </row>
    <row r="6" spans="1:26" ht="13.5">
      <c r="A6" s="58" t="s">
        <v>32</v>
      </c>
      <c r="B6" s="19">
        <v>4988260</v>
      </c>
      <c r="C6" s="19">
        <v>0</v>
      </c>
      <c r="D6" s="59">
        <v>5919000</v>
      </c>
      <c r="E6" s="60">
        <v>5098672</v>
      </c>
      <c r="F6" s="60">
        <v>434840</v>
      </c>
      <c r="G6" s="60">
        <v>425609</v>
      </c>
      <c r="H6" s="60">
        <v>426709</v>
      </c>
      <c r="I6" s="60">
        <v>1287158</v>
      </c>
      <c r="J6" s="60">
        <v>405570</v>
      </c>
      <c r="K6" s="60">
        <v>427532</v>
      </c>
      <c r="L6" s="60">
        <v>285577</v>
      </c>
      <c r="M6" s="60">
        <v>1118679</v>
      </c>
      <c r="N6" s="60">
        <v>428961</v>
      </c>
      <c r="O6" s="60">
        <v>427695</v>
      </c>
      <c r="P6" s="60">
        <v>427758</v>
      </c>
      <c r="Q6" s="60">
        <v>1284414</v>
      </c>
      <c r="R6" s="60">
        <v>0</v>
      </c>
      <c r="S6" s="60">
        <v>0</v>
      </c>
      <c r="T6" s="60">
        <v>0</v>
      </c>
      <c r="U6" s="60">
        <v>0</v>
      </c>
      <c r="V6" s="60">
        <v>3690251</v>
      </c>
      <c r="W6" s="60">
        <v>3824004</v>
      </c>
      <c r="X6" s="60">
        <v>-133753</v>
      </c>
      <c r="Y6" s="61">
        <v>-3.5</v>
      </c>
      <c r="Z6" s="62">
        <v>5098672</v>
      </c>
    </row>
    <row r="7" spans="1:26" ht="13.5">
      <c r="A7" s="58" t="s">
        <v>33</v>
      </c>
      <c r="B7" s="19">
        <v>455373</v>
      </c>
      <c r="C7" s="19">
        <v>0</v>
      </c>
      <c r="D7" s="59">
        <v>300000</v>
      </c>
      <c r="E7" s="60">
        <v>400000</v>
      </c>
      <c r="F7" s="60">
        <v>44302</v>
      </c>
      <c r="G7" s="60">
        <v>74929</v>
      </c>
      <c r="H7" s="60">
        <v>69410</v>
      </c>
      <c r="I7" s="60">
        <v>188641</v>
      </c>
      <c r="J7" s="60">
        <v>59204</v>
      </c>
      <c r="K7" s="60">
        <v>47132</v>
      </c>
      <c r="L7" s="60">
        <v>70435</v>
      </c>
      <c r="M7" s="60">
        <v>176771</v>
      </c>
      <c r="N7" s="60">
        <v>36231</v>
      </c>
      <c r="O7" s="60">
        <v>26661</v>
      </c>
      <c r="P7" s="60">
        <v>32864</v>
      </c>
      <c r="Q7" s="60">
        <v>95756</v>
      </c>
      <c r="R7" s="60">
        <v>0</v>
      </c>
      <c r="S7" s="60">
        <v>0</v>
      </c>
      <c r="T7" s="60">
        <v>0</v>
      </c>
      <c r="U7" s="60">
        <v>0</v>
      </c>
      <c r="V7" s="60">
        <v>461168</v>
      </c>
      <c r="W7" s="60">
        <v>300000</v>
      </c>
      <c r="X7" s="60">
        <v>161168</v>
      </c>
      <c r="Y7" s="61">
        <v>53.72</v>
      </c>
      <c r="Z7" s="62">
        <v>400000</v>
      </c>
    </row>
    <row r="8" spans="1:26" ht="13.5">
      <c r="A8" s="58" t="s">
        <v>34</v>
      </c>
      <c r="B8" s="19">
        <v>53636080</v>
      </c>
      <c r="C8" s="19">
        <v>0</v>
      </c>
      <c r="D8" s="59">
        <v>66739000</v>
      </c>
      <c r="E8" s="60">
        <v>68163900</v>
      </c>
      <c r="F8" s="60">
        <v>25310000</v>
      </c>
      <c r="G8" s="60">
        <v>0</v>
      </c>
      <c r="H8" s="60">
        <v>138795</v>
      </c>
      <c r="I8" s="60">
        <v>25448795</v>
      </c>
      <c r="J8" s="60">
        <v>496580</v>
      </c>
      <c r="K8" s="60">
        <v>20045049</v>
      </c>
      <c r="L8" s="60">
        <v>9358333</v>
      </c>
      <c r="M8" s="60">
        <v>29899962</v>
      </c>
      <c r="N8" s="60">
        <v>1000301</v>
      </c>
      <c r="O8" s="60">
        <v>1267957</v>
      </c>
      <c r="P8" s="60">
        <v>15619284</v>
      </c>
      <c r="Q8" s="60">
        <v>17887542</v>
      </c>
      <c r="R8" s="60">
        <v>0</v>
      </c>
      <c r="S8" s="60">
        <v>0</v>
      </c>
      <c r="T8" s="60">
        <v>0</v>
      </c>
      <c r="U8" s="60">
        <v>0</v>
      </c>
      <c r="V8" s="60">
        <v>73236299</v>
      </c>
      <c r="W8" s="60">
        <v>51122925</v>
      </c>
      <c r="X8" s="60">
        <v>22113374</v>
      </c>
      <c r="Y8" s="61">
        <v>43.26</v>
      </c>
      <c r="Z8" s="62">
        <v>68163900</v>
      </c>
    </row>
    <row r="9" spans="1:26" ht="13.5">
      <c r="A9" s="58" t="s">
        <v>35</v>
      </c>
      <c r="B9" s="19">
        <v>15288232</v>
      </c>
      <c r="C9" s="19">
        <v>0</v>
      </c>
      <c r="D9" s="59">
        <v>23104000</v>
      </c>
      <c r="E9" s="60">
        <v>9852757</v>
      </c>
      <c r="F9" s="60">
        <v>2465624</v>
      </c>
      <c r="G9" s="60">
        <v>2331131</v>
      </c>
      <c r="H9" s="60">
        <v>5645593</v>
      </c>
      <c r="I9" s="60">
        <v>10442348</v>
      </c>
      <c r="J9" s="60">
        <v>3901545</v>
      </c>
      <c r="K9" s="60">
        <v>596968</v>
      </c>
      <c r="L9" s="60">
        <v>907673</v>
      </c>
      <c r="M9" s="60">
        <v>5406186</v>
      </c>
      <c r="N9" s="60">
        <v>791945</v>
      </c>
      <c r="O9" s="60">
        <v>870880</v>
      </c>
      <c r="P9" s="60">
        <v>772917</v>
      </c>
      <c r="Q9" s="60">
        <v>2435742</v>
      </c>
      <c r="R9" s="60">
        <v>0</v>
      </c>
      <c r="S9" s="60">
        <v>0</v>
      </c>
      <c r="T9" s="60">
        <v>0</v>
      </c>
      <c r="U9" s="60">
        <v>0</v>
      </c>
      <c r="V9" s="60">
        <v>18284276</v>
      </c>
      <c r="W9" s="60">
        <v>7389568</v>
      </c>
      <c r="X9" s="60">
        <v>10894708</v>
      </c>
      <c r="Y9" s="61">
        <v>147.43</v>
      </c>
      <c r="Z9" s="62">
        <v>9852757</v>
      </c>
    </row>
    <row r="10" spans="1:26" ht="25.5">
      <c r="A10" s="63" t="s">
        <v>277</v>
      </c>
      <c r="B10" s="64">
        <f>SUM(B5:B9)</f>
        <v>92009112</v>
      </c>
      <c r="C10" s="64">
        <f>SUM(C5:C9)</f>
        <v>0</v>
      </c>
      <c r="D10" s="65">
        <f aca="true" t="shared" si="0" ref="D10:Z10">SUM(D5:D9)</f>
        <v>117786000</v>
      </c>
      <c r="E10" s="66">
        <f t="shared" si="0"/>
        <v>105239343</v>
      </c>
      <c r="F10" s="66">
        <f t="shared" si="0"/>
        <v>29849100</v>
      </c>
      <c r="G10" s="66">
        <f t="shared" si="0"/>
        <v>4332157</v>
      </c>
      <c r="H10" s="66">
        <f t="shared" si="0"/>
        <v>7912299</v>
      </c>
      <c r="I10" s="66">
        <f t="shared" si="0"/>
        <v>42093556</v>
      </c>
      <c r="J10" s="66">
        <f t="shared" si="0"/>
        <v>6452602</v>
      </c>
      <c r="K10" s="66">
        <f t="shared" si="0"/>
        <v>22751812</v>
      </c>
      <c r="L10" s="66">
        <f t="shared" si="0"/>
        <v>12257370</v>
      </c>
      <c r="M10" s="66">
        <f t="shared" si="0"/>
        <v>41461784</v>
      </c>
      <c r="N10" s="66">
        <f t="shared" si="0"/>
        <v>4283121</v>
      </c>
      <c r="O10" s="66">
        <f t="shared" si="0"/>
        <v>4608391</v>
      </c>
      <c r="P10" s="66">
        <f t="shared" si="0"/>
        <v>18479045</v>
      </c>
      <c r="Q10" s="66">
        <f t="shared" si="0"/>
        <v>27370557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110925897</v>
      </c>
      <c r="W10" s="66">
        <f t="shared" si="0"/>
        <v>78929508</v>
      </c>
      <c r="X10" s="66">
        <f t="shared" si="0"/>
        <v>31996389</v>
      </c>
      <c r="Y10" s="67">
        <f>+IF(W10&lt;&gt;0,(X10/W10)*100,0)</f>
        <v>40.53793037706506</v>
      </c>
      <c r="Z10" s="68">
        <f t="shared" si="0"/>
        <v>105239343</v>
      </c>
    </row>
    <row r="11" spans="1:26" ht="13.5">
      <c r="A11" s="58" t="s">
        <v>37</v>
      </c>
      <c r="B11" s="19">
        <v>32455519</v>
      </c>
      <c r="C11" s="19">
        <v>0</v>
      </c>
      <c r="D11" s="59">
        <v>50950001</v>
      </c>
      <c r="E11" s="60">
        <v>37767045</v>
      </c>
      <c r="F11" s="60">
        <v>2170908</v>
      </c>
      <c r="G11" s="60">
        <v>2714703</v>
      </c>
      <c r="H11" s="60">
        <v>2988253</v>
      </c>
      <c r="I11" s="60">
        <v>7873864</v>
      </c>
      <c r="J11" s="60">
        <v>2888495</v>
      </c>
      <c r="K11" s="60">
        <v>2872388</v>
      </c>
      <c r="L11" s="60">
        <v>4393036</v>
      </c>
      <c r="M11" s="60">
        <v>10153919</v>
      </c>
      <c r="N11" s="60">
        <v>3214042</v>
      </c>
      <c r="O11" s="60">
        <v>3165284</v>
      </c>
      <c r="P11" s="60">
        <v>3048628</v>
      </c>
      <c r="Q11" s="60">
        <v>9427954</v>
      </c>
      <c r="R11" s="60">
        <v>0</v>
      </c>
      <c r="S11" s="60">
        <v>0</v>
      </c>
      <c r="T11" s="60">
        <v>0</v>
      </c>
      <c r="U11" s="60">
        <v>0</v>
      </c>
      <c r="V11" s="60">
        <v>27455737</v>
      </c>
      <c r="W11" s="60">
        <v>28325284</v>
      </c>
      <c r="X11" s="60">
        <v>-869547</v>
      </c>
      <c r="Y11" s="61">
        <v>-3.07</v>
      </c>
      <c r="Z11" s="62">
        <v>37767045</v>
      </c>
    </row>
    <row r="12" spans="1:26" ht="13.5">
      <c r="A12" s="58" t="s">
        <v>38</v>
      </c>
      <c r="B12" s="19">
        <v>8579294</v>
      </c>
      <c r="C12" s="19">
        <v>0</v>
      </c>
      <c r="D12" s="59">
        <v>10879000</v>
      </c>
      <c r="E12" s="60">
        <v>10004185</v>
      </c>
      <c r="F12" s="60">
        <v>716687</v>
      </c>
      <c r="G12" s="60">
        <v>700411</v>
      </c>
      <c r="H12" s="60">
        <v>716687</v>
      </c>
      <c r="I12" s="60">
        <v>2133785</v>
      </c>
      <c r="J12" s="60">
        <v>716687</v>
      </c>
      <c r="K12" s="60">
        <v>716687</v>
      </c>
      <c r="L12" s="60">
        <v>716869</v>
      </c>
      <c r="M12" s="60">
        <v>2150243</v>
      </c>
      <c r="N12" s="60">
        <v>716687</v>
      </c>
      <c r="O12" s="60">
        <v>716687</v>
      </c>
      <c r="P12" s="60">
        <v>716687</v>
      </c>
      <c r="Q12" s="60">
        <v>2150061</v>
      </c>
      <c r="R12" s="60">
        <v>0</v>
      </c>
      <c r="S12" s="60">
        <v>0</v>
      </c>
      <c r="T12" s="60">
        <v>0</v>
      </c>
      <c r="U12" s="60">
        <v>0</v>
      </c>
      <c r="V12" s="60">
        <v>6434089</v>
      </c>
      <c r="W12" s="60">
        <v>7503139</v>
      </c>
      <c r="X12" s="60">
        <v>-1069050</v>
      </c>
      <c r="Y12" s="61">
        <v>-14.25</v>
      </c>
      <c r="Z12" s="62">
        <v>10004185</v>
      </c>
    </row>
    <row r="13" spans="1:26" ht="13.5">
      <c r="A13" s="58" t="s">
        <v>278</v>
      </c>
      <c r="B13" s="19">
        <v>11013939</v>
      </c>
      <c r="C13" s="19">
        <v>0</v>
      </c>
      <c r="D13" s="59">
        <v>7350000</v>
      </c>
      <c r="E13" s="60">
        <v>6019800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4514850</v>
      </c>
      <c r="X13" s="60">
        <v>-4514850</v>
      </c>
      <c r="Y13" s="61">
        <v>-100</v>
      </c>
      <c r="Z13" s="62">
        <v>6019800</v>
      </c>
    </row>
    <row r="14" spans="1:26" ht="13.5">
      <c r="A14" s="58" t="s">
        <v>40</v>
      </c>
      <c r="B14" s="19">
        <v>978400</v>
      </c>
      <c r="C14" s="19">
        <v>0</v>
      </c>
      <c r="D14" s="59">
        <v>510000</v>
      </c>
      <c r="E14" s="60">
        <v>0</v>
      </c>
      <c r="F14" s="60">
        <v>0</v>
      </c>
      <c r="G14" s="60">
        <v>170728</v>
      </c>
      <c r="H14" s="60">
        <v>0</v>
      </c>
      <c r="I14" s="60">
        <v>170728</v>
      </c>
      <c r="J14" s="60">
        <v>0</v>
      </c>
      <c r="K14" s="60">
        <v>0</v>
      </c>
      <c r="L14" s="60">
        <v>0</v>
      </c>
      <c r="M14" s="60">
        <v>0</v>
      </c>
      <c r="N14" s="60">
        <v>1246</v>
      </c>
      <c r="O14" s="60">
        <v>0</v>
      </c>
      <c r="P14" s="60">
        <v>0</v>
      </c>
      <c r="Q14" s="60">
        <v>1246</v>
      </c>
      <c r="R14" s="60">
        <v>0</v>
      </c>
      <c r="S14" s="60">
        <v>0</v>
      </c>
      <c r="T14" s="60">
        <v>0</v>
      </c>
      <c r="U14" s="60">
        <v>0</v>
      </c>
      <c r="V14" s="60">
        <v>171974</v>
      </c>
      <c r="W14" s="60">
        <v>0</v>
      </c>
      <c r="X14" s="60">
        <v>171974</v>
      </c>
      <c r="Y14" s="61">
        <v>0</v>
      </c>
      <c r="Z14" s="62">
        <v>0</v>
      </c>
    </row>
    <row r="15" spans="1:26" ht="13.5">
      <c r="A15" s="58" t="s">
        <v>41</v>
      </c>
      <c r="B15" s="19">
        <v>1930211</v>
      </c>
      <c r="C15" s="19">
        <v>0</v>
      </c>
      <c r="D15" s="59">
        <v>417999</v>
      </c>
      <c r="E15" s="60">
        <v>3908607</v>
      </c>
      <c r="F15" s="60">
        <v>87213</v>
      </c>
      <c r="G15" s="60">
        <v>25072</v>
      </c>
      <c r="H15" s="60">
        <v>446591</v>
      </c>
      <c r="I15" s="60">
        <v>558876</v>
      </c>
      <c r="J15" s="60">
        <v>635688</v>
      </c>
      <c r="K15" s="60">
        <v>207047</v>
      </c>
      <c r="L15" s="60">
        <v>531455</v>
      </c>
      <c r="M15" s="60">
        <v>1374190</v>
      </c>
      <c r="N15" s="60">
        <v>168082</v>
      </c>
      <c r="O15" s="60">
        <v>20025</v>
      </c>
      <c r="P15" s="60">
        <v>1172711</v>
      </c>
      <c r="Q15" s="60">
        <v>1360818</v>
      </c>
      <c r="R15" s="60">
        <v>0</v>
      </c>
      <c r="S15" s="60">
        <v>0</v>
      </c>
      <c r="T15" s="60">
        <v>0</v>
      </c>
      <c r="U15" s="60">
        <v>0</v>
      </c>
      <c r="V15" s="60">
        <v>3293884</v>
      </c>
      <c r="W15" s="60">
        <v>2931455</v>
      </c>
      <c r="X15" s="60">
        <v>362429</v>
      </c>
      <c r="Y15" s="61">
        <v>12.36</v>
      </c>
      <c r="Z15" s="62">
        <v>3908607</v>
      </c>
    </row>
    <row r="16" spans="1:26" ht="13.5">
      <c r="A16" s="69" t="s">
        <v>42</v>
      </c>
      <c r="B16" s="19">
        <v>3411664</v>
      </c>
      <c r="C16" s="19">
        <v>0</v>
      </c>
      <c r="D16" s="59">
        <v>0</v>
      </c>
      <c r="E16" s="60">
        <v>1000000</v>
      </c>
      <c r="F16" s="60">
        <v>667585</v>
      </c>
      <c r="G16" s="60">
        <v>301182</v>
      </c>
      <c r="H16" s="60">
        <v>3374180</v>
      </c>
      <c r="I16" s="60">
        <v>4342947</v>
      </c>
      <c r="J16" s="60">
        <v>311551</v>
      </c>
      <c r="K16" s="60">
        <v>335998</v>
      </c>
      <c r="L16" s="60">
        <v>194926</v>
      </c>
      <c r="M16" s="60">
        <v>842475</v>
      </c>
      <c r="N16" s="60">
        <v>201518</v>
      </c>
      <c r="O16" s="60">
        <v>459210</v>
      </c>
      <c r="P16" s="60">
        <v>281435</v>
      </c>
      <c r="Q16" s="60">
        <v>942163</v>
      </c>
      <c r="R16" s="60">
        <v>0</v>
      </c>
      <c r="S16" s="60">
        <v>0</v>
      </c>
      <c r="T16" s="60">
        <v>0</v>
      </c>
      <c r="U16" s="60">
        <v>0</v>
      </c>
      <c r="V16" s="60">
        <v>6127585</v>
      </c>
      <c r="W16" s="60">
        <v>750000</v>
      </c>
      <c r="X16" s="60">
        <v>5377585</v>
      </c>
      <c r="Y16" s="61">
        <v>717.01</v>
      </c>
      <c r="Z16" s="62">
        <v>1000000</v>
      </c>
    </row>
    <row r="17" spans="1:26" ht="13.5">
      <c r="A17" s="58" t="s">
        <v>43</v>
      </c>
      <c r="B17" s="19">
        <v>31548706</v>
      </c>
      <c r="C17" s="19">
        <v>0</v>
      </c>
      <c r="D17" s="59">
        <v>57513001</v>
      </c>
      <c r="E17" s="60">
        <v>78017657</v>
      </c>
      <c r="F17" s="60">
        <v>7532548</v>
      </c>
      <c r="G17" s="60">
        <v>1712063</v>
      </c>
      <c r="H17" s="60">
        <v>2368951</v>
      </c>
      <c r="I17" s="60">
        <v>11613562</v>
      </c>
      <c r="J17" s="60">
        <v>3053953</v>
      </c>
      <c r="K17" s="60">
        <v>1387317</v>
      </c>
      <c r="L17" s="60">
        <v>6192733</v>
      </c>
      <c r="M17" s="60">
        <v>10634003</v>
      </c>
      <c r="N17" s="60">
        <v>1534288</v>
      </c>
      <c r="O17" s="60">
        <v>2802695</v>
      </c>
      <c r="P17" s="60">
        <v>1076416</v>
      </c>
      <c r="Q17" s="60">
        <v>5413399</v>
      </c>
      <c r="R17" s="60">
        <v>0</v>
      </c>
      <c r="S17" s="60">
        <v>0</v>
      </c>
      <c r="T17" s="60">
        <v>0</v>
      </c>
      <c r="U17" s="60">
        <v>0</v>
      </c>
      <c r="V17" s="60">
        <v>27660964</v>
      </c>
      <c r="W17" s="60">
        <v>58513243</v>
      </c>
      <c r="X17" s="60">
        <v>-30852279</v>
      </c>
      <c r="Y17" s="61">
        <v>-52.73</v>
      </c>
      <c r="Z17" s="62">
        <v>78017657</v>
      </c>
    </row>
    <row r="18" spans="1:26" ht="13.5">
      <c r="A18" s="70" t="s">
        <v>44</v>
      </c>
      <c r="B18" s="71">
        <f>SUM(B11:B17)</f>
        <v>89917733</v>
      </c>
      <c r="C18" s="71">
        <f>SUM(C11:C17)</f>
        <v>0</v>
      </c>
      <c r="D18" s="72">
        <f aca="true" t="shared" si="1" ref="D18:Z18">SUM(D11:D17)</f>
        <v>127620001</v>
      </c>
      <c r="E18" s="73">
        <f t="shared" si="1"/>
        <v>136717294</v>
      </c>
      <c r="F18" s="73">
        <f t="shared" si="1"/>
        <v>11174941</v>
      </c>
      <c r="G18" s="73">
        <f t="shared" si="1"/>
        <v>5624159</v>
      </c>
      <c r="H18" s="73">
        <f t="shared" si="1"/>
        <v>9894662</v>
      </c>
      <c r="I18" s="73">
        <f t="shared" si="1"/>
        <v>26693762</v>
      </c>
      <c r="J18" s="73">
        <f t="shared" si="1"/>
        <v>7606374</v>
      </c>
      <c r="K18" s="73">
        <f t="shared" si="1"/>
        <v>5519437</v>
      </c>
      <c r="L18" s="73">
        <f t="shared" si="1"/>
        <v>12029019</v>
      </c>
      <c r="M18" s="73">
        <f t="shared" si="1"/>
        <v>25154830</v>
      </c>
      <c r="N18" s="73">
        <f t="shared" si="1"/>
        <v>5835863</v>
      </c>
      <c r="O18" s="73">
        <f t="shared" si="1"/>
        <v>7163901</v>
      </c>
      <c r="P18" s="73">
        <f t="shared" si="1"/>
        <v>6295877</v>
      </c>
      <c r="Q18" s="73">
        <f t="shared" si="1"/>
        <v>19295641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71144233</v>
      </c>
      <c r="W18" s="73">
        <f t="shared" si="1"/>
        <v>102537971</v>
      </c>
      <c r="X18" s="73">
        <f t="shared" si="1"/>
        <v>-31393738</v>
      </c>
      <c r="Y18" s="67">
        <f>+IF(W18&lt;&gt;0,(X18/W18)*100,0)</f>
        <v>-30.616695155787703</v>
      </c>
      <c r="Z18" s="74">
        <f t="shared" si="1"/>
        <v>136717294</v>
      </c>
    </row>
    <row r="19" spans="1:26" ht="13.5">
      <c r="A19" s="70" t="s">
        <v>45</v>
      </c>
      <c r="B19" s="75">
        <f>+B10-B18</f>
        <v>2091379</v>
      </c>
      <c r="C19" s="75">
        <f>+C10-C18</f>
        <v>0</v>
      </c>
      <c r="D19" s="76">
        <f aca="true" t="shared" si="2" ref="D19:Z19">+D10-D18</f>
        <v>-9834001</v>
      </c>
      <c r="E19" s="77">
        <f t="shared" si="2"/>
        <v>-31477951</v>
      </c>
      <c r="F19" s="77">
        <f t="shared" si="2"/>
        <v>18674159</v>
      </c>
      <c r="G19" s="77">
        <f t="shared" si="2"/>
        <v>-1292002</v>
      </c>
      <c r="H19" s="77">
        <f t="shared" si="2"/>
        <v>-1982363</v>
      </c>
      <c r="I19" s="77">
        <f t="shared" si="2"/>
        <v>15399794</v>
      </c>
      <c r="J19" s="77">
        <f t="shared" si="2"/>
        <v>-1153772</v>
      </c>
      <c r="K19" s="77">
        <f t="shared" si="2"/>
        <v>17232375</v>
      </c>
      <c r="L19" s="77">
        <f t="shared" si="2"/>
        <v>228351</v>
      </c>
      <c r="M19" s="77">
        <f t="shared" si="2"/>
        <v>16306954</v>
      </c>
      <c r="N19" s="77">
        <f t="shared" si="2"/>
        <v>-1552742</v>
      </c>
      <c r="O19" s="77">
        <f t="shared" si="2"/>
        <v>-2555510</v>
      </c>
      <c r="P19" s="77">
        <f t="shared" si="2"/>
        <v>12183168</v>
      </c>
      <c r="Q19" s="77">
        <f t="shared" si="2"/>
        <v>8074916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39781664</v>
      </c>
      <c r="W19" s="77">
        <f>IF(E10=E18,0,W10-W18)</f>
        <v>-23608463</v>
      </c>
      <c r="X19" s="77">
        <f t="shared" si="2"/>
        <v>63390127</v>
      </c>
      <c r="Y19" s="78">
        <f>+IF(W19&lt;&gt;0,(X19/W19)*100,0)</f>
        <v>-268.5059463633867</v>
      </c>
      <c r="Z19" s="79">
        <f t="shared" si="2"/>
        <v>-31477951</v>
      </c>
    </row>
    <row r="20" spans="1:26" ht="13.5">
      <c r="A20" s="58" t="s">
        <v>46</v>
      </c>
      <c r="B20" s="19">
        <v>27893020</v>
      </c>
      <c r="C20" s="19">
        <v>0</v>
      </c>
      <c r="D20" s="59">
        <v>33498000</v>
      </c>
      <c r="E20" s="60">
        <v>32793100</v>
      </c>
      <c r="F20" s="60">
        <v>0</v>
      </c>
      <c r="G20" s="60">
        <v>0</v>
      </c>
      <c r="H20" s="60">
        <v>3235385</v>
      </c>
      <c r="I20" s="60">
        <v>3235385</v>
      </c>
      <c r="J20" s="60">
        <v>587999</v>
      </c>
      <c r="K20" s="60">
        <v>0</v>
      </c>
      <c r="L20" s="60">
        <v>0</v>
      </c>
      <c r="M20" s="60">
        <v>587999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3823384</v>
      </c>
      <c r="W20" s="60">
        <v>24594825</v>
      </c>
      <c r="X20" s="60">
        <v>-20771441</v>
      </c>
      <c r="Y20" s="61">
        <v>-84.45</v>
      </c>
      <c r="Z20" s="62">
        <v>32793100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29984399</v>
      </c>
      <c r="C22" s="86">
        <f>SUM(C19:C21)</f>
        <v>0</v>
      </c>
      <c r="D22" s="87">
        <f aca="true" t="shared" si="3" ref="D22:Z22">SUM(D19:D21)</f>
        <v>23663999</v>
      </c>
      <c r="E22" s="88">
        <f t="shared" si="3"/>
        <v>1315149</v>
      </c>
      <c r="F22" s="88">
        <f t="shared" si="3"/>
        <v>18674159</v>
      </c>
      <c r="G22" s="88">
        <f t="shared" si="3"/>
        <v>-1292002</v>
      </c>
      <c r="H22" s="88">
        <f t="shared" si="3"/>
        <v>1253022</v>
      </c>
      <c r="I22" s="88">
        <f t="shared" si="3"/>
        <v>18635179</v>
      </c>
      <c r="J22" s="88">
        <f t="shared" si="3"/>
        <v>-565773</v>
      </c>
      <c r="K22" s="88">
        <f t="shared" si="3"/>
        <v>17232375</v>
      </c>
      <c r="L22" s="88">
        <f t="shared" si="3"/>
        <v>228351</v>
      </c>
      <c r="M22" s="88">
        <f t="shared" si="3"/>
        <v>16894953</v>
      </c>
      <c r="N22" s="88">
        <f t="shared" si="3"/>
        <v>-1552742</v>
      </c>
      <c r="O22" s="88">
        <f t="shared" si="3"/>
        <v>-2555510</v>
      </c>
      <c r="P22" s="88">
        <f t="shared" si="3"/>
        <v>12183168</v>
      </c>
      <c r="Q22" s="88">
        <f t="shared" si="3"/>
        <v>8074916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43605048</v>
      </c>
      <c r="W22" s="88">
        <f t="shared" si="3"/>
        <v>986362</v>
      </c>
      <c r="X22" s="88">
        <f t="shared" si="3"/>
        <v>42618686</v>
      </c>
      <c r="Y22" s="89">
        <f>+IF(W22&lt;&gt;0,(X22/W22)*100,0)</f>
        <v>4320.7956105364965</v>
      </c>
      <c r="Z22" s="90">
        <f t="shared" si="3"/>
        <v>1315149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29984399</v>
      </c>
      <c r="C24" s="75">
        <f>SUM(C22:C23)</f>
        <v>0</v>
      </c>
      <c r="D24" s="76">
        <f aca="true" t="shared" si="4" ref="D24:Z24">SUM(D22:D23)</f>
        <v>23663999</v>
      </c>
      <c r="E24" s="77">
        <f t="shared" si="4"/>
        <v>1315149</v>
      </c>
      <c r="F24" s="77">
        <f t="shared" si="4"/>
        <v>18674159</v>
      </c>
      <c r="G24" s="77">
        <f t="shared" si="4"/>
        <v>-1292002</v>
      </c>
      <c r="H24" s="77">
        <f t="shared" si="4"/>
        <v>1253022</v>
      </c>
      <c r="I24" s="77">
        <f t="shared" si="4"/>
        <v>18635179</v>
      </c>
      <c r="J24" s="77">
        <f t="shared" si="4"/>
        <v>-565773</v>
      </c>
      <c r="K24" s="77">
        <f t="shared" si="4"/>
        <v>17232375</v>
      </c>
      <c r="L24" s="77">
        <f t="shared" si="4"/>
        <v>228351</v>
      </c>
      <c r="M24" s="77">
        <f t="shared" si="4"/>
        <v>16894953</v>
      </c>
      <c r="N24" s="77">
        <f t="shared" si="4"/>
        <v>-1552742</v>
      </c>
      <c r="O24" s="77">
        <f t="shared" si="4"/>
        <v>-2555510</v>
      </c>
      <c r="P24" s="77">
        <f t="shared" si="4"/>
        <v>12183168</v>
      </c>
      <c r="Q24" s="77">
        <f t="shared" si="4"/>
        <v>8074916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43605048</v>
      </c>
      <c r="W24" s="77">
        <f t="shared" si="4"/>
        <v>986362</v>
      </c>
      <c r="X24" s="77">
        <f t="shared" si="4"/>
        <v>42618686</v>
      </c>
      <c r="Y24" s="78">
        <f>+IF(W24&lt;&gt;0,(X24/W24)*100,0)</f>
        <v>4320.7956105364965</v>
      </c>
      <c r="Z24" s="79">
        <f t="shared" si="4"/>
        <v>1315149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31459413</v>
      </c>
      <c r="C27" s="22">
        <v>0</v>
      </c>
      <c r="D27" s="99">
        <v>30449000</v>
      </c>
      <c r="E27" s="100">
        <v>39653659</v>
      </c>
      <c r="F27" s="100">
        <v>3678964</v>
      </c>
      <c r="G27" s="100">
        <v>3698081</v>
      </c>
      <c r="H27" s="100">
        <v>1192057</v>
      </c>
      <c r="I27" s="100">
        <v>8569102</v>
      </c>
      <c r="J27" s="100">
        <v>0</v>
      </c>
      <c r="K27" s="100">
        <v>2916891</v>
      </c>
      <c r="L27" s="100">
        <v>8423331</v>
      </c>
      <c r="M27" s="100">
        <v>11340222</v>
      </c>
      <c r="N27" s="100">
        <v>786659</v>
      </c>
      <c r="O27" s="100">
        <v>1195043</v>
      </c>
      <c r="P27" s="100">
        <v>1007958</v>
      </c>
      <c r="Q27" s="100">
        <v>2989660</v>
      </c>
      <c r="R27" s="100">
        <v>0</v>
      </c>
      <c r="S27" s="100">
        <v>0</v>
      </c>
      <c r="T27" s="100">
        <v>0</v>
      </c>
      <c r="U27" s="100">
        <v>0</v>
      </c>
      <c r="V27" s="100">
        <v>22898984</v>
      </c>
      <c r="W27" s="100">
        <v>29740244</v>
      </c>
      <c r="X27" s="100">
        <v>-6841260</v>
      </c>
      <c r="Y27" s="101">
        <v>-23</v>
      </c>
      <c r="Z27" s="102">
        <v>39653659</v>
      </c>
    </row>
    <row r="28" spans="1:26" ht="13.5">
      <c r="A28" s="103" t="s">
        <v>46</v>
      </c>
      <c r="B28" s="19">
        <v>30879576</v>
      </c>
      <c r="C28" s="19">
        <v>0</v>
      </c>
      <c r="D28" s="59">
        <v>30449000</v>
      </c>
      <c r="E28" s="60">
        <v>37503659</v>
      </c>
      <c r="F28" s="60">
        <v>3678964</v>
      </c>
      <c r="G28" s="60">
        <v>3698081</v>
      </c>
      <c r="H28" s="60">
        <v>1192057</v>
      </c>
      <c r="I28" s="60">
        <v>8569102</v>
      </c>
      <c r="J28" s="60">
        <v>0</v>
      </c>
      <c r="K28" s="60">
        <v>2905067</v>
      </c>
      <c r="L28" s="60">
        <v>8082081</v>
      </c>
      <c r="M28" s="60">
        <v>10987148</v>
      </c>
      <c r="N28" s="60">
        <v>786659</v>
      </c>
      <c r="O28" s="60">
        <v>1195043</v>
      </c>
      <c r="P28" s="60">
        <v>997752</v>
      </c>
      <c r="Q28" s="60">
        <v>2979454</v>
      </c>
      <c r="R28" s="60">
        <v>0</v>
      </c>
      <c r="S28" s="60">
        <v>0</v>
      </c>
      <c r="T28" s="60">
        <v>0</v>
      </c>
      <c r="U28" s="60">
        <v>0</v>
      </c>
      <c r="V28" s="60">
        <v>22535704</v>
      </c>
      <c r="W28" s="60">
        <v>28127744</v>
      </c>
      <c r="X28" s="60">
        <v>-5592040</v>
      </c>
      <c r="Y28" s="61">
        <v>-19.88</v>
      </c>
      <c r="Z28" s="62">
        <v>37503659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579837</v>
      </c>
      <c r="C31" s="19">
        <v>0</v>
      </c>
      <c r="D31" s="59">
        <v>0</v>
      </c>
      <c r="E31" s="60">
        <v>2150000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11824</v>
      </c>
      <c r="L31" s="60">
        <v>341250</v>
      </c>
      <c r="M31" s="60">
        <v>353074</v>
      </c>
      <c r="N31" s="60">
        <v>0</v>
      </c>
      <c r="O31" s="60">
        <v>0</v>
      </c>
      <c r="P31" s="60">
        <v>10206</v>
      </c>
      <c r="Q31" s="60">
        <v>10206</v>
      </c>
      <c r="R31" s="60">
        <v>0</v>
      </c>
      <c r="S31" s="60">
        <v>0</v>
      </c>
      <c r="T31" s="60">
        <v>0</v>
      </c>
      <c r="U31" s="60">
        <v>0</v>
      </c>
      <c r="V31" s="60">
        <v>363280</v>
      </c>
      <c r="W31" s="60">
        <v>1612500</v>
      </c>
      <c r="X31" s="60">
        <v>-1249220</v>
      </c>
      <c r="Y31" s="61">
        <v>-77.47</v>
      </c>
      <c r="Z31" s="62">
        <v>2150000</v>
      </c>
    </row>
    <row r="32" spans="1:26" ht="13.5">
      <c r="A32" s="70" t="s">
        <v>54</v>
      </c>
      <c r="B32" s="22">
        <f>SUM(B28:B31)</f>
        <v>31459413</v>
      </c>
      <c r="C32" s="22">
        <f>SUM(C28:C31)</f>
        <v>0</v>
      </c>
      <c r="D32" s="99">
        <f aca="true" t="shared" si="5" ref="D32:Z32">SUM(D28:D31)</f>
        <v>30449000</v>
      </c>
      <c r="E32" s="100">
        <f t="shared" si="5"/>
        <v>39653659</v>
      </c>
      <c r="F32" s="100">
        <f t="shared" si="5"/>
        <v>3678964</v>
      </c>
      <c r="G32" s="100">
        <f t="shared" si="5"/>
        <v>3698081</v>
      </c>
      <c r="H32" s="100">
        <f t="shared" si="5"/>
        <v>1192057</v>
      </c>
      <c r="I32" s="100">
        <f t="shared" si="5"/>
        <v>8569102</v>
      </c>
      <c r="J32" s="100">
        <f t="shared" si="5"/>
        <v>0</v>
      </c>
      <c r="K32" s="100">
        <f t="shared" si="5"/>
        <v>2916891</v>
      </c>
      <c r="L32" s="100">
        <f t="shared" si="5"/>
        <v>8423331</v>
      </c>
      <c r="M32" s="100">
        <f t="shared" si="5"/>
        <v>11340222</v>
      </c>
      <c r="N32" s="100">
        <f t="shared" si="5"/>
        <v>786659</v>
      </c>
      <c r="O32" s="100">
        <f t="shared" si="5"/>
        <v>1195043</v>
      </c>
      <c r="P32" s="100">
        <f t="shared" si="5"/>
        <v>1007958</v>
      </c>
      <c r="Q32" s="100">
        <f t="shared" si="5"/>
        <v>2989660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22898984</v>
      </c>
      <c r="W32" s="100">
        <f t="shared" si="5"/>
        <v>29740244</v>
      </c>
      <c r="X32" s="100">
        <f t="shared" si="5"/>
        <v>-6841260</v>
      </c>
      <c r="Y32" s="101">
        <f>+IF(W32&lt;&gt;0,(X32/W32)*100,0)</f>
        <v>-23.00337549348956</v>
      </c>
      <c r="Z32" s="102">
        <f t="shared" si="5"/>
        <v>39653659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18445567</v>
      </c>
      <c r="C35" s="19">
        <v>0</v>
      </c>
      <c r="D35" s="59">
        <v>11332000</v>
      </c>
      <c r="E35" s="60">
        <v>19268000</v>
      </c>
      <c r="F35" s="60">
        <v>41870427</v>
      </c>
      <c r="G35" s="60">
        <v>41628807</v>
      </c>
      <c r="H35" s="60">
        <v>41539215</v>
      </c>
      <c r="I35" s="60">
        <v>41539215</v>
      </c>
      <c r="J35" s="60">
        <v>37873630</v>
      </c>
      <c r="K35" s="60">
        <v>59838441</v>
      </c>
      <c r="L35" s="60">
        <v>39282288</v>
      </c>
      <c r="M35" s="60">
        <v>39282288</v>
      </c>
      <c r="N35" s="60">
        <v>28813276</v>
      </c>
      <c r="O35" s="60">
        <v>26340490</v>
      </c>
      <c r="P35" s="60">
        <v>32575851</v>
      </c>
      <c r="Q35" s="60">
        <v>32575851</v>
      </c>
      <c r="R35" s="60">
        <v>0</v>
      </c>
      <c r="S35" s="60">
        <v>0</v>
      </c>
      <c r="T35" s="60">
        <v>0</v>
      </c>
      <c r="U35" s="60">
        <v>0</v>
      </c>
      <c r="V35" s="60">
        <v>32575851</v>
      </c>
      <c r="W35" s="60">
        <v>14451000</v>
      </c>
      <c r="X35" s="60">
        <v>18124851</v>
      </c>
      <c r="Y35" s="61">
        <v>125.42</v>
      </c>
      <c r="Z35" s="62">
        <v>19268000</v>
      </c>
    </row>
    <row r="36" spans="1:26" ht="13.5">
      <c r="A36" s="58" t="s">
        <v>57</v>
      </c>
      <c r="B36" s="19">
        <v>306836181</v>
      </c>
      <c r="C36" s="19">
        <v>0</v>
      </c>
      <c r="D36" s="59">
        <v>157893000</v>
      </c>
      <c r="E36" s="60">
        <v>161256000</v>
      </c>
      <c r="F36" s="60">
        <v>309692485</v>
      </c>
      <c r="G36" s="60">
        <v>312135376</v>
      </c>
      <c r="H36" s="60">
        <v>315589924</v>
      </c>
      <c r="I36" s="60">
        <v>315589924</v>
      </c>
      <c r="J36" s="60">
        <v>318473080</v>
      </c>
      <c r="K36" s="60">
        <v>321699633</v>
      </c>
      <c r="L36" s="60">
        <v>330174459</v>
      </c>
      <c r="M36" s="60">
        <v>330174459</v>
      </c>
      <c r="N36" s="60">
        <v>331063478</v>
      </c>
      <c r="O36" s="60">
        <v>331063478</v>
      </c>
      <c r="P36" s="60">
        <v>331795872</v>
      </c>
      <c r="Q36" s="60">
        <v>331795872</v>
      </c>
      <c r="R36" s="60">
        <v>0</v>
      </c>
      <c r="S36" s="60">
        <v>0</v>
      </c>
      <c r="T36" s="60">
        <v>0</v>
      </c>
      <c r="U36" s="60">
        <v>0</v>
      </c>
      <c r="V36" s="60">
        <v>331795872</v>
      </c>
      <c r="W36" s="60">
        <v>120942000</v>
      </c>
      <c r="X36" s="60">
        <v>210853872</v>
      </c>
      <c r="Y36" s="61">
        <v>174.34</v>
      </c>
      <c r="Z36" s="62">
        <v>161256000</v>
      </c>
    </row>
    <row r="37" spans="1:26" ht="13.5">
      <c r="A37" s="58" t="s">
        <v>58</v>
      </c>
      <c r="B37" s="19">
        <v>32591698</v>
      </c>
      <c r="C37" s="19">
        <v>0</v>
      </c>
      <c r="D37" s="59">
        <v>9180000</v>
      </c>
      <c r="E37" s="60">
        <v>9180000</v>
      </c>
      <c r="F37" s="60">
        <v>39616277</v>
      </c>
      <c r="G37" s="60">
        <v>37973214</v>
      </c>
      <c r="H37" s="60">
        <v>40418368</v>
      </c>
      <c r="I37" s="60">
        <v>40418368</v>
      </c>
      <c r="J37" s="60">
        <v>38793783</v>
      </c>
      <c r="K37" s="60">
        <v>46882766</v>
      </c>
      <c r="L37" s="60">
        <v>30124080</v>
      </c>
      <c r="M37" s="60">
        <v>30124080</v>
      </c>
      <c r="N37" s="60">
        <v>25003094</v>
      </c>
      <c r="O37" s="60">
        <v>24497047</v>
      </c>
      <c r="P37" s="60">
        <v>24299002</v>
      </c>
      <c r="Q37" s="60">
        <v>24299002</v>
      </c>
      <c r="R37" s="60">
        <v>0</v>
      </c>
      <c r="S37" s="60">
        <v>0</v>
      </c>
      <c r="T37" s="60">
        <v>0</v>
      </c>
      <c r="U37" s="60">
        <v>0</v>
      </c>
      <c r="V37" s="60">
        <v>24299002</v>
      </c>
      <c r="W37" s="60">
        <v>6885000</v>
      </c>
      <c r="X37" s="60">
        <v>17414002</v>
      </c>
      <c r="Y37" s="61">
        <v>252.93</v>
      </c>
      <c r="Z37" s="62">
        <v>9180000</v>
      </c>
    </row>
    <row r="38" spans="1:26" ht="13.5">
      <c r="A38" s="58" t="s">
        <v>59</v>
      </c>
      <c r="B38" s="19">
        <v>6132759</v>
      </c>
      <c r="C38" s="19">
        <v>0</v>
      </c>
      <c r="D38" s="59">
        <v>10366000</v>
      </c>
      <c r="E38" s="60">
        <v>10366000</v>
      </c>
      <c r="F38" s="60">
        <v>6342931</v>
      </c>
      <c r="G38" s="60">
        <v>6782271</v>
      </c>
      <c r="H38" s="60">
        <v>6640901</v>
      </c>
      <c r="I38" s="60">
        <v>6640901</v>
      </c>
      <c r="J38" s="60">
        <v>5708881</v>
      </c>
      <c r="K38" s="60">
        <v>5628110</v>
      </c>
      <c r="L38" s="60">
        <v>5628110</v>
      </c>
      <c r="M38" s="60">
        <v>5628110</v>
      </c>
      <c r="N38" s="60">
        <v>7353123</v>
      </c>
      <c r="O38" s="60">
        <v>5386384</v>
      </c>
      <c r="P38" s="60">
        <v>5305200</v>
      </c>
      <c r="Q38" s="60">
        <v>5305200</v>
      </c>
      <c r="R38" s="60">
        <v>0</v>
      </c>
      <c r="S38" s="60">
        <v>0</v>
      </c>
      <c r="T38" s="60">
        <v>0</v>
      </c>
      <c r="U38" s="60">
        <v>0</v>
      </c>
      <c r="V38" s="60">
        <v>5305200</v>
      </c>
      <c r="W38" s="60">
        <v>7774500</v>
      </c>
      <c r="X38" s="60">
        <v>-2469300</v>
      </c>
      <c r="Y38" s="61">
        <v>-31.76</v>
      </c>
      <c r="Z38" s="62">
        <v>10366000</v>
      </c>
    </row>
    <row r="39" spans="1:26" ht="13.5">
      <c r="A39" s="58" t="s">
        <v>60</v>
      </c>
      <c r="B39" s="19">
        <v>286557291</v>
      </c>
      <c r="C39" s="19">
        <v>0</v>
      </c>
      <c r="D39" s="59">
        <v>149679000</v>
      </c>
      <c r="E39" s="60">
        <v>160978000</v>
      </c>
      <c r="F39" s="60">
        <v>305603704</v>
      </c>
      <c r="G39" s="60">
        <v>309008698</v>
      </c>
      <c r="H39" s="60">
        <v>310069870</v>
      </c>
      <c r="I39" s="60">
        <v>310069870</v>
      </c>
      <c r="J39" s="60">
        <v>311844046</v>
      </c>
      <c r="K39" s="60">
        <v>329027198</v>
      </c>
      <c r="L39" s="60">
        <v>333704557</v>
      </c>
      <c r="M39" s="60">
        <v>333704557</v>
      </c>
      <c r="N39" s="60">
        <v>327520537</v>
      </c>
      <c r="O39" s="60">
        <v>327520537</v>
      </c>
      <c r="P39" s="60">
        <v>334767521</v>
      </c>
      <c r="Q39" s="60">
        <v>334767521</v>
      </c>
      <c r="R39" s="60">
        <v>0</v>
      </c>
      <c r="S39" s="60">
        <v>0</v>
      </c>
      <c r="T39" s="60">
        <v>0</v>
      </c>
      <c r="U39" s="60">
        <v>0</v>
      </c>
      <c r="V39" s="60">
        <v>334767521</v>
      </c>
      <c r="W39" s="60">
        <v>120733500</v>
      </c>
      <c r="X39" s="60">
        <v>214034021</v>
      </c>
      <c r="Y39" s="61">
        <v>177.28</v>
      </c>
      <c r="Z39" s="62">
        <v>160978000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33016087</v>
      </c>
      <c r="C42" s="19">
        <v>0</v>
      </c>
      <c r="D42" s="59">
        <v>30407016</v>
      </c>
      <c r="E42" s="60">
        <v>75217307</v>
      </c>
      <c r="F42" s="60">
        <v>29270495</v>
      </c>
      <c r="G42" s="60">
        <v>-2819960</v>
      </c>
      <c r="H42" s="60">
        <v>1223811</v>
      </c>
      <c r="I42" s="60">
        <v>27674346</v>
      </c>
      <c r="J42" s="60">
        <v>-1305825</v>
      </c>
      <c r="K42" s="60">
        <v>24830994</v>
      </c>
      <c r="L42" s="60">
        <v>-12071942</v>
      </c>
      <c r="M42" s="60">
        <v>11453227</v>
      </c>
      <c r="N42" s="60">
        <v>-4630790</v>
      </c>
      <c r="O42" s="60">
        <v>-2076310</v>
      </c>
      <c r="P42" s="60">
        <v>12717593</v>
      </c>
      <c r="Q42" s="60">
        <v>6010493</v>
      </c>
      <c r="R42" s="60">
        <v>0</v>
      </c>
      <c r="S42" s="60">
        <v>0</v>
      </c>
      <c r="T42" s="60">
        <v>0</v>
      </c>
      <c r="U42" s="60">
        <v>0</v>
      </c>
      <c r="V42" s="60">
        <v>45138066</v>
      </c>
      <c r="W42" s="60">
        <v>35815307</v>
      </c>
      <c r="X42" s="60">
        <v>9322759</v>
      </c>
      <c r="Y42" s="61">
        <v>26.03</v>
      </c>
      <c r="Z42" s="62">
        <v>75217307</v>
      </c>
    </row>
    <row r="43" spans="1:26" ht="13.5">
      <c r="A43" s="58" t="s">
        <v>63</v>
      </c>
      <c r="B43" s="19">
        <v>-25382043</v>
      </c>
      <c r="C43" s="19">
        <v>0</v>
      </c>
      <c r="D43" s="59">
        <v>-22312005</v>
      </c>
      <c r="E43" s="60">
        <v>-45294588</v>
      </c>
      <c r="F43" s="60">
        <v>-2288011</v>
      </c>
      <c r="G43" s="60">
        <v>-4973947</v>
      </c>
      <c r="H43" s="60">
        <v>-3148377</v>
      </c>
      <c r="I43" s="60">
        <v>-10410335</v>
      </c>
      <c r="J43" s="60">
        <v>-3148377</v>
      </c>
      <c r="K43" s="60">
        <v>-3611916</v>
      </c>
      <c r="L43" s="60">
        <v>-9051960</v>
      </c>
      <c r="M43" s="60">
        <v>-15812253</v>
      </c>
      <c r="N43" s="60">
        <v>-1002295</v>
      </c>
      <c r="O43" s="60">
        <v>-1061176</v>
      </c>
      <c r="P43" s="60">
        <v>-433283</v>
      </c>
      <c r="Q43" s="60">
        <v>-2496754</v>
      </c>
      <c r="R43" s="60">
        <v>0</v>
      </c>
      <c r="S43" s="60">
        <v>0</v>
      </c>
      <c r="T43" s="60">
        <v>0</v>
      </c>
      <c r="U43" s="60">
        <v>0</v>
      </c>
      <c r="V43" s="60">
        <v>-28719342</v>
      </c>
      <c r="W43" s="60">
        <v>-35399588</v>
      </c>
      <c r="X43" s="60">
        <v>6680246</v>
      </c>
      <c r="Y43" s="61">
        <v>-18.87</v>
      </c>
      <c r="Z43" s="62">
        <v>-45294588</v>
      </c>
    </row>
    <row r="44" spans="1:26" ht="13.5">
      <c r="A44" s="58" t="s">
        <v>64</v>
      </c>
      <c r="B44" s="19">
        <v>0</v>
      </c>
      <c r="C44" s="19">
        <v>0</v>
      </c>
      <c r="D44" s="59">
        <v>1646000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1633153</v>
      </c>
      <c r="C45" s="22">
        <v>0</v>
      </c>
      <c r="D45" s="99">
        <v>10597011</v>
      </c>
      <c r="E45" s="100">
        <v>29922719</v>
      </c>
      <c r="F45" s="100">
        <v>39724191</v>
      </c>
      <c r="G45" s="100">
        <v>31930284</v>
      </c>
      <c r="H45" s="100">
        <v>30005718</v>
      </c>
      <c r="I45" s="100">
        <v>30005718</v>
      </c>
      <c r="J45" s="100">
        <v>25551516</v>
      </c>
      <c r="K45" s="100">
        <v>46770594</v>
      </c>
      <c r="L45" s="100">
        <v>25646692</v>
      </c>
      <c r="M45" s="100">
        <v>25646692</v>
      </c>
      <c r="N45" s="100">
        <v>20013607</v>
      </c>
      <c r="O45" s="100">
        <v>16876121</v>
      </c>
      <c r="P45" s="100">
        <v>29160431</v>
      </c>
      <c r="Q45" s="100">
        <v>29160431</v>
      </c>
      <c r="R45" s="100">
        <v>0</v>
      </c>
      <c r="S45" s="100">
        <v>0</v>
      </c>
      <c r="T45" s="100">
        <v>0</v>
      </c>
      <c r="U45" s="100">
        <v>0</v>
      </c>
      <c r="V45" s="100">
        <v>29160431</v>
      </c>
      <c r="W45" s="100">
        <v>415719</v>
      </c>
      <c r="X45" s="100">
        <v>28744712</v>
      </c>
      <c r="Y45" s="101">
        <v>6914.46</v>
      </c>
      <c r="Z45" s="102">
        <v>29922719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2185858</v>
      </c>
      <c r="C49" s="52">
        <v>0</v>
      </c>
      <c r="D49" s="129">
        <v>3507759</v>
      </c>
      <c r="E49" s="54">
        <v>948936</v>
      </c>
      <c r="F49" s="54">
        <v>0</v>
      </c>
      <c r="G49" s="54">
        <v>0</v>
      </c>
      <c r="H49" s="54">
        <v>0</v>
      </c>
      <c r="I49" s="54">
        <v>1383275</v>
      </c>
      <c r="J49" s="54">
        <v>0</v>
      </c>
      <c r="K49" s="54">
        <v>0</v>
      </c>
      <c r="L49" s="54">
        <v>0</v>
      </c>
      <c r="M49" s="54">
        <v>1373832</v>
      </c>
      <c r="N49" s="54">
        <v>0</v>
      </c>
      <c r="O49" s="54">
        <v>0</v>
      </c>
      <c r="P49" s="54">
        <v>0</v>
      </c>
      <c r="Q49" s="54">
        <v>514597</v>
      </c>
      <c r="R49" s="54">
        <v>0</v>
      </c>
      <c r="S49" s="54">
        <v>0</v>
      </c>
      <c r="T49" s="54">
        <v>0</v>
      </c>
      <c r="U49" s="54">
        <v>0</v>
      </c>
      <c r="V49" s="54">
        <v>5167043</v>
      </c>
      <c r="W49" s="54">
        <v>32129446</v>
      </c>
      <c r="X49" s="54">
        <v>47210746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450734</v>
      </c>
      <c r="C51" s="52">
        <v>0</v>
      </c>
      <c r="D51" s="129">
        <v>945484</v>
      </c>
      <c r="E51" s="54">
        <v>392312</v>
      </c>
      <c r="F51" s="54">
        <v>0</v>
      </c>
      <c r="G51" s="54">
        <v>0</v>
      </c>
      <c r="H51" s="54">
        <v>0</v>
      </c>
      <c r="I51" s="54">
        <v>1147850</v>
      </c>
      <c r="J51" s="54">
        <v>0</v>
      </c>
      <c r="K51" s="54">
        <v>0</v>
      </c>
      <c r="L51" s="54">
        <v>0</v>
      </c>
      <c r="M51" s="54">
        <v>55860</v>
      </c>
      <c r="N51" s="54">
        <v>0</v>
      </c>
      <c r="O51" s="54">
        <v>0</v>
      </c>
      <c r="P51" s="54">
        <v>0</v>
      </c>
      <c r="Q51" s="54">
        <v>23982</v>
      </c>
      <c r="R51" s="54">
        <v>0</v>
      </c>
      <c r="S51" s="54">
        <v>0</v>
      </c>
      <c r="T51" s="54">
        <v>0</v>
      </c>
      <c r="U51" s="54">
        <v>0</v>
      </c>
      <c r="V51" s="54">
        <v>415432</v>
      </c>
      <c r="W51" s="54">
        <v>0</v>
      </c>
      <c r="X51" s="54">
        <v>3431654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80.10701638883506</v>
      </c>
      <c r="C58" s="5">
        <f>IF(C67=0,0,+(C76/C67)*100)</f>
        <v>0</v>
      </c>
      <c r="D58" s="6">
        <f aca="true" t="shared" si="6" ref="D58:Z58">IF(D67=0,0,+(D76/D67)*100)</f>
        <v>100.00315357931251</v>
      </c>
      <c r="E58" s="7">
        <f t="shared" si="6"/>
        <v>90.44523650492195</v>
      </c>
      <c r="F58" s="7">
        <f t="shared" si="6"/>
        <v>57.636199840079584</v>
      </c>
      <c r="G58" s="7">
        <f t="shared" si="6"/>
        <v>46.26668963626186</v>
      </c>
      <c r="H58" s="7">
        <f t="shared" si="6"/>
        <v>60.45894323875986</v>
      </c>
      <c r="I58" s="7">
        <f t="shared" si="6"/>
        <v>54.91916668190082</v>
      </c>
      <c r="J58" s="7">
        <f t="shared" si="6"/>
        <v>139.78089681391313</v>
      </c>
      <c r="K58" s="7">
        <f t="shared" si="6"/>
        <v>61.0987298848109</v>
      </c>
      <c r="L58" s="7">
        <f t="shared" si="6"/>
        <v>72.35649553122187</v>
      </c>
      <c r="M58" s="7">
        <f t="shared" si="6"/>
        <v>90.9964065661098</v>
      </c>
      <c r="N58" s="7">
        <f t="shared" si="6"/>
        <v>47.78629044349156</v>
      </c>
      <c r="O58" s="7">
        <f t="shared" si="6"/>
        <v>32.84411884578041</v>
      </c>
      <c r="P58" s="7">
        <f t="shared" si="6"/>
        <v>81.04231280677972</v>
      </c>
      <c r="Q58" s="7">
        <f t="shared" si="6"/>
        <v>52.63949786549389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65.59443780376704</v>
      </c>
      <c r="W58" s="7">
        <f t="shared" si="6"/>
        <v>67.27642901084664</v>
      </c>
      <c r="X58" s="7">
        <f t="shared" si="6"/>
        <v>0</v>
      </c>
      <c r="Y58" s="7">
        <f t="shared" si="6"/>
        <v>0</v>
      </c>
      <c r="Z58" s="8">
        <f t="shared" si="6"/>
        <v>90.44523650492195</v>
      </c>
    </row>
    <row r="59" spans="1:26" ht="13.5">
      <c r="A59" s="37" t="s">
        <v>31</v>
      </c>
      <c r="B59" s="9">
        <f aca="true" t="shared" si="7" ref="B59:Z66">IF(B68=0,0,+(B77/B68)*100)</f>
        <v>103.80451021182442</v>
      </c>
      <c r="C59" s="9">
        <f t="shared" si="7"/>
        <v>0</v>
      </c>
      <c r="D59" s="2">
        <f t="shared" si="7"/>
        <v>100</v>
      </c>
      <c r="E59" s="10">
        <f t="shared" si="7"/>
        <v>99.99831062528315</v>
      </c>
      <c r="F59" s="10">
        <f t="shared" si="7"/>
        <v>74.5932784473015</v>
      </c>
      <c r="G59" s="10">
        <f t="shared" si="7"/>
        <v>60.46506203315188</v>
      </c>
      <c r="H59" s="10">
        <f t="shared" si="7"/>
        <v>79.70482757606362</v>
      </c>
      <c r="I59" s="10">
        <f t="shared" si="7"/>
        <v>71.87288828747175</v>
      </c>
      <c r="J59" s="10">
        <f t="shared" si="7"/>
        <v>202.24828159725433</v>
      </c>
      <c r="K59" s="10">
        <f t="shared" si="7"/>
        <v>79.19359366313769</v>
      </c>
      <c r="L59" s="10">
        <f t="shared" si="7"/>
        <v>93.78366247755835</v>
      </c>
      <c r="M59" s="10">
        <f t="shared" si="7"/>
        <v>124.35242190319464</v>
      </c>
      <c r="N59" s="10">
        <f t="shared" si="7"/>
        <v>58.11106673650319</v>
      </c>
      <c r="O59" s="10">
        <f t="shared" si="7"/>
        <v>40.784826106417334</v>
      </c>
      <c r="P59" s="10">
        <f t="shared" si="7"/>
        <v>100.778675974129</v>
      </c>
      <c r="Q59" s="10">
        <f t="shared" si="7"/>
        <v>64.19375119880475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85.74093463161526</v>
      </c>
      <c r="W59" s="10">
        <f t="shared" si="7"/>
        <v>83.72084815998713</v>
      </c>
      <c r="X59" s="10">
        <f t="shared" si="7"/>
        <v>0</v>
      </c>
      <c r="Y59" s="10">
        <f t="shared" si="7"/>
        <v>0</v>
      </c>
      <c r="Z59" s="11">
        <f t="shared" si="7"/>
        <v>99.99831062528315</v>
      </c>
    </row>
    <row r="60" spans="1:26" ht="13.5">
      <c r="A60" s="38" t="s">
        <v>32</v>
      </c>
      <c r="B60" s="12">
        <f t="shared" si="7"/>
        <v>62.56446135526216</v>
      </c>
      <c r="C60" s="12">
        <f t="shared" si="7"/>
        <v>0</v>
      </c>
      <c r="D60" s="3">
        <f t="shared" si="7"/>
        <v>100.01689474573408</v>
      </c>
      <c r="E60" s="13">
        <f t="shared" si="7"/>
        <v>121.88048181957969</v>
      </c>
      <c r="F60" s="13">
        <f t="shared" si="7"/>
        <v>51.072118480360594</v>
      </c>
      <c r="G60" s="13">
        <f t="shared" si="7"/>
        <v>44.917048276704676</v>
      </c>
      <c r="H60" s="13">
        <f t="shared" si="7"/>
        <v>50.42780911581429</v>
      </c>
      <c r="I60" s="13">
        <f t="shared" si="7"/>
        <v>48.82329908216396</v>
      </c>
      <c r="J60" s="13">
        <f t="shared" si="7"/>
        <v>54.98237049091402</v>
      </c>
      <c r="K60" s="13">
        <f t="shared" si="7"/>
        <v>56.85890178980755</v>
      </c>
      <c r="L60" s="13">
        <f t="shared" si="7"/>
        <v>71.00396740633875</v>
      </c>
      <c r="M60" s="13">
        <f t="shared" si="7"/>
        <v>59.78953748126138</v>
      </c>
      <c r="N60" s="13">
        <f t="shared" si="7"/>
        <v>52.509202468289665</v>
      </c>
      <c r="O60" s="13">
        <f t="shared" si="7"/>
        <v>33.55825997498217</v>
      </c>
      <c r="P60" s="13">
        <f t="shared" si="7"/>
        <v>100</v>
      </c>
      <c r="Q60" s="13">
        <f t="shared" si="7"/>
        <v>62.014973365285655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56.739094441001434</v>
      </c>
      <c r="W60" s="13">
        <f t="shared" si="7"/>
        <v>50.87038327617249</v>
      </c>
      <c r="X60" s="13">
        <f t="shared" si="7"/>
        <v>0</v>
      </c>
      <c r="Y60" s="13">
        <f t="shared" si="7"/>
        <v>0</v>
      </c>
      <c r="Z60" s="14">
        <f t="shared" si="7"/>
        <v>121.88048181957969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65.12862602707072</v>
      </c>
      <c r="C64" s="12">
        <f t="shared" si="7"/>
        <v>0</v>
      </c>
      <c r="D64" s="3">
        <f t="shared" si="7"/>
        <v>100.07040600797934</v>
      </c>
      <c r="E64" s="13">
        <f t="shared" si="7"/>
        <v>130.03581806376684</v>
      </c>
      <c r="F64" s="13">
        <f t="shared" si="7"/>
        <v>45.71833459336129</v>
      </c>
      <c r="G64" s="13">
        <f t="shared" si="7"/>
        <v>39.70923543562389</v>
      </c>
      <c r="H64" s="13">
        <f t="shared" si="7"/>
        <v>45.11991566370904</v>
      </c>
      <c r="I64" s="13">
        <f t="shared" si="7"/>
        <v>43.53233945695383</v>
      </c>
      <c r="J64" s="13">
        <f t="shared" si="7"/>
        <v>45.78623596795907</v>
      </c>
      <c r="K64" s="13">
        <f t="shared" si="7"/>
        <v>54.676627026117906</v>
      </c>
      <c r="L64" s="13">
        <f t="shared" si="7"/>
        <v>37.25510107606705</v>
      </c>
      <c r="M64" s="13">
        <f t="shared" si="7"/>
        <v>45.90450919685054</v>
      </c>
      <c r="N64" s="13">
        <f t="shared" si="7"/>
        <v>49.520591311526445</v>
      </c>
      <c r="O64" s="13">
        <f t="shared" si="7"/>
        <v>32.494281588295436</v>
      </c>
      <c r="P64" s="13">
        <f t="shared" si="7"/>
        <v>100</v>
      </c>
      <c r="Q64" s="13">
        <f t="shared" si="7"/>
        <v>60.65801321405602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50.00516402576577</v>
      </c>
      <c r="W64" s="13">
        <f t="shared" si="7"/>
        <v>44.68716261932571</v>
      </c>
      <c r="X64" s="13">
        <f t="shared" si="7"/>
        <v>0</v>
      </c>
      <c r="Y64" s="13">
        <f t="shared" si="7"/>
        <v>0</v>
      </c>
      <c r="Z64" s="14">
        <f t="shared" si="7"/>
        <v>130.03581806376684</v>
      </c>
    </row>
    <row r="65" spans="1:26" ht="13.5">
      <c r="A65" s="39" t="s">
        <v>107</v>
      </c>
      <c r="B65" s="12">
        <f t="shared" si="7"/>
        <v>56.29286381396068</v>
      </c>
      <c r="C65" s="12">
        <f t="shared" si="7"/>
        <v>0</v>
      </c>
      <c r="D65" s="3">
        <f t="shared" si="7"/>
        <v>99.87937273823884</v>
      </c>
      <c r="E65" s="13">
        <f t="shared" si="7"/>
        <v>104.95581893301969</v>
      </c>
      <c r="F65" s="13">
        <f t="shared" si="7"/>
        <v>62.36228578782181</v>
      </c>
      <c r="G65" s="13">
        <f t="shared" si="7"/>
        <v>55.68061450219414</v>
      </c>
      <c r="H65" s="13">
        <f t="shared" si="7"/>
        <v>61.055060717351225</v>
      </c>
      <c r="I65" s="13">
        <f t="shared" si="7"/>
        <v>59.717053324017435</v>
      </c>
      <c r="J65" s="13">
        <f t="shared" si="7"/>
        <v>76.21841265696779</v>
      </c>
      <c r="K65" s="13">
        <f t="shared" si="7"/>
        <v>61.24080093432958</v>
      </c>
      <c r="L65" s="13">
        <f t="shared" si="7"/>
        <v>0</v>
      </c>
      <c r="M65" s="13">
        <f t="shared" si="7"/>
        <v>104.58761348138017</v>
      </c>
      <c r="N65" s="13">
        <f t="shared" si="7"/>
        <v>58.480096164598</v>
      </c>
      <c r="O65" s="13">
        <f t="shared" si="7"/>
        <v>35.67454992731746</v>
      </c>
      <c r="P65" s="13">
        <f t="shared" si="7"/>
        <v>100</v>
      </c>
      <c r="Q65" s="13">
        <f t="shared" si="7"/>
        <v>64.71821536397182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72.29724213965396</v>
      </c>
      <c r="W65" s="13">
        <f t="shared" si="7"/>
        <v>63.70233774547373</v>
      </c>
      <c r="X65" s="13">
        <f t="shared" si="7"/>
        <v>0</v>
      </c>
      <c r="Y65" s="13">
        <f t="shared" si="7"/>
        <v>0</v>
      </c>
      <c r="Z65" s="14">
        <f t="shared" si="7"/>
        <v>104.95581893301969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26755715</v>
      </c>
      <c r="C67" s="24"/>
      <c r="D67" s="25">
        <v>31710000</v>
      </c>
      <c r="E67" s="26">
        <v>30889336</v>
      </c>
      <c r="F67" s="26">
        <v>2448718</v>
      </c>
      <c r="G67" s="26">
        <v>2374153</v>
      </c>
      <c r="H67" s="26">
        <v>2507151</v>
      </c>
      <c r="I67" s="26">
        <v>7330022</v>
      </c>
      <c r="J67" s="26">
        <v>2459663</v>
      </c>
      <c r="K67" s="26">
        <v>2517252</v>
      </c>
      <c r="L67" s="26">
        <v>2399873</v>
      </c>
      <c r="M67" s="26">
        <v>7376788</v>
      </c>
      <c r="N67" s="26">
        <v>2934712</v>
      </c>
      <c r="O67" s="26">
        <v>2939406</v>
      </c>
      <c r="P67" s="26">
        <v>2550079</v>
      </c>
      <c r="Q67" s="26">
        <v>8424197</v>
      </c>
      <c r="R67" s="26"/>
      <c r="S67" s="26"/>
      <c r="T67" s="26"/>
      <c r="U67" s="26"/>
      <c r="V67" s="26">
        <v>23131007</v>
      </c>
      <c r="W67" s="26">
        <v>23167004</v>
      </c>
      <c r="X67" s="26"/>
      <c r="Y67" s="25"/>
      <c r="Z67" s="27">
        <v>30889336</v>
      </c>
    </row>
    <row r="68" spans="1:26" ht="13.5" hidden="1">
      <c r="A68" s="37" t="s">
        <v>31</v>
      </c>
      <c r="B68" s="19">
        <v>17641167</v>
      </c>
      <c r="C68" s="19"/>
      <c r="D68" s="20">
        <v>21724000</v>
      </c>
      <c r="E68" s="21">
        <v>21724014</v>
      </c>
      <c r="F68" s="21">
        <v>1594334</v>
      </c>
      <c r="G68" s="21">
        <v>1500488</v>
      </c>
      <c r="H68" s="21">
        <v>1631792</v>
      </c>
      <c r="I68" s="21">
        <v>4726614</v>
      </c>
      <c r="J68" s="21">
        <v>1589703</v>
      </c>
      <c r="K68" s="21">
        <v>1635131</v>
      </c>
      <c r="L68" s="21">
        <v>1635352</v>
      </c>
      <c r="M68" s="21">
        <v>4860186</v>
      </c>
      <c r="N68" s="21">
        <v>2025683</v>
      </c>
      <c r="O68" s="21">
        <v>2015198</v>
      </c>
      <c r="P68" s="21">
        <v>1626222</v>
      </c>
      <c r="Q68" s="21">
        <v>5667103</v>
      </c>
      <c r="R68" s="21"/>
      <c r="S68" s="21"/>
      <c r="T68" s="21"/>
      <c r="U68" s="21"/>
      <c r="V68" s="21">
        <v>15253903</v>
      </c>
      <c r="W68" s="21">
        <v>16293011</v>
      </c>
      <c r="X68" s="21"/>
      <c r="Y68" s="20"/>
      <c r="Z68" s="23">
        <v>21724014</v>
      </c>
    </row>
    <row r="69" spans="1:26" ht="13.5" hidden="1">
      <c r="A69" s="38" t="s">
        <v>32</v>
      </c>
      <c r="B69" s="19">
        <v>4988260</v>
      </c>
      <c r="C69" s="19"/>
      <c r="D69" s="20">
        <v>5919000</v>
      </c>
      <c r="E69" s="21">
        <v>5098672</v>
      </c>
      <c r="F69" s="21">
        <v>434840</v>
      </c>
      <c r="G69" s="21">
        <v>425609</v>
      </c>
      <c r="H69" s="21">
        <v>426709</v>
      </c>
      <c r="I69" s="21">
        <v>1287158</v>
      </c>
      <c r="J69" s="21">
        <v>405570</v>
      </c>
      <c r="K69" s="21">
        <v>427532</v>
      </c>
      <c r="L69" s="21">
        <v>285577</v>
      </c>
      <c r="M69" s="21">
        <v>1118679</v>
      </c>
      <c r="N69" s="21">
        <v>428961</v>
      </c>
      <c r="O69" s="21">
        <v>427695</v>
      </c>
      <c r="P69" s="21">
        <v>427758</v>
      </c>
      <c r="Q69" s="21">
        <v>1284414</v>
      </c>
      <c r="R69" s="21"/>
      <c r="S69" s="21"/>
      <c r="T69" s="21"/>
      <c r="U69" s="21"/>
      <c r="V69" s="21">
        <v>3690251</v>
      </c>
      <c r="W69" s="21">
        <v>3824005</v>
      </c>
      <c r="X69" s="21"/>
      <c r="Y69" s="20"/>
      <c r="Z69" s="23">
        <v>5098672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3540652</v>
      </c>
      <c r="C73" s="19"/>
      <c r="D73" s="20">
        <v>4261000</v>
      </c>
      <c r="E73" s="21">
        <v>3440722</v>
      </c>
      <c r="F73" s="21">
        <v>294967</v>
      </c>
      <c r="G73" s="21">
        <v>286830</v>
      </c>
      <c r="H73" s="21">
        <v>284575</v>
      </c>
      <c r="I73" s="21">
        <v>866372</v>
      </c>
      <c r="J73" s="21">
        <v>283013</v>
      </c>
      <c r="K73" s="21">
        <v>285398</v>
      </c>
      <c r="L73" s="21">
        <v>285577</v>
      </c>
      <c r="M73" s="21">
        <v>853988</v>
      </c>
      <c r="N73" s="21">
        <v>285873</v>
      </c>
      <c r="O73" s="21">
        <v>284607</v>
      </c>
      <c r="P73" s="21">
        <v>284670</v>
      </c>
      <c r="Q73" s="21">
        <v>855150</v>
      </c>
      <c r="R73" s="21"/>
      <c r="S73" s="21"/>
      <c r="T73" s="21"/>
      <c r="U73" s="21"/>
      <c r="V73" s="21">
        <v>2575510</v>
      </c>
      <c r="W73" s="21">
        <v>2580542</v>
      </c>
      <c r="X73" s="21"/>
      <c r="Y73" s="20"/>
      <c r="Z73" s="23">
        <v>3440722</v>
      </c>
    </row>
    <row r="74" spans="1:26" ht="13.5" hidden="1">
      <c r="A74" s="39" t="s">
        <v>107</v>
      </c>
      <c r="B74" s="19">
        <v>1447608</v>
      </c>
      <c r="C74" s="19"/>
      <c r="D74" s="20">
        <v>1658000</v>
      </c>
      <c r="E74" s="21">
        <v>1657950</v>
      </c>
      <c r="F74" s="21">
        <v>139873</v>
      </c>
      <c r="G74" s="21">
        <v>138779</v>
      </c>
      <c r="H74" s="21">
        <v>142134</v>
      </c>
      <c r="I74" s="21">
        <v>420786</v>
      </c>
      <c r="J74" s="21">
        <v>122557</v>
      </c>
      <c r="K74" s="21">
        <v>142134</v>
      </c>
      <c r="L74" s="21"/>
      <c r="M74" s="21">
        <v>264691</v>
      </c>
      <c r="N74" s="21">
        <v>143088</v>
      </c>
      <c r="O74" s="21">
        <v>143088</v>
      </c>
      <c r="P74" s="21">
        <v>143088</v>
      </c>
      <c r="Q74" s="21">
        <v>429264</v>
      </c>
      <c r="R74" s="21"/>
      <c r="S74" s="21"/>
      <c r="T74" s="21"/>
      <c r="U74" s="21"/>
      <c r="V74" s="21">
        <v>1114741</v>
      </c>
      <c r="W74" s="21">
        <v>1243463</v>
      </c>
      <c r="X74" s="21"/>
      <c r="Y74" s="20"/>
      <c r="Z74" s="23">
        <v>1657950</v>
      </c>
    </row>
    <row r="75" spans="1:26" ht="13.5" hidden="1">
      <c r="A75" s="40" t="s">
        <v>110</v>
      </c>
      <c r="B75" s="28">
        <v>4126288</v>
      </c>
      <c r="C75" s="28"/>
      <c r="D75" s="29">
        <v>4067000</v>
      </c>
      <c r="E75" s="30">
        <v>4066650</v>
      </c>
      <c r="F75" s="30">
        <v>419544</v>
      </c>
      <c r="G75" s="30">
        <v>448056</v>
      </c>
      <c r="H75" s="30">
        <v>448650</v>
      </c>
      <c r="I75" s="30">
        <v>1316250</v>
      </c>
      <c r="J75" s="30">
        <v>464390</v>
      </c>
      <c r="K75" s="30">
        <v>454589</v>
      </c>
      <c r="L75" s="30">
        <v>478944</v>
      </c>
      <c r="M75" s="30">
        <v>1397923</v>
      </c>
      <c r="N75" s="30">
        <v>480068</v>
      </c>
      <c r="O75" s="30">
        <v>496513</v>
      </c>
      <c r="P75" s="30">
        <v>496099</v>
      </c>
      <c r="Q75" s="30">
        <v>1472680</v>
      </c>
      <c r="R75" s="30"/>
      <c r="S75" s="30"/>
      <c r="T75" s="30"/>
      <c r="U75" s="30"/>
      <c r="V75" s="30">
        <v>4186853</v>
      </c>
      <c r="W75" s="30">
        <v>3049988</v>
      </c>
      <c r="X75" s="30"/>
      <c r="Y75" s="29"/>
      <c r="Z75" s="31">
        <v>4066650</v>
      </c>
    </row>
    <row r="76" spans="1:26" ht="13.5" hidden="1">
      <c r="A76" s="42" t="s">
        <v>286</v>
      </c>
      <c r="B76" s="32">
        <v>21433205</v>
      </c>
      <c r="C76" s="32"/>
      <c r="D76" s="33">
        <v>31711000</v>
      </c>
      <c r="E76" s="34">
        <v>27937933</v>
      </c>
      <c r="F76" s="34">
        <v>1411348</v>
      </c>
      <c r="G76" s="34">
        <v>1098442</v>
      </c>
      <c r="H76" s="34">
        <v>1515797</v>
      </c>
      <c r="I76" s="34">
        <v>4025587</v>
      </c>
      <c r="J76" s="34">
        <v>3438139</v>
      </c>
      <c r="K76" s="34">
        <v>1538009</v>
      </c>
      <c r="L76" s="34">
        <v>1736464</v>
      </c>
      <c r="M76" s="34">
        <v>6712612</v>
      </c>
      <c r="N76" s="34">
        <v>1402390</v>
      </c>
      <c r="O76" s="34">
        <v>965422</v>
      </c>
      <c r="P76" s="34">
        <v>2066643</v>
      </c>
      <c r="Q76" s="34">
        <v>4434455</v>
      </c>
      <c r="R76" s="34"/>
      <c r="S76" s="34"/>
      <c r="T76" s="34"/>
      <c r="U76" s="34"/>
      <c r="V76" s="34">
        <v>15172654</v>
      </c>
      <c r="W76" s="34">
        <v>15585933</v>
      </c>
      <c r="X76" s="34"/>
      <c r="Y76" s="33"/>
      <c r="Z76" s="35">
        <v>27937933</v>
      </c>
    </row>
    <row r="77" spans="1:26" ht="13.5" hidden="1">
      <c r="A77" s="37" t="s">
        <v>31</v>
      </c>
      <c r="B77" s="19">
        <v>18312327</v>
      </c>
      <c r="C77" s="19"/>
      <c r="D77" s="20">
        <v>21724000</v>
      </c>
      <c r="E77" s="21">
        <v>21723647</v>
      </c>
      <c r="F77" s="21">
        <v>1189266</v>
      </c>
      <c r="G77" s="21">
        <v>907271</v>
      </c>
      <c r="H77" s="21">
        <v>1300617</v>
      </c>
      <c r="I77" s="21">
        <v>3397154</v>
      </c>
      <c r="J77" s="21">
        <v>3215147</v>
      </c>
      <c r="K77" s="21">
        <v>1294919</v>
      </c>
      <c r="L77" s="21">
        <v>1533693</v>
      </c>
      <c r="M77" s="21">
        <v>6043759</v>
      </c>
      <c r="N77" s="21">
        <v>1177146</v>
      </c>
      <c r="O77" s="21">
        <v>821895</v>
      </c>
      <c r="P77" s="21">
        <v>1638885</v>
      </c>
      <c r="Q77" s="21">
        <v>3637926</v>
      </c>
      <c r="R77" s="21"/>
      <c r="S77" s="21"/>
      <c r="T77" s="21"/>
      <c r="U77" s="21"/>
      <c r="V77" s="21">
        <v>13078839</v>
      </c>
      <c r="W77" s="21">
        <v>13640647</v>
      </c>
      <c r="X77" s="21"/>
      <c r="Y77" s="20"/>
      <c r="Z77" s="23">
        <v>21723647</v>
      </c>
    </row>
    <row r="78" spans="1:26" ht="13.5" hidden="1">
      <c r="A78" s="38" t="s">
        <v>32</v>
      </c>
      <c r="B78" s="19">
        <v>3120878</v>
      </c>
      <c r="C78" s="19"/>
      <c r="D78" s="20">
        <v>5920000</v>
      </c>
      <c r="E78" s="21">
        <v>6214286</v>
      </c>
      <c r="F78" s="21">
        <v>222082</v>
      </c>
      <c r="G78" s="21">
        <v>191171</v>
      </c>
      <c r="H78" s="21">
        <v>215180</v>
      </c>
      <c r="I78" s="21">
        <v>628433</v>
      </c>
      <c r="J78" s="21">
        <v>222992</v>
      </c>
      <c r="K78" s="21">
        <v>243090</v>
      </c>
      <c r="L78" s="21">
        <v>202771</v>
      </c>
      <c r="M78" s="21">
        <v>668853</v>
      </c>
      <c r="N78" s="21">
        <v>225244</v>
      </c>
      <c r="O78" s="21">
        <v>143527</v>
      </c>
      <c r="P78" s="21">
        <v>427758</v>
      </c>
      <c r="Q78" s="21">
        <v>796529</v>
      </c>
      <c r="R78" s="21"/>
      <c r="S78" s="21"/>
      <c r="T78" s="21"/>
      <c r="U78" s="21"/>
      <c r="V78" s="21">
        <v>2093815</v>
      </c>
      <c r="W78" s="21">
        <v>1945286</v>
      </c>
      <c r="X78" s="21"/>
      <c r="Y78" s="20"/>
      <c r="Z78" s="23">
        <v>6214286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2305978</v>
      </c>
      <c r="C82" s="19"/>
      <c r="D82" s="20">
        <v>4264000</v>
      </c>
      <c r="E82" s="21">
        <v>4474171</v>
      </c>
      <c r="F82" s="21">
        <v>134854</v>
      </c>
      <c r="G82" s="21">
        <v>113898</v>
      </c>
      <c r="H82" s="21">
        <v>128400</v>
      </c>
      <c r="I82" s="21">
        <v>377152</v>
      </c>
      <c r="J82" s="21">
        <v>129581</v>
      </c>
      <c r="K82" s="21">
        <v>156046</v>
      </c>
      <c r="L82" s="21">
        <v>106392</v>
      </c>
      <c r="M82" s="21">
        <v>392019</v>
      </c>
      <c r="N82" s="21">
        <v>141566</v>
      </c>
      <c r="O82" s="21">
        <v>92481</v>
      </c>
      <c r="P82" s="21">
        <v>284670</v>
      </c>
      <c r="Q82" s="21">
        <v>518717</v>
      </c>
      <c r="R82" s="21"/>
      <c r="S82" s="21"/>
      <c r="T82" s="21"/>
      <c r="U82" s="21"/>
      <c r="V82" s="21">
        <v>1287888</v>
      </c>
      <c r="W82" s="21">
        <v>1153171</v>
      </c>
      <c r="X82" s="21"/>
      <c r="Y82" s="20"/>
      <c r="Z82" s="23">
        <v>4474171</v>
      </c>
    </row>
    <row r="83" spans="1:26" ht="13.5" hidden="1">
      <c r="A83" s="39" t="s">
        <v>107</v>
      </c>
      <c r="B83" s="19">
        <v>814900</v>
      </c>
      <c r="C83" s="19"/>
      <c r="D83" s="20">
        <v>1656000</v>
      </c>
      <c r="E83" s="21">
        <v>1740115</v>
      </c>
      <c r="F83" s="21">
        <v>87228</v>
      </c>
      <c r="G83" s="21">
        <v>77273</v>
      </c>
      <c r="H83" s="21">
        <v>86780</v>
      </c>
      <c r="I83" s="21">
        <v>251281</v>
      </c>
      <c r="J83" s="21">
        <v>93411</v>
      </c>
      <c r="K83" s="21">
        <v>87044</v>
      </c>
      <c r="L83" s="21">
        <v>96379</v>
      </c>
      <c r="M83" s="21">
        <v>276834</v>
      </c>
      <c r="N83" s="21">
        <v>83678</v>
      </c>
      <c r="O83" s="21">
        <v>51046</v>
      </c>
      <c r="P83" s="21">
        <v>143088</v>
      </c>
      <c r="Q83" s="21">
        <v>277812</v>
      </c>
      <c r="R83" s="21"/>
      <c r="S83" s="21"/>
      <c r="T83" s="21"/>
      <c r="U83" s="21"/>
      <c r="V83" s="21">
        <v>805927</v>
      </c>
      <c r="W83" s="21">
        <v>792115</v>
      </c>
      <c r="X83" s="21"/>
      <c r="Y83" s="20"/>
      <c r="Z83" s="23">
        <v>1740115</v>
      </c>
    </row>
    <row r="84" spans="1:26" ht="13.5" hidden="1">
      <c r="A84" s="40" t="s">
        <v>110</v>
      </c>
      <c r="B84" s="28"/>
      <c r="C84" s="28"/>
      <c r="D84" s="29">
        <v>4067000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19956000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19956000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19956000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19956000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79013245</v>
      </c>
      <c r="D5" s="153">
        <f>SUM(D6:D8)</f>
        <v>0</v>
      </c>
      <c r="E5" s="154">
        <f t="shared" si="0"/>
        <v>48997600</v>
      </c>
      <c r="F5" s="100">
        <f t="shared" si="0"/>
        <v>91728281</v>
      </c>
      <c r="G5" s="100">
        <f t="shared" si="0"/>
        <v>29041404</v>
      </c>
      <c r="H5" s="100">
        <f t="shared" si="0"/>
        <v>3606320</v>
      </c>
      <c r="I5" s="100">
        <f t="shared" si="0"/>
        <v>7116371</v>
      </c>
      <c r="J5" s="100">
        <f t="shared" si="0"/>
        <v>39764095</v>
      </c>
      <c r="K5" s="100">
        <f t="shared" si="0"/>
        <v>5334167</v>
      </c>
      <c r="L5" s="100">
        <f t="shared" si="0"/>
        <v>18180285</v>
      </c>
      <c r="M5" s="100">
        <f t="shared" si="0"/>
        <v>2398437</v>
      </c>
      <c r="N5" s="100">
        <f t="shared" si="0"/>
        <v>25912889</v>
      </c>
      <c r="O5" s="100">
        <f t="shared" si="0"/>
        <v>2615078</v>
      </c>
      <c r="P5" s="100">
        <f t="shared" si="0"/>
        <v>2718820</v>
      </c>
      <c r="Q5" s="100">
        <f t="shared" si="0"/>
        <v>17346310</v>
      </c>
      <c r="R5" s="100">
        <f t="shared" si="0"/>
        <v>22680208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88357192</v>
      </c>
      <c r="X5" s="100">
        <f t="shared" si="0"/>
        <v>68796211</v>
      </c>
      <c r="Y5" s="100">
        <f t="shared" si="0"/>
        <v>19560981</v>
      </c>
      <c r="Z5" s="137">
        <f>+IF(X5&lt;&gt;0,+(Y5/X5)*100,0)</f>
        <v>28.433224323938422</v>
      </c>
      <c r="AA5" s="153">
        <f>SUM(AA6:AA8)</f>
        <v>91728281</v>
      </c>
    </row>
    <row r="6" spans="1:27" ht="13.5">
      <c r="A6" s="138" t="s">
        <v>75</v>
      </c>
      <c r="B6" s="136"/>
      <c r="C6" s="155"/>
      <c r="D6" s="155"/>
      <c r="E6" s="156">
        <v>772607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78716950</v>
      </c>
      <c r="D7" s="157"/>
      <c r="E7" s="158">
        <v>46679779</v>
      </c>
      <c r="F7" s="159">
        <v>91728281</v>
      </c>
      <c r="G7" s="159">
        <v>29041404</v>
      </c>
      <c r="H7" s="159">
        <v>3606320</v>
      </c>
      <c r="I7" s="159">
        <v>7116371</v>
      </c>
      <c r="J7" s="159">
        <v>39764095</v>
      </c>
      <c r="K7" s="159">
        <v>5334167</v>
      </c>
      <c r="L7" s="159">
        <v>18180285</v>
      </c>
      <c r="M7" s="159">
        <v>2398437</v>
      </c>
      <c r="N7" s="159">
        <v>25912889</v>
      </c>
      <c r="O7" s="159">
        <v>2615078</v>
      </c>
      <c r="P7" s="159">
        <v>2718820</v>
      </c>
      <c r="Q7" s="159">
        <v>17346310</v>
      </c>
      <c r="R7" s="159">
        <v>22680208</v>
      </c>
      <c r="S7" s="159"/>
      <c r="T7" s="159"/>
      <c r="U7" s="159"/>
      <c r="V7" s="159"/>
      <c r="W7" s="159">
        <v>88357192</v>
      </c>
      <c r="X7" s="159">
        <v>68796211</v>
      </c>
      <c r="Y7" s="159">
        <v>19560981</v>
      </c>
      <c r="Z7" s="141">
        <v>28.43</v>
      </c>
      <c r="AA7" s="157">
        <v>91728281</v>
      </c>
    </row>
    <row r="8" spans="1:27" ht="13.5">
      <c r="A8" s="138" t="s">
        <v>77</v>
      </c>
      <c r="B8" s="136"/>
      <c r="C8" s="155">
        <v>296295</v>
      </c>
      <c r="D8" s="155"/>
      <c r="E8" s="156">
        <v>1545214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4840506</v>
      </c>
      <c r="D9" s="153">
        <f>SUM(D10:D14)</f>
        <v>0</v>
      </c>
      <c r="E9" s="154">
        <f t="shared" si="1"/>
        <v>24829641</v>
      </c>
      <c r="F9" s="100">
        <f t="shared" si="1"/>
        <v>5101064</v>
      </c>
      <c r="G9" s="100">
        <f t="shared" si="1"/>
        <v>163777</v>
      </c>
      <c r="H9" s="100">
        <f t="shared" si="1"/>
        <v>177463</v>
      </c>
      <c r="I9" s="100">
        <f t="shared" si="1"/>
        <v>245202</v>
      </c>
      <c r="J9" s="100">
        <f t="shared" si="1"/>
        <v>586442</v>
      </c>
      <c r="K9" s="100">
        <f t="shared" si="1"/>
        <v>286334</v>
      </c>
      <c r="L9" s="100">
        <f t="shared" si="1"/>
        <v>266181</v>
      </c>
      <c r="M9" s="100">
        <f t="shared" si="1"/>
        <v>337461</v>
      </c>
      <c r="N9" s="100">
        <f t="shared" si="1"/>
        <v>889976</v>
      </c>
      <c r="O9" s="100">
        <f t="shared" si="1"/>
        <v>195625</v>
      </c>
      <c r="P9" s="100">
        <f t="shared" si="1"/>
        <v>185295</v>
      </c>
      <c r="Q9" s="100">
        <f t="shared" si="1"/>
        <v>172241</v>
      </c>
      <c r="R9" s="100">
        <f t="shared" si="1"/>
        <v>553161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2029579</v>
      </c>
      <c r="X9" s="100">
        <f t="shared" si="1"/>
        <v>3825798</v>
      </c>
      <c r="Y9" s="100">
        <f t="shared" si="1"/>
        <v>-1796219</v>
      </c>
      <c r="Z9" s="137">
        <f>+IF(X9&lt;&gt;0,+(Y9/X9)*100,0)</f>
        <v>-46.95017876009136</v>
      </c>
      <c r="AA9" s="153">
        <f>SUM(AA10:AA14)</f>
        <v>5101064</v>
      </c>
    </row>
    <row r="10" spans="1:27" ht="13.5">
      <c r="A10" s="138" t="s">
        <v>79</v>
      </c>
      <c r="B10" s="136"/>
      <c r="C10" s="155">
        <v>4840506</v>
      </c>
      <c r="D10" s="155"/>
      <c r="E10" s="156">
        <v>24829641</v>
      </c>
      <c r="F10" s="60">
        <v>5101064</v>
      </c>
      <c r="G10" s="60">
        <v>163777</v>
      </c>
      <c r="H10" s="60">
        <v>177463</v>
      </c>
      <c r="I10" s="60">
        <v>245202</v>
      </c>
      <c r="J10" s="60">
        <v>586442</v>
      </c>
      <c r="K10" s="60">
        <v>286334</v>
      </c>
      <c r="L10" s="60">
        <v>266181</v>
      </c>
      <c r="M10" s="60">
        <v>337461</v>
      </c>
      <c r="N10" s="60">
        <v>889976</v>
      </c>
      <c r="O10" s="60">
        <v>195625</v>
      </c>
      <c r="P10" s="60">
        <v>185295</v>
      </c>
      <c r="Q10" s="60">
        <v>172241</v>
      </c>
      <c r="R10" s="60">
        <v>553161</v>
      </c>
      <c r="S10" s="60"/>
      <c r="T10" s="60"/>
      <c r="U10" s="60"/>
      <c r="V10" s="60"/>
      <c r="W10" s="60">
        <v>2029579</v>
      </c>
      <c r="X10" s="60">
        <v>3825798</v>
      </c>
      <c r="Y10" s="60">
        <v>-1796219</v>
      </c>
      <c r="Z10" s="140">
        <v>-46.95</v>
      </c>
      <c r="AA10" s="155">
        <v>5101064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32507729</v>
      </c>
      <c r="D15" s="153">
        <f>SUM(D16:D18)</f>
        <v>0</v>
      </c>
      <c r="E15" s="154">
        <f t="shared" si="2"/>
        <v>73195759</v>
      </c>
      <c r="F15" s="100">
        <f t="shared" si="2"/>
        <v>37762376</v>
      </c>
      <c r="G15" s="100">
        <f t="shared" si="2"/>
        <v>348952</v>
      </c>
      <c r="H15" s="100">
        <f t="shared" si="2"/>
        <v>261544</v>
      </c>
      <c r="I15" s="100">
        <f t="shared" si="2"/>
        <v>3501536</v>
      </c>
      <c r="J15" s="100">
        <f t="shared" si="2"/>
        <v>4112032</v>
      </c>
      <c r="K15" s="100">
        <f t="shared" si="2"/>
        <v>1137087</v>
      </c>
      <c r="L15" s="100">
        <f t="shared" si="2"/>
        <v>4019948</v>
      </c>
      <c r="M15" s="100">
        <f t="shared" si="2"/>
        <v>9235895</v>
      </c>
      <c r="N15" s="100">
        <f t="shared" si="2"/>
        <v>14392930</v>
      </c>
      <c r="O15" s="100">
        <f t="shared" si="2"/>
        <v>1186545</v>
      </c>
      <c r="P15" s="100">
        <f t="shared" si="2"/>
        <v>1419669</v>
      </c>
      <c r="Q15" s="100">
        <f t="shared" si="2"/>
        <v>675824</v>
      </c>
      <c r="R15" s="100">
        <f t="shared" si="2"/>
        <v>3282038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21787000</v>
      </c>
      <c r="X15" s="100">
        <f t="shared" si="2"/>
        <v>28321782</v>
      </c>
      <c r="Y15" s="100">
        <f t="shared" si="2"/>
        <v>-6534782</v>
      </c>
      <c r="Z15" s="137">
        <f>+IF(X15&lt;&gt;0,+(Y15/X15)*100,0)</f>
        <v>-23.073343336941157</v>
      </c>
      <c r="AA15" s="153">
        <f>SUM(AA16:AA18)</f>
        <v>37762376</v>
      </c>
    </row>
    <row r="16" spans="1:27" ht="13.5">
      <c r="A16" s="138" t="s">
        <v>85</v>
      </c>
      <c r="B16" s="136"/>
      <c r="C16" s="155">
        <v>7656262</v>
      </c>
      <c r="D16" s="155"/>
      <c r="E16" s="156">
        <v>73195759</v>
      </c>
      <c r="F16" s="60">
        <v>54900</v>
      </c>
      <c r="G16" s="60">
        <v>27888</v>
      </c>
      <c r="H16" s="60">
        <v>1237</v>
      </c>
      <c r="I16" s="60">
        <v>5577</v>
      </c>
      <c r="J16" s="60">
        <v>34702</v>
      </c>
      <c r="K16" s="60">
        <v>589688</v>
      </c>
      <c r="L16" s="60">
        <v>7889</v>
      </c>
      <c r="M16" s="60">
        <v>3842275</v>
      </c>
      <c r="N16" s="60">
        <v>4439852</v>
      </c>
      <c r="O16" s="60">
        <v>8932</v>
      </c>
      <c r="P16" s="60">
        <v>956</v>
      </c>
      <c r="Q16" s="60">
        <v>130586</v>
      </c>
      <c r="R16" s="60">
        <v>140474</v>
      </c>
      <c r="S16" s="60"/>
      <c r="T16" s="60"/>
      <c r="U16" s="60"/>
      <c r="V16" s="60"/>
      <c r="W16" s="60">
        <v>4615028</v>
      </c>
      <c r="X16" s="60">
        <v>41175</v>
      </c>
      <c r="Y16" s="60">
        <v>4573853</v>
      </c>
      <c r="Z16" s="140">
        <v>11108.33</v>
      </c>
      <c r="AA16" s="155">
        <v>54900</v>
      </c>
    </row>
    <row r="17" spans="1:27" ht="13.5">
      <c r="A17" s="138" t="s">
        <v>86</v>
      </c>
      <c r="B17" s="136"/>
      <c r="C17" s="155">
        <v>24851467</v>
      </c>
      <c r="D17" s="155"/>
      <c r="E17" s="156"/>
      <c r="F17" s="60">
        <v>37707476</v>
      </c>
      <c r="G17" s="60">
        <v>321064</v>
      </c>
      <c r="H17" s="60">
        <v>260307</v>
      </c>
      <c r="I17" s="60">
        <v>3495959</v>
      </c>
      <c r="J17" s="60">
        <v>4077330</v>
      </c>
      <c r="K17" s="60">
        <v>547399</v>
      </c>
      <c r="L17" s="60">
        <v>4012059</v>
      </c>
      <c r="M17" s="60">
        <v>5393620</v>
      </c>
      <c r="N17" s="60">
        <v>9953078</v>
      </c>
      <c r="O17" s="60">
        <v>1177613</v>
      </c>
      <c r="P17" s="60">
        <v>1418713</v>
      </c>
      <c r="Q17" s="60">
        <v>545238</v>
      </c>
      <c r="R17" s="60">
        <v>3141564</v>
      </c>
      <c r="S17" s="60"/>
      <c r="T17" s="60"/>
      <c r="U17" s="60"/>
      <c r="V17" s="60"/>
      <c r="W17" s="60">
        <v>17171972</v>
      </c>
      <c r="X17" s="60">
        <v>28280607</v>
      </c>
      <c r="Y17" s="60">
        <v>-11108635</v>
      </c>
      <c r="Z17" s="140">
        <v>-39.28</v>
      </c>
      <c r="AA17" s="155">
        <v>37707476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3540652</v>
      </c>
      <c r="D19" s="153">
        <f>SUM(D20:D23)</f>
        <v>0</v>
      </c>
      <c r="E19" s="154">
        <f t="shared" si="3"/>
        <v>4261000</v>
      </c>
      <c r="F19" s="100">
        <f t="shared" si="3"/>
        <v>3440722</v>
      </c>
      <c r="G19" s="100">
        <f t="shared" si="3"/>
        <v>294967</v>
      </c>
      <c r="H19" s="100">
        <f t="shared" si="3"/>
        <v>286830</v>
      </c>
      <c r="I19" s="100">
        <f t="shared" si="3"/>
        <v>284575</v>
      </c>
      <c r="J19" s="100">
        <f t="shared" si="3"/>
        <v>866372</v>
      </c>
      <c r="K19" s="100">
        <f t="shared" si="3"/>
        <v>283013</v>
      </c>
      <c r="L19" s="100">
        <f t="shared" si="3"/>
        <v>285398</v>
      </c>
      <c r="M19" s="100">
        <f t="shared" si="3"/>
        <v>285577</v>
      </c>
      <c r="N19" s="100">
        <f t="shared" si="3"/>
        <v>853988</v>
      </c>
      <c r="O19" s="100">
        <f t="shared" si="3"/>
        <v>285873</v>
      </c>
      <c r="P19" s="100">
        <f t="shared" si="3"/>
        <v>284607</v>
      </c>
      <c r="Q19" s="100">
        <f t="shared" si="3"/>
        <v>284670</v>
      </c>
      <c r="R19" s="100">
        <f t="shared" si="3"/>
        <v>855150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2575510</v>
      </c>
      <c r="X19" s="100">
        <f t="shared" si="3"/>
        <v>2580542</v>
      </c>
      <c r="Y19" s="100">
        <f t="shared" si="3"/>
        <v>-5032</v>
      </c>
      <c r="Z19" s="137">
        <f>+IF(X19&lt;&gt;0,+(Y19/X19)*100,0)</f>
        <v>-0.1949977950368566</v>
      </c>
      <c r="AA19" s="153">
        <f>SUM(AA20:AA23)</f>
        <v>3440722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3540652</v>
      </c>
      <c r="D23" s="155"/>
      <c r="E23" s="156">
        <v>4261000</v>
      </c>
      <c r="F23" s="60">
        <v>3440722</v>
      </c>
      <c r="G23" s="60">
        <v>294967</v>
      </c>
      <c r="H23" s="60">
        <v>286830</v>
      </c>
      <c r="I23" s="60">
        <v>284575</v>
      </c>
      <c r="J23" s="60">
        <v>866372</v>
      </c>
      <c r="K23" s="60">
        <v>283013</v>
      </c>
      <c r="L23" s="60">
        <v>285398</v>
      </c>
      <c r="M23" s="60">
        <v>285577</v>
      </c>
      <c r="N23" s="60">
        <v>853988</v>
      </c>
      <c r="O23" s="60">
        <v>285873</v>
      </c>
      <c r="P23" s="60">
        <v>284607</v>
      </c>
      <c r="Q23" s="60">
        <v>284670</v>
      </c>
      <c r="R23" s="60">
        <v>855150</v>
      </c>
      <c r="S23" s="60"/>
      <c r="T23" s="60"/>
      <c r="U23" s="60"/>
      <c r="V23" s="60"/>
      <c r="W23" s="60">
        <v>2575510</v>
      </c>
      <c r="X23" s="60">
        <v>2580542</v>
      </c>
      <c r="Y23" s="60">
        <v>-5032</v>
      </c>
      <c r="Z23" s="140">
        <v>-0.19</v>
      </c>
      <c r="AA23" s="155">
        <v>3440722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119902132</v>
      </c>
      <c r="D25" s="168">
        <f>+D5+D9+D15+D19+D24</f>
        <v>0</v>
      </c>
      <c r="E25" s="169">
        <f t="shared" si="4"/>
        <v>151284000</v>
      </c>
      <c r="F25" s="73">
        <f t="shared" si="4"/>
        <v>138032443</v>
      </c>
      <c r="G25" s="73">
        <f t="shared" si="4"/>
        <v>29849100</v>
      </c>
      <c r="H25" s="73">
        <f t="shared" si="4"/>
        <v>4332157</v>
      </c>
      <c r="I25" s="73">
        <f t="shared" si="4"/>
        <v>11147684</v>
      </c>
      <c r="J25" s="73">
        <f t="shared" si="4"/>
        <v>45328941</v>
      </c>
      <c r="K25" s="73">
        <f t="shared" si="4"/>
        <v>7040601</v>
      </c>
      <c r="L25" s="73">
        <f t="shared" si="4"/>
        <v>22751812</v>
      </c>
      <c r="M25" s="73">
        <f t="shared" si="4"/>
        <v>12257370</v>
      </c>
      <c r="N25" s="73">
        <f t="shared" si="4"/>
        <v>42049783</v>
      </c>
      <c r="O25" s="73">
        <f t="shared" si="4"/>
        <v>4283121</v>
      </c>
      <c r="P25" s="73">
        <f t="shared" si="4"/>
        <v>4608391</v>
      </c>
      <c r="Q25" s="73">
        <f t="shared" si="4"/>
        <v>18479045</v>
      </c>
      <c r="R25" s="73">
        <f t="shared" si="4"/>
        <v>27370557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114749281</v>
      </c>
      <c r="X25" s="73">
        <f t="shared" si="4"/>
        <v>103524333</v>
      </c>
      <c r="Y25" s="73">
        <f t="shared" si="4"/>
        <v>11224948</v>
      </c>
      <c r="Z25" s="170">
        <f>+IF(X25&lt;&gt;0,+(Y25/X25)*100,0)</f>
        <v>10.842811225840016</v>
      </c>
      <c r="AA25" s="168">
        <f>+AA5+AA9+AA15+AA19+AA24</f>
        <v>138032443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38639058</v>
      </c>
      <c r="D28" s="153">
        <f>SUM(D29:D31)</f>
        <v>0</v>
      </c>
      <c r="E28" s="154">
        <f t="shared" si="5"/>
        <v>41737960</v>
      </c>
      <c r="F28" s="100">
        <f t="shared" si="5"/>
        <v>55147646</v>
      </c>
      <c r="G28" s="100">
        <f t="shared" si="5"/>
        <v>8480081</v>
      </c>
      <c r="H28" s="100">
        <f t="shared" si="5"/>
        <v>2796388</v>
      </c>
      <c r="I28" s="100">
        <f t="shared" si="5"/>
        <v>3715258</v>
      </c>
      <c r="J28" s="100">
        <f t="shared" si="5"/>
        <v>14991727</v>
      </c>
      <c r="K28" s="100">
        <f t="shared" si="5"/>
        <v>3858194</v>
      </c>
      <c r="L28" s="100">
        <f t="shared" si="5"/>
        <v>3311742</v>
      </c>
      <c r="M28" s="100">
        <f t="shared" si="5"/>
        <v>7052676</v>
      </c>
      <c r="N28" s="100">
        <f t="shared" si="5"/>
        <v>14222612</v>
      </c>
      <c r="O28" s="100">
        <f t="shared" si="5"/>
        <v>2865344</v>
      </c>
      <c r="P28" s="100">
        <f t="shared" si="5"/>
        <v>3096168</v>
      </c>
      <c r="Q28" s="100">
        <f t="shared" si="5"/>
        <v>3828698</v>
      </c>
      <c r="R28" s="100">
        <f t="shared" si="5"/>
        <v>9790210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39004549</v>
      </c>
      <c r="X28" s="100">
        <f t="shared" si="5"/>
        <v>41360734</v>
      </c>
      <c r="Y28" s="100">
        <f t="shared" si="5"/>
        <v>-2356185</v>
      </c>
      <c r="Z28" s="137">
        <f>+IF(X28&lt;&gt;0,+(Y28/X28)*100,0)</f>
        <v>-5.696671147083608</v>
      </c>
      <c r="AA28" s="153">
        <f>SUM(AA29:AA31)</f>
        <v>55147646</v>
      </c>
    </row>
    <row r="29" spans="1:27" ht="13.5">
      <c r="A29" s="138" t="s">
        <v>75</v>
      </c>
      <c r="B29" s="136"/>
      <c r="C29" s="155">
        <v>15563817</v>
      </c>
      <c r="D29" s="155"/>
      <c r="E29" s="156">
        <v>11984481</v>
      </c>
      <c r="F29" s="60">
        <v>20921671</v>
      </c>
      <c r="G29" s="60">
        <v>1241605</v>
      </c>
      <c r="H29" s="60">
        <v>1333350</v>
      </c>
      <c r="I29" s="60">
        <v>2115307</v>
      </c>
      <c r="J29" s="60">
        <v>4690262</v>
      </c>
      <c r="K29" s="60">
        <v>2716852</v>
      </c>
      <c r="L29" s="60">
        <v>2051845</v>
      </c>
      <c r="M29" s="60">
        <v>3428616</v>
      </c>
      <c r="N29" s="60">
        <v>8197313</v>
      </c>
      <c r="O29" s="60">
        <v>1745060</v>
      </c>
      <c r="P29" s="60">
        <v>1365612</v>
      </c>
      <c r="Q29" s="60">
        <v>1779058</v>
      </c>
      <c r="R29" s="60">
        <v>4889730</v>
      </c>
      <c r="S29" s="60"/>
      <c r="T29" s="60"/>
      <c r="U29" s="60"/>
      <c r="V29" s="60"/>
      <c r="W29" s="60">
        <v>17777305</v>
      </c>
      <c r="X29" s="60">
        <v>15691253</v>
      </c>
      <c r="Y29" s="60">
        <v>2086052</v>
      </c>
      <c r="Z29" s="140">
        <v>13.29</v>
      </c>
      <c r="AA29" s="155">
        <v>20921671</v>
      </c>
    </row>
    <row r="30" spans="1:27" ht="13.5">
      <c r="A30" s="138" t="s">
        <v>76</v>
      </c>
      <c r="B30" s="136"/>
      <c r="C30" s="157">
        <v>20924106</v>
      </c>
      <c r="D30" s="157"/>
      <c r="E30" s="158">
        <v>27542516</v>
      </c>
      <c r="F30" s="159">
        <v>25774567</v>
      </c>
      <c r="G30" s="159">
        <v>6605004</v>
      </c>
      <c r="H30" s="159">
        <v>352342</v>
      </c>
      <c r="I30" s="159">
        <v>1181133</v>
      </c>
      <c r="J30" s="159">
        <v>8138479</v>
      </c>
      <c r="K30" s="159">
        <v>696705</v>
      </c>
      <c r="L30" s="159">
        <v>798373</v>
      </c>
      <c r="M30" s="159">
        <v>2900113</v>
      </c>
      <c r="N30" s="159">
        <v>4395191</v>
      </c>
      <c r="O30" s="159">
        <v>789305</v>
      </c>
      <c r="P30" s="159">
        <v>1222536</v>
      </c>
      <c r="Q30" s="159">
        <v>1635800</v>
      </c>
      <c r="R30" s="159">
        <v>3647641</v>
      </c>
      <c r="S30" s="159"/>
      <c r="T30" s="159"/>
      <c r="U30" s="159"/>
      <c r="V30" s="159"/>
      <c r="W30" s="159">
        <v>16181311</v>
      </c>
      <c r="X30" s="159">
        <v>19330925</v>
      </c>
      <c r="Y30" s="159">
        <v>-3149614</v>
      </c>
      <c r="Z30" s="141">
        <v>-16.29</v>
      </c>
      <c r="AA30" s="157">
        <v>25774567</v>
      </c>
    </row>
    <row r="31" spans="1:27" ht="13.5">
      <c r="A31" s="138" t="s">
        <v>77</v>
      </c>
      <c r="B31" s="136"/>
      <c r="C31" s="155">
        <v>2151135</v>
      </c>
      <c r="D31" s="155"/>
      <c r="E31" s="156">
        <v>2210963</v>
      </c>
      <c r="F31" s="60">
        <v>8451408</v>
      </c>
      <c r="G31" s="60">
        <v>633472</v>
      </c>
      <c r="H31" s="60">
        <v>1110696</v>
      </c>
      <c r="I31" s="60">
        <v>418818</v>
      </c>
      <c r="J31" s="60">
        <v>2162986</v>
      </c>
      <c r="K31" s="60">
        <v>444637</v>
      </c>
      <c r="L31" s="60">
        <v>461524</v>
      </c>
      <c r="M31" s="60">
        <v>723947</v>
      </c>
      <c r="N31" s="60">
        <v>1630108</v>
      </c>
      <c r="O31" s="60">
        <v>330979</v>
      </c>
      <c r="P31" s="60">
        <v>508020</v>
      </c>
      <c r="Q31" s="60">
        <v>413840</v>
      </c>
      <c r="R31" s="60">
        <v>1252839</v>
      </c>
      <c r="S31" s="60"/>
      <c r="T31" s="60"/>
      <c r="U31" s="60"/>
      <c r="V31" s="60"/>
      <c r="W31" s="60">
        <v>5045933</v>
      </c>
      <c r="X31" s="60">
        <v>6338556</v>
      </c>
      <c r="Y31" s="60">
        <v>-1292623</v>
      </c>
      <c r="Z31" s="140">
        <v>-20.39</v>
      </c>
      <c r="AA31" s="155">
        <v>8451408</v>
      </c>
    </row>
    <row r="32" spans="1:27" ht="13.5">
      <c r="A32" s="135" t="s">
        <v>78</v>
      </c>
      <c r="B32" s="136"/>
      <c r="C32" s="153">
        <f aca="true" t="shared" si="6" ref="C32:Y32">SUM(C33:C37)</f>
        <v>18417676</v>
      </c>
      <c r="D32" s="153">
        <f>SUM(D33:D37)</f>
        <v>0</v>
      </c>
      <c r="E32" s="154">
        <f t="shared" si="6"/>
        <v>6432888</v>
      </c>
      <c r="F32" s="100">
        <f t="shared" si="6"/>
        <v>19629489</v>
      </c>
      <c r="G32" s="100">
        <f t="shared" si="6"/>
        <v>793637</v>
      </c>
      <c r="H32" s="100">
        <f t="shared" si="6"/>
        <v>673914</v>
      </c>
      <c r="I32" s="100">
        <f t="shared" si="6"/>
        <v>1202543</v>
      </c>
      <c r="J32" s="100">
        <f t="shared" si="6"/>
        <v>2670094</v>
      </c>
      <c r="K32" s="100">
        <f t="shared" si="6"/>
        <v>1433069</v>
      </c>
      <c r="L32" s="100">
        <f t="shared" si="6"/>
        <v>589652</v>
      </c>
      <c r="M32" s="100">
        <f t="shared" si="6"/>
        <v>1781023</v>
      </c>
      <c r="N32" s="100">
        <f t="shared" si="6"/>
        <v>3803744</v>
      </c>
      <c r="O32" s="100">
        <f t="shared" si="6"/>
        <v>1246191</v>
      </c>
      <c r="P32" s="100">
        <f t="shared" si="6"/>
        <v>1500290</v>
      </c>
      <c r="Q32" s="100">
        <f t="shared" si="6"/>
        <v>641558</v>
      </c>
      <c r="R32" s="100">
        <f t="shared" si="6"/>
        <v>3388039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9861877</v>
      </c>
      <c r="X32" s="100">
        <f t="shared" si="6"/>
        <v>14722117</v>
      </c>
      <c r="Y32" s="100">
        <f t="shared" si="6"/>
        <v>-4860240</v>
      </c>
      <c r="Z32" s="137">
        <f>+IF(X32&lt;&gt;0,+(Y32/X32)*100,0)</f>
        <v>-33.013186894248975</v>
      </c>
      <c r="AA32" s="153">
        <f>SUM(AA33:AA37)</f>
        <v>19629489</v>
      </c>
    </row>
    <row r="33" spans="1:27" ht="13.5">
      <c r="A33" s="138" t="s">
        <v>79</v>
      </c>
      <c r="B33" s="136"/>
      <c r="C33" s="155">
        <v>18417676</v>
      </c>
      <c r="D33" s="155"/>
      <c r="E33" s="156">
        <v>6432888</v>
      </c>
      <c r="F33" s="60">
        <v>19629489</v>
      </c>
      <c r="G33" s="60">
        <v>793637</v>
      </c>
      <c r="H33" s="60">
        <v>673914</v>
      </c>
      <c r="I33" s="60">
        <v>1202543</v>
      </c>
      <c r="J33" s="60">
        <v>2670094</v>
      </c>
      <c r="K33" s="60">
        <v>1433069</v>
      </c>
      <c r="L33" s="60">
        <v>589652</v>
      </c>
      <c r="M33" s="60">
        <v>1781023</v>
      </c>
      <c r="N33" s="60">
        <v>3803744</v>
      </c>
      <c r="O33" s="60">
        <v>1246191</v>
      </c>
      <c r="P33" s="60">
        <v>1500290</v>
      </c>
      <c r="Q33" s="60">
        <v>641558</v>
      </c>
      <c r="R33" s="60">
        <v>3388039</v>
      </c>
      <c r="S33" s="60"/>
      <c r="T33" s="60"/>
      <c r="U33" s="60"/>
      <c r="V33" s="60"/>
      <c r="W33" s="60">
        <v>9861877</v>
      </c>
      <c r="X33" s="60">
        <v>14722117</v>
      </c>
      <c r="Y33" s="60">
        <v>-4860240</v>
      </c>
      <c r="Z33" s="140">
        <v>-33.01</v>
      </c>
      <c r="AA33" s="155">
        <v>19629489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27173028</v>
      </c>
      <c r="D38" s="153">
        <f>SUM(D39:D41)</f>
        <v>0</v>
      </c>
      <c r="E38" s="154">
        <f t="shared" si="7"/>
        <v>79449153</v>
      </c>
      <c r="F38" s="100">
        <f t="shared" si="7"/>
        <v>58169719</v>
      </c>
      <c r="G38" s="100">
        <f t="shared" si="7"/>
        <v>854892</v>
      </c>
      <c r="H38" s="100">
        <f t="shared" si="7"/>
        <v>1516912</v>
      </c>
      <c r="I38" s="100">
        <f t="shared" si="7"/>
        <v>4428642</v>
      </c>
      <c r="J38" s="100">
        <f t="shared" si="7"/>
        <v>6800446</v>
      </c>
      <c r="K38" s="100">
        <f t="shared" si="7"/>
        <v>1478257</v>
      </c>
      <c r="L38" s="100">
        <f t="shared" si="7"/>
        <v>1145342</v>
      </c>
      <c r="M38" s="100">
        <f t="shared" si="7"/>
        <v>1516184</v>
      </c>
      <c r="N38" s="100">
        <f t="shared" si="7"/>
        <v>4139783</v>
      </c>
      <c r="O38" s="100">
        <f t="shared" si="7"/>
        <v>1428564</v>
      </c>
      <c r="P38" s="100">
        <f t="shared" si="7"/>
        <v>2048373</v>
      </c>
      <c r="Q38" s="100">
        <f t="shared" si="7"/>
        <v>1462467</v>
      </c>
      <c r="R38" s="100">
        <f t="shared" si="7"/>
        <v>4939404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15879633</v>
      </c>
      <c r="X38" s="100">
        <f t="shared" si="7"/>
        <v>43627289</v>
      </c>
      <c r="Y38" s="100">
        <f t="shared" si="7"/>
        <v>-27747656</v>
      </c>
      <c r="Z38" s="137">
        <f>+IF(X38&lt;&gt;0,+(Y38/X38)*100,0)</f>
        <v>-63.60160494959932</v>
      </c>
      <c r="AA38" s="153">
        <f>SUM(AA39:AA41)</f>
        <v>58169719</v>
      </c>
    </row>
    <row r="39" spans="1:27" ht="13.5">
      <c r="A39" s="138" t="s">
        <v>85</v>
      </c>
      <c r="B39" s="136"/>
      <c r="C39" s="155">
        <v>1161439</v>
      </c>
      <c r="D39" s="155"/>
      <c r="E39" s="156">
        <v>79449153</v>
      </c>
      <c r="F39" s="60">
        <v>4165812</v>
      </c>
      <c r="G39" s="60">
        <v>3200</v>
      </c>
      <c r="H39" s="60">
        <v>805</v>
      </c>
      <c r="I39" s="60">
        <v>93485</v>
      </c>
      <c r="J39" s="60">
        <v>97490</v>
      </c>
      <c r="K39" s="60">
        <v>108614</v>
      </c>
      <c r="L39" s="60">
        <v>6198</v>
      </c>
      <c r="M39" s="60">
        <v>37249</v>
      </c>
      <c r="N39" s="60">
        <v>152061</v>
      </c>
      <c r="O39" s="60">
        <v>16932</v>
      </c>
      <c r="P39" s="60">
        <v>292870</v>
      </c>
      <c r="Q39" s="60">
        <v>197103</v>
      </c>
      <c r="R39" s="60">
        <v>506905</v>
      </c>
      <c r="S39" s="60"/>
      <c r="T39" s="60"/>
      <c r="U39" s="60"/>
      <c r="V39" s="60"/>
      <c r="W39" s="60">
        <v>756456</v>
      </c>
      <c r="X39" s="60">
        <v>3124359</v>
      </c>
      <c r="Y39" s="60">
        <v>-2367903</v>
      </c>
      <c r="Z39" s="140">
        <v>-75.79</v>
      </c>
      <c r="AA39" s="155">
        <v>4165812</v>
      </c>
    </row>
    <row r="40" spans="1:27" ht="13.5">
      <c r="A40" s="138" t="s">
        <v>86</v>
      </c>
      <c r="B40" s="136"/>
      <c r="C40" s="155">
        <v>26011589</v>
      </c>
      <c r="D40" s="155"/>
      <c r="E40" s="156"/>
      <c r="F40" s="60">
        <v>54003907</v>
      </c>
      <c r="G40" s="60">
        <v>851692</v>
      </c>
      <c r="H40" s="60">
        <v>1516107</v>
      </c>
      <c r="I40" s="60">
        <v>4335157</v>
      </c>
      <c r="J40" s="60">
        <v>6702956</v>
      </c>
      <c r="K40" s="60">
        <v>1369643</v>
      </c>
      <c r="L40" s="60">
        <v>1139144</v>
      </c>
      <c r="M40" s="60">
        <v>1478935</v>
      </c>
      <c r="N40" s="60">
        <v>3987722</v>
      </c>
      <c r="O40" s="60">
        <v>1411632</v>
      </c>
      <c r="P40" s="60">
        <v>1755503</v>
      </c>
      <c r="Q40" s="60">
        <v>1265364</v>
      </c>
      <c r="R40" s="60">
        <v>4432499</v>
      </c>
      <c r="S40" s="60"/>
      <c r="T40" s="60"/>
      <c r="U40" s="60"/>
      <c r="V40" s="60"/>
      <c r="W40" s="60">
        <v>15123177</v>
      </c>
      <c r="X40" s="60">
        <v>40502930</v>
      </c>
      <c r="Y40" s="60">
        <v>-25379753</v>
      </c>
      <c r="Z40" s="140">
        <v>-62.66</v>
      </c>
      <c r="AA40" s="155">
        <v>54003907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5687971</v>
      </c>
      <c r="D42" s="153">
        <f>SUM(D43:D46)</f>
        <v>0</v>
      </c>
      <c r="E42" s="154">
        <f t="shared" si="8"/>
        <v>0</v>
      </c>
      <c r="F42" s="100">
        <f t="shared" si="8"/>
        <v>3770440</v>
      </c>
      <c r="G42" s="100">
        <f t="shared" si="8"/>
        <v>1046331</v>
      </c>
      <c r="H42" s="100">
        <f t="shared" si="8"/>
        <v>636945</v>
      </c>
      <c r="I42" s="100">
        <f t="shared" si="8"/>
        <v>548219</v>
      </c>
      <c r="J42" s="100">
        <f t="shared" si="8"/>
        <v>2231495</v>
      </c>
      <c r="K42" s="100">
        <f t="shared" si="8"/>
        <v>836854</v>
      </c>
      <c r="L42" s="100">
        <f t="shared" si="8"/>
        <v>472701</v>
      </c>
      <c r="M42" s="100">
        <f t="shared" si="8"/>
        <v>1679136</v>
      </c>
      <c r="N42" s="100">
        <f t="shared" si="8"/>
        <v>2988691</v>
      </c>
      <c r="O42" s="100">
        <f t="shared" si="8"/>
        <v>295764</v>
      </c>
      <c r="P42" s="100">
        <f t="shared" si="8"/>
        <v>519070</v>
      </c>
      <c r="Q42" s="100">
        <f t="shared" si="8"/>
        <v>363154</v>
      </c>
      <c r="R42" s="100">
        <f t="shared" si="8"/>
        <v>1177988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6398174</v>
      </c>
      <c r="X42" s="100">
        <f t="shared" si="8"/>
        <v>2827830</v>
      </c>
      <c r="Y42" s="100">
        <f t="shared" si="8"/>
        <v>3570344</v>
      </c>
      <c r="Z42" s="137">
        <f>+IF(X42&lt;&gt;0,+(Y42/X42)*100,0)</f>
        <v>126.25737756512945</v>
      </c>
      <c r="AA42" s="153">
        <f>SUM(AA43:AA46)</f>
        <v>3770440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5687971</v>
      </c>
      <c r="D46" s="155"/>
      <c r="E46" s="156"/>
      <c r="F46" s="60">
        <v>3770440</v>
      </c>
      <c r="G46" s="60">
        <v>1046331</v>
      </c>
      <c r="H46" s="60">
        <v>636945</v>
      </c>
      <c r="I46" s="60">
        <v>548219</v>
      </c>
      <c r="J46" s="60">
        <v>2231495</v>
      </c>
      <c r="K46" s="60">
        <v>836854</v>
      </c>
      <c r="L46" s="60">
        <v>472701</v>
      </c>
      <c r="M46" s="60">
        <v>1679136</v>
      </c>
      <c r="N46" s="60">
        <v>2988691</v>
      </c>
      <c r="O46" s="60">
        <v>295764</v>
      </c>
      <c r="P46" s="60">
        <v>519070</v>
      </c>
      <c r="Q46" s="60">
        <v>363154</v>
      </c>
      <c r="R46" s="60">
        <v>1177988</v>
      </c>
      <c r="S46" s="60"/>
      <c r="T46" s="60"/>
      <c r="U46" s="60"/>
      <c r="V46" s="60"/>
      <c r="W46" s="60">
        <v>6398174</v>
      </c>
      <c r="X46" s="60">
        <v>2827830</v>
      </c>
      <c r="Y46" s="60">
        <v>3570344</v>
      </c>
      <c r="Z46" s="140">
        <v>126.26</v>
      </c>
      <c r="AA46" s="155">
        <v>3770440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89917733</v>
      </c>
      <c r="D48" s="168">
        <f>+D28+D32+D38+D42+D47</f>
        <v>0</v>
      </c>
      <c r="E48" s="169">
        <f t="shared" si="9"/>
        <v>127620001</v>
      </c>
      <c r="F48" s="73">
        <f t="shared" si="9"/>
        <v>136717294</v>
      </c>
      <c r="G48" s="73">
        <f t="shared" si="9"/>
        <v>11174941</v>
      </c>
      <c r="H48" s="73">
        <f t="shared" si="9"/>
        <v>5624159</v>
      </c>
      <c r="I48" s="73">
        <f t="shared" si="9"/>
        <v>9894662</v>
      </c>
      <c r="J48" s="73">
        <f t="shared" si="9"/>
        <v>26693762</v>
      </c>
      <c r="K48" s="73">
        <f t="shared" si="9"/>
        <v>7606374</v>
      </c>
      <c r="L48" s="73">
        <f t="shared" si="9"/>
        <v>5519437</v>
      </c>
      <c r="M48" s="73">
        <f t="shared" si="9"/>
        <v>12029019</v>
      </c>
      <c r="N48" s="73">
        <f t="shared" si="9"/>
        <v>25154830</v>
      </c>
      <c r="O48" s="73">
        <f t="shared" si="9"/>
        <v>5835863</v>
      </c>
      <c r="P48" s="73">
        <f t="shared" si="9"/>
        <v>7163901</v>
      </c>
      <c r="Q48" s="73">
        <f t="shared" si="9"/>
        <v>6295877</v>
      </c>
      <c r="R48" s="73">
        <f t="shared" si="9"/>
        <v>19295641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71144233</v>
      </c>
      <c r="X48" s="73">
        <f t="shared" si="9"/>
        <v>102537970</v>
      </c>
      <c r="Y48" s="73">
        <f t="shared" si="9"/>
        <v>-31393737</v>
      </c>
      <c r="Z48" s="170">
        <f>+IF(X48&lt;&gt;0,+(Y48/X48)*100,0)</f>
        <v>-30.616694479128075</v>
      </c>
      <c r="AA48" s="168">
        <f>+AA28+AA32+AA38+AA42+AA47</f>
        <v>136717294</v>
      </c>
    </row>
    <row r="49" spans="1:27" ht="13.5">
      <c r="A49" s="148" t="s">
        <v>49</v>
      </c>
      <c r="B49" s="149"/>
      <c r="C49" s="171">
        <f aca="true" t="shared" si="10" ref="C49:Y49">+C25-C48</f>
        <v>29984399</v>
      </c>
      <c r="D49" s="171">
        <f>+D25-D48</f>
        <v>0</v>
      </c>
      <c r="E49" s="172">
        <f t="shared" si="10"/>
        <v>23663999</v>
      </c>
      <c r="F49" s="173">
        <f t="shared" si="10"/>
        <v>1315149</v>
      </c>
      <c r="G49" s="173">
        <f t="shared" si="10"/>
        <v>18674159</v>
      </c>
      <c r="H49" s="173">
        <f t="shared" si="10"/>
        <v>-1292002</v>
      </c>
      <c r="I49" s="173">
        <f t="shared" si="10"/>
        <v>1253022</v>
      </c>
      <c r="J49" s="173">
        <f t="shared" si="10"/>
        <v>18635179</v>
      </c>
      <c r="K49" s="173">
        <f t="shared" si="10"/>
        <v>-565773</v>
      </c>
      <c r="L49" s="173">
        <f t="shared" si="10"/>
        <v>17232375</v>
      </c>
      <c r="M49" s="173">
        <f t="shared" si="10"/>
        <v>228351</v>
      </c>
      <c r="N49" s="173">
        <f t="shared" si="10"/>
        <v>16894953</v>
      </c>
      <c r="O49" s="173">
        <f t="shared" si="10"/>
        <v>-1552742</v>
      </c>
      <c r="P49" s="173">
        <f t="shared" si="10"/>
        <v>-2555510</v>
      </c>
      <c r="Q49" s="173">
        <f t="shared" si="10"/>
        <v>12183168</v>
      </c>
      <c r="R49" s="173">
        <f t="shared" si="10"/>
        <v>8074916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43605048</v>
      </c>
      <c r="X49" s="173">
        <f>IF(F25=F48,0,X25-X48)</f>
        <v>986363</v>
      </c>
      <c r="Y49" s="173">
        <f t="shared" si="10"/>
        <v>42618685</v>
      </c>
      <c r="Z49" s="174">
        <f>+IF(X49&lt;&gt;0,+(Y49/X49)*100,0)</f>
        <v>4320.791128621005</v>
      </c>
      <c r="AA49" s="171">
        <f>+AA25-AA48</f>
        <v>1315149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17641167</v>
      </c>
      <c r="D5" s="155">
        <v>0</v>
      </c>
      <c r="E5" s="156">
        <v>21724000</v>
      </c>
      <c r="F5" s="60">
        <v>21724014</v>
      </c>
      <c r="G5" s="60">
        <v>1594334</v>
      </c>
      <c r="H5" s="60">
        <v>1500488</v>
      </c>
      <c r="I5" s="60">
        <v>1631792</v>
      </c>
      <c r="J5" s="60">
        <v>4726614</v>
      </c>
      <c r="K5" s="60">
        <v>1589703</v>
      </c>
      <c r="L5" s="60">
        <v>1635131</v>
      </c>
      <c r="M5" s="60">
        <v>1635352</v>
      </c>
      <c r="N5" s="60">
        <v>4860186</v>
      </c>
      <c r="O5" s="60">
        <v>2025683</v>
      </c>
      <c r="P5" s="60">
        <v>2015198</v>
      </c>
      <c r="Q5" s="60">
        <v>1626222</v>
      </c>
      <c r="R5" s="60">
        <v>5667103</v>
      </c>
      <c r="S5" s="60">
        <v>0</v>
      </c>
      <c r="T5" s="60">
        <v>0</v>
      </c>
      <c r="U5" s="60">
        <v>0</v>
      </c>
      <c r="V5" s="60">
        <v>0</v>
      </c>
      <c r="W5" s="60">
        <v>15253903</v>
      </c>
      <c r="X5" s="60">
        <v>16293011</v>
      </c>
      <c r="Y5" s="60">
        <v>-1039108</v>
      </c>
      <c r="Z5" s="140">
        <v>-6.38</v>
      </c>
      <c r="AA5" s="155">
        <v>21724014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3540652</v>
      </c>
      <c r="D10" s="155">
        <v>0</v>
      </c>
      <c r="E10" s="156">
        <v>4261000</v>
      </c>
      <c r="F10" s="54">
        <v>3440722</v>
      </c>
      <c r="G10" s="54">
        <v>294967</v>
      </c>
      <c r="H10" s="54">
        <v>286830</v>
      </c>
      <c r="I10" s="54">
        <v>284575</v>
      </c>
      <c r="J10" s="54">
        <v>866372</v>
      </c>
      <c r="K10" s="54">
        <v>283013</v>
      </c>
      <c r="L10" s="54">
        <v>285398</v>
      </c>
      <c r="M10" s="54">
        <v>285577</v>
      </c>
      <c r="N10" s="54">
        <v>853988</v>
      </c>
      <c r="O10" s="54">
        <v>285873</v>
      </c>
      <c r="P10" s="54">
        <v>284607</v>
      </c>
      <c r="Q10" s="54">
        <v>284670</v>
      </c>
      <c r="R10" s="54">
        <v>855150</v>
      </c>
      <c r="S10" s="54">
        <v>0</v>
      </c>
      <c r="T10" s="54">
        <v>0</v>
      </c>
      <c r="U10" s="54">
        <v>0</v>
      </c>
      <c r="V10" s="54">
        <v>0</v>
      </c>
      <c r="W10" s="54">
        <v>2575510</v>
      </c>
      <c r="X10" s="54">
        <v>2580542</v>
      </c>
      <c r="Y10" s="54">
        <v>-5032</v>
      </c>
      <c r="Z10" s="184">
        <v>-0.19</v>
      </c>
      <c r="AA10" s="130">
        <v>3440722</v>
      </c>
    </row>
    <row r="11" spans="1:27" ht="13.5">
      <c r="A11" s="183" t="s">
        <v>107</v>
      </c>
      <c r="B11" s="185"/>
      <c r="C11" s="155">
        <v>1447608</v>
      </c>
      <c r="D11" s="155">
        <v>0</v>
      </c>
      <c r="E11" s="156">
        <v>1658000</v>
      </c>
      <c r="F11" s="60">
        <v>1657950</v>
      </c>
      <c r="G11" s="60">
        <v>139873</v>
      </c>
      <c r="H11" s="60">
        <v>138779</v>
      </c>
      <c r="I11" s="60">
        <v>142134</v>
      </c>
      <c r="J11" s="60">
        <v>420786</v>
      </c>
      <c r="K11" s="60">
        <v>122557</v>
      </c>
      <c r="L11" s="60">
        <v>142134</v>
      </c>
      <c r="M11" s="60">
        <v>0</v>
      </c>
      <c r="N11" s="60">
        <v>264691</v>
      </c>
      <c r="O11" s="60">
        <v>143088</v>
      </c>
      <c r="P11" s="60">
        <v>143088</v>
      </c>
      <c r="Q11" s="60">
        <v>143088</v>
      </c>
      <c r="R11" s="60">
        <v>429264</v>
      </c>
      <c r="S11" s="60">
        <v>0</v>
      </c>
      <c r="T11" s="60">
        <v>0</v>
      </c>
      <c r="U11" s="60">
        <v>0</v>
      </c>
      <c r="V11" s="60">
        <v>0</v>
      </c>
      <c r="W11" s="60">
        <v>1114741</v>
      </c>
      <c r="X11" s="60">
        <v>1243463</v>
      </c>
      <c r="Y11" s="60">
        <v>-128722</v>
      </c>
      <c r="Z11" s="140">
        <v>-10.35</v>
      </c>
      <c r="AA11" s="155">
        <v>1657950</v>
      </c>
    </row>
    <row r="12" spans="1:27" ht="13.5">
      <c r="A12" s="183" t="s">
        <v>108</v>
      </c>
      <c r="B12" s="185"/>
      <c r="C12" s="155">
        <v>215698</v>
      </c>
      <c r="D12" s="155">
        <v>0</v>
      </c>
      <c r="E12" s="156">
        <v>161000</v>
      </c>
      <c r="F12" s="60">
        <v>201466</v>
      </c>
      <c r="G12" s="60">
        <v>45042</v>
      </c>
      <c r="H12" s="60">
        <v>20372</v>
      </c>
      <c r="I12" s="60">
        <v>16633</v>
      </c>
      <c r="J12" s="60">
        <v>82047</v>
      </c>
      <c r="K12" s="60">
        <v>16350</v>
      </c>
      <c r="L12" s="60">
        <v>22301</v>
      </c>
      <c r="M12" s="60">
        <v>157513</v>
      </c>
      <c r="N12" s="60">
        <v>196164</v>
      </c>
      <c r="O12" s="60">
        <v>10626</v>
      </c>
      <c r="P12" s="60">
        <v>14279</v>
      </c>
      <c r="Q12" s="60">
        <v>24702</v>
      </c>
      <c r="R12" s="60">
        <v>49607</v>
      </c>
      <c r="S12" s="60">
        <v>0</v>
      </c>
      <c r="T12" s="60">
        <v>0</v>
      </c>
      <c r="U12" s="60">
        <v>0</v>
      </c>
      <c r="V12" s="60">
        <v>0</v>
      </c>
      <c r="W12" s="60">
        <v>327818</v>
      </c>
      <c r="X12" s="60">
        <v>151100</v>
      </c>
      <c r="Y12" s="60">
        <v>176718</v>
      </c>
      <c r="Z12" s="140">
        <v>116.95</v>
      </c>
      <c r="AA12" s="155">
        <v>201466</v>
      </c>
    </row>
    <row r="13" spans="1:27" ht="13.5">
      <c r="A13" s="181" t="s">
        <v>109</v>
      </c>
      <c r="B13" s="185"/>
      <c r="C13" s="155">
        <v>455373</v>
      </c>
      <c r="D13" s="155">
        <v>0</v>
      </c>
      <c r="E13" s="156">
        <v>300000</v>
      </c>
      <c r="F13" s="60">
        <v>400000</v>
      </c>
      <c r="G13" s="60">
        <v>44302</v>
      </c>
      <c r="H13" s="60">
        <v>74929</v>
      </c>
      <c r="I13" s="60">
        <v>69410</v>
      </c>
      <c r="J13" s="60">
        <v>188641</v>
      </c>
      <c r="K13" s="60">
        <v>59204</v>
      </c>
      <c r="L13" s="60">
        <v>47132</v>
      </c>
      <c r="M13" s="60">
        <v>70435</v>
      </c>
      <c r="N13" s="60">
        <v>176771</v>
      </c>
      <c r="O13" s="60">
        <v>36231</v>
      </c>
      <c r="P13" s="60">
        <v>26661</v>
      </c>
      <c r="Q13" s="60">
        <v>32864</v>
      </c>
      <c r="R13" s="60">
        <v>95756</v>
      </c>
      <c r="S13" s="60">
        <v>0</v>
      </c>
      <c r="T13" s="60">
        <v>0</v>
      </c>
      <c r="U13" s="60">
        <v>0</v>
      </c>
      <c r="V13" s="60">
        <v>0</v>
      </c>
      <c r="W13" s="60">
        <v>461168</v>
      </c>
      <c r="X13" s="60">
        <v>300000</v>
      </c>
      <c r="Y13" s="60">
        <v>161168</v>
      </c>
      <c r="Z13" s="140">
        <v>53.72</v>
      </c>
      <c r="AA13" s="155">
        <v>400000</v>
      </c>
    </row>
    <row r="14" spans="1:27" ht="13.5">
      <c r="A14" s="181" t="s">
        <v>110</v>
      </c>
      <c r="B14" s="185"/>
      <c r="C14" s="155">
        <v>4126288</v>
      </c>
      <c r="D14" s="155">
        <v>0</v>
      </c>
      <c r="E14" s="156">
        <v>4067000</v>
      </c>
      <c r="F14" s="60">
        <v>4066650</v>
      </c>
      <c r="G14" s="60">
        <v>419544</v>
      </c>
      <c r="H14" s="60">
        <v>448056</v>
      </c>
      <c r="I14" s="60">
        <v>448650</v>
      </c>
      <c r="J14" s="60">
        <v>1316250</v>
      </c>
      <c r="K14" s="60">
        <v>464390</v>
      </c>
      <c r="L14" s="60">
        <v>454589</v>
      </c>
      <c r="M14" s="60">
        <v>478944</v>
      </c>
      <c r="N14" s="60">
        <v>1397923</v>
      </c>
      <c r="O14" s="60">
        <v>480068</v>
      </c>
      <c r="P14" s="60">
        <v>496513</v>
      </c>
      <c r="Q14" s="60">
        <v>496099</v>
      </c>
      <c r="R14" s="60">
        <v>1472680</v>
      </c>
      <c r="S14" s="60">
        <v>0</v>
      </c>
      <c r="T14" s="60">
        <v>0</v>
      </c>
      <c r="U14" s="60">
        <v>0</v>
      </c>
      <c r="V14" s="60">
        <v>0</v>
      </c>
      <c r="W14" s="60">
        <v>4186853</v>
      </c>
      <c r="X14" s="60">
        <v>3049988</v>
      </c>
      <c r="Y14" s="60">
        <v>1136865</v>
      </c>
      <c r="Z14" s="140">
        <v>37.27</v>
      </c>
      <c r="AA14" s="155">
        <v>4066650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2321065</v>
      </c>
      <c r="D16" s="155">
        <v>0</v>
      </c>
      <c r="E16" s="156">
        <v>15955000</v>
      </c>
      <c r="F16" s="60">
        <v>156101</v>
      </c>
      <c r="G16" s="60">
        <v>15200</v>
      </c>
      <c r="H16" s="60">
        <v>0</v>
      </c>
      <c r="I16" s="60">
        <v>526</v>
      </c>
      <c r="J16" s="60">
        <v>15726</v>
      </c>
      <c r="K16" s="60">
        <v>0</v>
      </c>
      <c r="L16" s="60">
        <v>18900</v>
      </c>
      <c r="M16" s="60">
        <v>0</v>
      </c>
      <c r="N16" s="60">
        <v>18900</v>
      </c>
      <c r="O16" s="60">
        <v>390</v>
      </c>
      <c r="P16" s="60">
        <v>6336</v>
      </c>
      <c r="Q16" s="60">
        <v>225</v>
      </c>
      <c r="R16" s="60">
        <v>6951</v>
      </c>
      <c r="S16" s="60">
        <v>0</v>
      </c>
      <c r="T16" s="60">
        <v>0</v>
      </c>
      <c r="U16" s="60">
        <v>0</v>
      </c>
      <c r="V16" s="60">
        <v>0</v>
      </c>
      <c r="W16" s="60">
        <v>41577</v>
      </c>
      <c r="X16" s="60">
        <v>117076</v>
      </c>
      <c r="Y16" s="60">
        <v>-75499</v>
      </c>
      <c r="Z16" s="140">
        <v>-64.49</v>
      </c>
      <c r="AA16" s="155">
        <v>156101</v>
      </c>
    </row>
    <row r="17" spans="1:27" ht="13.5">
      <c r="A17" s="181" t="s">
        <v>113</v>
      </c>
      <c r="B17" s="185"/>
      <c r="C17" s="155">
        <v>2957761</v>
      </c>
      <c r="D17" s="155">
        <v>0</v>
      </c>
      <c r="E17" s="156">
        <v>2420000</v>
      </c>
      <c r="F17" s="60">
        <v>3056476</v>
      </c>
      <c r="G17" s="60">
        <v>305864</v>
      </c>
      <c r="H17" s="60">
        <v>260307</v>
      </c>
      <c r="I17" s="60">
        <v>260048</v>
      </c>
      <c r="J17" s="60">
        <v>826219</v>
      </c>
      <c r="K17" s="60">
        <v>288978</v>
      </c>
      <c r="L17" s="60">
        <v>239682</v>
      </c>
      <c r="M17" s="60">
        <v>173358</v>
      </c>
      <c r="N17" s="60">
        <v>702018</v>
      </c>
      <c r="O17" s="60">
        <v>272612</v>
      </c>
      <c r="P17" s="60">
        <v>256857</v>
      </c>
      <c r="Q17" s="60">
        <v>230602</v>
      </c>
      <c r="R17" s="60">
        <v>760071</v>
      </c>
      <c r="S17" s="60">
        <v>0</v>
      </c>
      <c r="T17" s="60">
        <v>0</v>
      </c>
      <c r="U17" s="60">
        <v>0</v>
      </c>
      <c r="V17" s="60">
        <v>0</v>
      </c>
      <c r="W17" s="60">
        <v>2288308</v>
      </c>
      <c r="X17" s="60">
        <v>2292357</v>
      </c>
      <c r="Y17" s="60">
        <v>-4049</v>
      </c>
      <c r="Z17" s="140">
        <v>-0.18</v>
      </c>
      <c r="AA17" s="155">
        <v>3056476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53636080</v>
      </c>
      <c r="D19" s="155">
        <v>0</v>
      </c>
      <c r="E19" s="156">
        <v>66739000</v>
      </c>
      <c r="F19" s="60">
        <v>68163900</v>
      </c>
      <c r="G19" s="60">
        <v>25310000</v>
      </c>
      <c r="H19" s="60">
        <v>0</v>
      </c>
      <c r="I19" s="60">
        <v>138795</v>
      </c>
      <c r="J19" s="60">
        <v>25448795</v>
      </c>
      <c r="K19" s="60">
        <v>496580</v>
      </c>
      <c r="L19" s="60">
        <v>20045049</v>
      </c>
      <c r="M19" s="60">
        <v>9358333</v>
      </c>
      <c r="N19" s="60">
        <v>29899962</v>
      </c>
      <c r="O19" s="60">
        <v>1000301</v>
      </c>
      <c r="P19" s="60">
        <v>1267957</v>
      </c>
      <c r="Q19" s="60">
        <v>15619284</v>
      </c>
      <c r="R19" s="60">
        <v>17887542</v>
      </c>
      <c r="S19" s="60">
        <v>0</v>
      </c>
      <c r="T19" s="60">
        <v>0</v>
      </c>
      <c r="U19" s="60">
        <v>0</v>
      </c>
      <c r="V19" s="60">
        <v>0</v>
      </c>
      <c r="W19" s="60">
        <v>73236299</v>
      </c>
      <c r="X19" s="60">
        <v>51122925</v>
      </c>
      <c r="Y19" s="60">
        <v>22113374</v>
      </c>
      <c r="Z19" s="140">
        <v>43.26</v>
      </c>
      <c r="AA19" s="155">
        <v>68163900</v>
      </c>
    </row>
    <row r="20" spans="1:27" ht="13.5">
      <c r="A20" s="181" t="s">
        <v>35</v>
      </c>
      <c r="B20" s="185"/>
      <c r="C20" s="155">
        <v>4202420</v>
      </c>
      <c r="D20" s="155">
        <v>0</v>
      </c>
      <c r="E20" s="156">
        <v>339000</v>
      </c>
      <c r="F20" s="54">
        <v>1196964</v>
      </c>
      <c r="G20" s="54">
        <v>1529314</v>
      </c>
      <c r="H20" s="54">
        <v>1602396</v>
      </c>
      <c r="I20" s="54">
        <v>4919736</v>
      </c>
      <c r="J20" s="54">
        <v>8051446</v>
      </c>
      <c r="K20" s="54">
        <v>3131827</v>
      </c>
      <c r="L20" s="54">
        <v>30026</v>
      </c>
      <c r="M20" s="54">
        <v>97858</v>
      </c>
      <c r="N20" s="54">
        <v>3259711</v>
      </c>
      <c r="O20" s="54">
        <v>28249</v>
      </c>
      <c r="P20" s="54">
        <v>96895</v>
      </c>
      <c r="Q20" s="54">
        <v>21289</v>
      </c>
      <c r="R20" s="54">
        <v>146433</v>
      </c>
      <c r="S20" s="54">
        <v>0</v>
      </c>
      <c r="T20" s="54">
        <v>0</v>
      </c>
      <c r="U20" s="54">
        <v>0</v>
      </c>
      <c r="V20" s="54">
        <v>0</v>
      </c>
      <c r="W20" s="54">
        <v>11457590</v>
      </c>
      <c r="X20" s="54">
        <v>897723</v>
      </c>
      <c r="Y20" s="54">
        <v>10559867</v>
      </c>
      <c r="Z20" s="184">
        <v>1176.29</v>
      </c>
      <c r="AA20" s="130">
        <v>1196964</v>
      </c>
    </row>
    <row r="21" spans="1:27" ht="13.5">
      <c r="A21" s="181" t="s">
        <v>115</v>
      </c>
      <c r="B21" s="185"/>
      <c r="C21" s="155">
        <v>1465000</v>
      </c>
      <c r="D21" s="155">
        <v>0</v>
      </c>
      <c r="E21" s="156">
        <v>162000</v>
      </c>
      <c r="F21" s="60">
        <v>1175100</v>
      </c>
      <c r="G21" s="60">
        <v>150660</v>
      </c>
      <c r="H21" s="60">
        <v>0</v>
      </c>
      <c r="I21" s="82">
        <v>0</v>
      </c>
      <c r="J21" s="60">
        <v>150660</v>
      </c>
      <c r="K21" s="60">
        <v>0</v>
      </c>
      <c r="L21" s="60">
        <v>-168530</v>
      </c>
      <c r="M21" s="60">
        <v>0</v>
      </c>
      <c r="N21" s="60">
        <v>-168530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-17870</v>
      </c>
      <c r="X21" s="60">
        <v>881325</v>
      </c>
      <c r="Y21" s="60">
        <v>-899195</v>
      </c>
      <c r="Z21" s="140">
        <v>-102.03</v>
      </c>
      <c r="AA21" s="155">
        <v>1175100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92009112</v>
      </c>
      <c r="D22" s="188">
        <f>SUM(D5:D21)</f>
        <v>0</v>
      </c>
      <c r="E22" s="189">
        <f t="shared" si="0"/>
        <v>117786000</v>
      </c>
      <c r="F22" s="190">
        <f t="shared" si="0"/>
        <v>105239343</v>
      </c>
      <c r="G22" s="190">
        <f t="shared" si="0"/>
        <v>29849100</v>
      </c>
      <c r="H22" s="190">
        <f t="shared" si="0"/>
        <v>4332157</v>
      </c>
      <c r="I22" s="190">
        <f t="shared" si="0"/>
        <v>7912299</v>
      </c>
      <c r="J22" s="190">
        <f t="shared" si="0"/>
        <v>42093556</v>
      </c>
      <c r="K22" s="190">
        <f t="shared" si="0"/>
        <v>6452602</v>
      </c>
      <c r="L22" s="190">
        <f t="shared" si="0"/>
        <v>22751812</v>
      </c>
      <c r="M22" s="190">
        <f t="shared" si="0"/>
        <v>12257370</v>
      </c>
      <c r="N22" s="190">
        <f t="shared" si="0"/>
        <v>41461784</v>
      </c>
      <c r="O22" s="190">
        <f t="shared" si="0"/>
        <v>4283121</v>
      </c>
      <c r="P22" s="190">
        <f t="shared" si="0"/>
        <v>4608391</v>
      </c>
      <c r="Q22" s="190">
        <f t="shared" si="0"/>
        <v>18479045</v>
      </c>
      <c r="R22" s="190">
        <f t="shared" si="0"/>
        <v>27370557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110925897</v>
      </c>
      <c r="X22" s="190">
        <f t="shared" si="0"/>
        <v>78929510</v>
      </c>
      <c r="Y22" s="190">
        <f t="shared" si="0"/>
        <v>31996387</v>
      </c>
      <c r="Z22" s="191">
        <f>+IF(X22&lt;&gt;0,+(Y22/X22)*100,0)</f>
        <v>40.537926815965285</v>
      </c>
      <c r="AA22" s="188">
        <f>SUM(AA5:AA21)</f>
        <v>105239343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32455519</v>
      </c>
      <c r="D25" s="155">
        <v>0</v>
      </c>
      <c r="E25" s="156">
        <v>50950001</v>
      </c>
      <c r="F25" s="60">
        <v>37767045</v>
      </c>
      <c r="G25" s="60">
        <v>2170908</v>
      </c>
      <c r="H25" s="60">
        <v>2714703</v>
      </c>
      <c r="I25" s="60">
        <v>2988253</v>
      </c>
      <c r="J25" s="60">
        <v>7873864</v>
      </c>
      <c r="K25" s="60">
        <v>2888495</v>
      </c>
      <c r="L25" s="60">
        <v>2872388</v>
      </c>
      <c r="M25" s="60">
        <v>4393036</v>
      </c>
      <c r="N25" s="60">
        <v>10153919</v>
      </c>
      <c r="O25" s="60">
        <v>3214042</v>
      </c>
      <c r="P25" s="60">
        <v>3165284</v>
      </c>
      <c r="Q25" s="60">
        <v>3048628</v>
      </c>
      <c r="R25" s="60">
        <v>9427954</v>
      </c>
      <c r="S25" s="60">
        <v>0</v>
      </c>
      <c r="T25" s="60">
        <v>0</v>
      </c>
      <c r="U25" s="60">
        <v>0</v>
      </c>
      <c r="V25" s="60">
        <v>0</v>
      </c>
      <c r="W25" s="60">
        <v>27455737</v>
      </c>
      <c r="X25" s="60">
        <v>28325284</v>
      </c>
      <c r="Y25" s="60">
        <v>-869547</v>
      </c>
      <c r="Z25" s="140">
        <v>-3.07</v>
      </c>
      <c r="AA25" s="155">
        <v>37767045</v>
      </c>
    </row>
    <row r="26" spans="1:27" ht="13.5">
      <c r="A26" s="183" t="s">
        <v>38</v>
      </c>
      <c r="B26" s="182"/>
      <c r="C26" s="155">
        <v>8579294</v>
      </c>
      <c r="D26" s="155">
        <v>0</v>
      </c>
      <c r="E26" s="156">
        <v>10879000</v>
      </c>
      <c r="F26" s="60">
        <v>10004185</v>
      </c>
      <c r="G26" s="60">
        <v>716687</v>
      </c>
      <c r="H26" s="60">
        <v>700411</v>
      </c>
      <c r="I26" s="60">
        <v>716687</v>
      </c>
      <c r="J26" s="60">
        <v>2133785</v>
      </c>
      <c r="K26" s="60">
        <v>716687</v>
      </c>
      <c r="L26" s="60">
        <v>716687</v>
      </c>
      <c r="M26" s="60">
        <v>716869</v>
      </c>
      <c r="N26" s="60">
        <v>2150243</v>
      </c>
      <c r="O26" s="60">
        <v>716687</v>
      </c>
      <c r="P26" s="60">
        <v>716687</v>
      </c>
      <c r="Q26" s="60">
        <v>716687</v>
      </c>
      <c r="R26" s="60">
        <v>2150061</v>
      </c>
      <c r="S26" s="60">
        <v>0</v>
      </c>
      <c r="T26" s="60">
        <v>0</v>
      </c>
      <c r="U26" s="60">
        <v>0</v>
      </c>
      <c r="V26" s="60">
        <v>0</v>
      </c>
      <c r="W26" s="60">
        <v>6434089</v>
      </c>
      <c r="X26" s="60">
        <v>7503139</v>
      </c>
      <c r="Y26" s="60">
        <v>-1069050</v>
      </c>
      <c r="Z26" s="140">
        <v>-14.25</v>
      </c>
      <c r="AA26" s="155">
        <v>10004185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4867001</v>
      </c>
      <c r="F27" s="60">
        <v>353302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264977</v>
      </c>
      <c r="Y27" s="60">
        <v>-264977</v>
      </c>
      <c r="Z27" s="140">
        <v>-100</v>
      </c>
      <c r="AA27" s="155">
        <v>353302</v>
      </c>
    </row>
    <row r="28" spans="1:27" ht="13.5">
      <c r="A28" s="183" t="s">
        <v>39</v>
      </c>
      <c r="B28" s="182"/>
      <c r="C28" s="155">
        <v>11013939</v>
      </c>
      <c r="D28" s="155">
        <v>0</v>
      </c>
      <c r="E28" s="156">
        <v>7350000</v>
      </c>
      <c r="F28" s="60">
        <v>6019800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4514850</v>
      </c>
      <c r="Y28" s="60">
        <v>-4514850</v>
      </c>
      <c r="Z28" s="140">
        <v>-100</v>
      </c>
      <c r="AA28" s="155">
        <v>6019800</v>
      </c>
    </row>
    <row r="29" spans="1:27" ht="13.5">
      <c r="A29" s="183" t="s">
        <v>40</v>
      </c>
      <c r="B29" s="182"/>
      <c r="C29" s="155">
        <v>978400</v>
      </c>
      <c r="D29" s="155">
        <v>0</v>
      </c>
      <c r="E29" s="156">
        <v>510000</v>
      </c>
      <c r="F29" s="60">
        <v>0</v>
      </c>
      <c r="G29" s="60">
        <v>0</v>
      </c>
      <c r="H29" s="60">
        <v>170728</v>
      </c>
      <c r="I29" s="60">
        <v>0</v>
      </c>
      <c r="J29" s="60">
        <v>170728</v>
      </c>
      <c r="K29" s="60">
        <v>0</v>
      </c>
      <c r="L29" s="60">
        <v>0</v>
      </c>
      <c r="M29" s="60">
        <v>0</v>
      </c>
      <c r="N29" s="60">
        <v>0</v>
      </c>
      <c r="O29" s="60">
        <v>1246</v>
      </c>
      <c r="P29" s="60">
        <v>0</v>
      </c>
      <c r="Q29" s="60">
        <v>0</v>
      </c>
      <c r="R29" s="60">
        <v>1246</v>
      </c>
      <c r="S29" s="60">
        <v>0</v>
      </c>
      <c r="T29" s="60">
        <v>0</v>
      </c>
      <c r="U29" s="60">
        <v>0</v>
      </c>
      <c r="V29" s="60">
        <v>0</v>
      </c>
      <c r="W29" s="60">
        <v>171974</v>
      </c>
      <c r="X29" s="60">
        <v>0</v>
      </c>
      <c r="Y29" s="60">
        <v>171974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1930211</v>
      </c>
      <c r="D31" s="155">
        <v>0</v>
      </c>
      <c r="E31" s="156">
        <v>417999</v>
      </c>
      <c r="F31" s="60">
        <v>3908607</v>
      </c>
      <c r="G31" s="60">
        <v>87213</v>
      </c>
      <c r="H31" s="60">
        <v>25072</v>
      </c>
      <c r="I31" s="60">
        <v>446591</v>
      </c>
      <c r="J31" s="60">
        <v>558876</v>
      </c>
      <c r="K31" s="60">
        <v>635688</v>
      </c>
      <c r="L31" s="60">
        <v>207047</v>
      </c>
      <c r="M31" s="60">
        <v>531455</v>
      </c>
      <c r="N31" s="60">
        <v>1374190</v>
      </c>
      <c r="O31" s="60">
        <v>168082</v>
      </c>
      <c r="P31" s="60">
        <v>20025</v>
      </c>
      <c r="Q31" s="60">
        <v>1172711</v>
      </c>
      <c r="R31" s="60">
        <v>1360818</v>
      </c>
      <c r="S31" s="60">
        <v>0</v>
      </c>
      <c r="T31" s="60">
        <v>0</v>
      </c>
      <c r="U31" s="60">
        <v>0</v>
      </c>
      <c r="V31" s="60">
        <v>0</v>
      </c>
      <c r="W31" s="60">
        <v>3293884</v>
      </c>
      <c r="X31" s="60">
        <v>2931455</v>
      </c>
      <c r="Y31" s="60">
        <v>362429</v>
      </c>
      <c r="Z31" s="140">
        <v>12.36</v>
      </c>
      <c r="AA31" s="155">
        <v>3908607</v>
      </c>
    </row>
    <row r="32" spans="1:27" ht="13.5">
      <c r="A32" s="183" t="s">
        <v>121</v>
      </c>
      <c r="B32" s="182"/>
      <c r="C32" s="155">
        <v>11636425</v>
      </c>
      <c r="D32" s="155">
        <v>0</v>
      </c>
      <c r="E32" s="156">
        <v>13188000</v>
      </c>
      <c r="F32" s="60">
        <v>9800000</v>
      </c>
      <c r="G32" s="60">
        <v>1204185</v>
      </c>
      <c r="H32" s="60">
        <v>579660</v>
      </c>
      <c r="I32" s="60">
        <v>732900</v>
      </c>
      <c r="J32" s="60">
        <v>2516745</v>
      </c>
      <c r="K32" s="60">
        <v>853700</v>
      </c>
      <c r="L32" s="60">
        <v>97723</v>
      </c>
      <c r="M32" s="60">
        <v>1791619</v>
      </c>
      <c r="N32" s="60">
        <v>2743042</v>
      </c>
      <c r="O32" s="60">
        <v>503784</v>
      </c>
      <c r="P32" s="60">
        <v>1362882</v>
      </c>
      <c r="Q32" s="60">
        <v>7329</v>
      </c>
      <c r="R32" s="60">
        <v>1873995</v>
      </c>
      <c r="S32" s="60">
        <v>0</v>
      </c>
      <c r="T32" s="60">
        <v>0</v>
      </c>
      <c r="U32" s="60">
        <v>0</v>
      </c>
      <c r="V32" s="60">
        <v>0</v>
      </c>
      <c r="W32" s="60">
        <v>7133782</v>
      </c>
      <c r="X32" s="60">
        <v>7350000</v>
      </c>
      <c r="Y32" s="60">
        <v>-216218</v>
      </c>
      <c r="Z32" s="140">
        <v>-2.94</v>
      </c>
      <c r="AA32" s="155">
        <v>9800000</v>
      </c>
    </row>
    <row r="33" spans="1:27" ht="13.5">
      <c r="A33" s="183" t="s">
        <v>42</v>
      </c>
      <c r="B33" s="182"/>
      <c r="C33" s="155">
        <v>3411664</v>
      </c>
      <c r="D33" s="155">
        <v>0</v>
      </c>
      <c r="E33" s="156">
        <v>0</v>
      </c>
      <c r="F33" s="60">
        <v>1000000</v>
      </c>
      <c r="G33" s="60">
        <v>667585</v>
      </c>
      <c r="H33" s="60">
        <v>301182</v>
      </c>
      <c r="I33" s="60">
        <v>3374180</v>
      </c>
      <c r="J33" s="60">
        <v>4342947</v>
      </c>
      <c r="K33" s="60">
        <v>311551</v>
      </c>
      <c r="L33" s="60">
        <v>335998</v>
      </c>
      <c r="M33" s="60">
        <v>194926</v>
      </c>
      <c r="N33" s="60">
        <v>842475</v>
      </c>
      <c r="O33" s="60">
        <v>201518</v>
      </c>
      <c r="P33" s="60">
        <v>459210</v>
      </c>
      <c r="Q33" s="60">
        <v>281435</v>
      </c>
      <c r="R33" s="60">
        <v>942163</v>
      </c>
      <c r="S33" s="60">
        <v>0</v>
      </c>
      <c r="T33" s="60">
        <v>0</v>
      </c>
      <c r="U33" s="60">
        <v>0</v>
      </c>
      <c r="V33" s="60">
        <v>0</v>
      </c>
      <c r="W33" s="60">
        <v>6127585</v>
      </c>
      <c r="X33" s="60">
        <v>750000</v>
      </c>
      <c r="Y33" s="60">
        <v>5377585</v>
      </c>
      <c r="Z33" s="140">
        <v>717.01</v>
      </c>
      <c r="AA33" s="155">
        <v>1000000</v>
      </c>
    </row>
    <row r="34" spans="1:27" ht="13.5">
      <c r="A34" s="183" t="s">
        <v>43</v>
      </c>
      <c r="B34" s="182"/>
      <c r="C34" s="155">
        <v>19912281</v>
      </c>
      <c r="D34" s="155">
        <v>0</v>
      </c>
      <c r="E34" s="156">
        <v>39458000</v>
      </c>
      <c r="F34" s="60">
        <v>67864355</v>
      </c>
      <c r="G34" s="60">
        <v>6328363</v>
      </c>
      <c r="H34" s="60">
        <v>1132403</v>
      </c>
      <c r="I34" s="60">
        <v>1636051</v>
      </c>
      <c r="J34" s="60">
        <v>9096817</v>
      </c>
      <c r="K34" s="60">
        <v>2200253</v>
      </c>
      <c r="L34" s="60">
        <v>1289594</v>
      </c>
      <c r="M34" s="60">
        <v>4401114</v>
      </c>
      <c r="N34" s="60">
        <v>7890961</v>
      </c>
      <c r="O34" s="60">
        <v>1030504</v>
      </c>
      <c r="P34" s="60">
        <v>1439813</v>
      </c>
      <c r="Q34" s="60">
        <v>1069087</v>
      </c>
      <c r="R34" s="60">
        <v>3539404</v>
      </c>
      <c r="S34" s="60">
        <v>0</v>
      </c>
      <c r="T34" s="60">
        <v>0</v>
      </c>
      <c r="U34" s="60">
        <v>0</v>
      </c>
      <c r="V34" s="60">
        <v>0</v>
      </c>
      <c r="W34" s="60">
        <v>20527182</v>
      </c>
      <c r="X34" s="60">
        <v>50898266</v>
      </c>
      <c r="Y34" s="60">
        <v>-30371084</v>
      </c>
      <c r="Z34" s="140">
        <v>-59.67</v>
      </c>
      <c r="AA34" s="155">
        <v>67864355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89917733</v>
      </c>
      <c r="D36" s="188">
        <f>SUM(D25:D35)</f>
        <v>0</v>
      </c>
      <c r="E36" s="189">
        <f t="shared" si="1"/>
        <v>127620001</v>
      </c>
      <c r="F36" s="190">
        <f t="shared" si="1"/>
        <v>136717294</v>
      </c>
      <c r="G36" s="190">
        <f t="shared" si="1"/>
        <v>11174941</v>
      </c>
      <c r="H36" s="190">
        <f t="shared" si="1"/>
        <v>5624159</v>
      </c>
      <c r="I36" s="190">
        <f t="shared" si="1"/>
        <v>9894662</v>
      </c>
      <c r="J36" s="190">
        <f t="shared" si="1"/>
        <v>26693762</v>
      </c>
      <c r="K36" s="190">
        <f t="shared" si="1"/>
        <v>7606374</v>
      </c>
      <c r="L36" s="190">
        <f t="shared" si="1"/>
        <v>5519437</v>
      </c>
      <c r="M36" s="190">
        <f t="shared" si="1"/>
        <v>12029019</v>
      </c>
      <c r="N36" s="190">
        <f t="shared" si="1"/>
        <v>25154830</v>
      </c>
      <c r="O36" s="190">
        <f t="shared" si="1"/>
        <v>5835863</v>
      </c>
      <c r="P36" s="190">
        <f t="shared" si="1"/>
        <v>7163901</v>
      </c>
      <c r="Q36" s="190">
        <f t="shared" si="1"/>
        <v>6295877</v>
      </c>
      <c r="R36" s="190">
        <f t="shared" si="1"/>
        <v>19295641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71144233</v>
      </c>
      <c r="X36" s="190">
        <f t="shared" si="1"/>
        <v>102537971</v>
      </c>
      <c r="Y36" s="190">
        <f t="shared" si="1"/>
        <v>-31393738</v>
      </c>
      <c r="Z36" s="191">
        <f>+IF(X36&lt;&gt;0,+(Y36/X36)*100,0)</f>
        <v>-30.616695155787703</v>
      </c>
      <c r="AA36" s="188">
        <f>SUM(AA25:AA35)</f>
        <v>136717294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2091379</v>
      </c>
      <c r="D38" s="199">
        <f>+D22-D36</f>
        <v>0</v>
      </c>
      <c r="E38" s="200">
        <f t="shared" si="2"/>
        <v>-9834001</v>
      </c>
      <c r="F38" s="106">
        <f t="shared" si="2"/>
        <v>-31477951</v>
      </c>
      <c r="G38" s="106">
        <f t="shared" si="2"/>
        <v>18674159</v>
      </c>
      <c r="H38" s="106">
        <f t="shared" si="2"/>
        <v>-1292002</v>
      </c>
      <c r="I38" s="106">
        <f t="shared" si="2"/>
        <v>-1982363</v>
      </c>
      <c r="J38" s="106">
        <f t="shared" si="2"/>
        <v>15399794</v>
      </c>
      <c r="K38" s="106">
        <f t="shared" si="2"/>
        <v>-1153772</v>
      </c>
      <c r="L38" s="106">
        <f t="shared" si="2"/>
        <v>17232375</v>
      </c>
      <c r="M38" s="106">
        <f t="shared" si="2"/>
        <v>228351</v>
      </c>
      <c r="N38" s="106">
        <f t="shared" si="2"/>
        <v>16306954</v>
      </c>
      <c r="O38" s="106">
        <f t="shared" si="2"/>
        <v>-1552742</v>
      </c>
      <c r="P38" s="106">
        <f t="shared" si="2"/>
        <v>-2555510</v>
      </c>
      <c r="Q38" s="106">
        <f t="shared" si="2"/>
        <v>12183168</v>
      </c>
      <c r="R38" s="106">
        <f t="shared" si="2"/>
        <v>8074916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39781664</v>
      </c>
      <c r="X38" s="106">
        <f>IF(F22=F36,0,X22-X36)</f>
        <v>-23608461</v>
      </c>
      <c r="Y38" s="106">
        <f t="shared" si="2"/>
        <v>63390125</v>
      </c>
      <c r="Z38" s="201">
        <f>+IF(X38&lt;&gt;0,+(Y38/X38)*100,0)</f>
        <v>-268.5059606384338</v>
      </c>
      <c r="AA38" s="199">
        <f>+AA22-AA36</f>
        <v>-31477951</v>
      </c>
    </row>
    <row r="39" spans="1:27" ht="13.5">
      <c r="A39" s="181" t="s">
        <v>46</v>
      </c>
      <c r="B39" s="185"/>
      <c r="C39" s="155">
        <v>27893020</v>
      </c>
      <c r="D39" s="155">
        <v>0</v>
      </c>
      <c r="E39" s="156">
        <v>33498000</v>
      </c>
      <c r="F39" s="60">
        <v>32793100</v>
      </c>
      <c r="G39" s="60">
        <v>0</v>
      </c>
      <c r="H39" s="60">
        <v>0</v>
      </c>
      <c r="I39" s="60">
        <v>3235385</v>
      </c>
      <c r="J39" s="60">
        <v>3235385</v>
      </c>
      <c r="K39" s="60">
        <v>587999</v>
      </c>
      <c r="L39" s="60">
        <v>0</v>
      </c>
      <c r="M39" s="60">
        <v>0</v>
      </c>
      <c r="N39" s="60">
        <v>587999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3823384</v>
      </c>
      <c r="X39" s="60">
        <v>24594825</v>
      </c>
      <c r="Y39" s="60">
        <v>-20771441</v>
      </c>
      <c r="Z39" s="140">
        <v>-84.45</v>
      </c>
      <c r="AA39" s="155">
        <v>32793100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29984399</v>
      </c>
      <c r="D42" s="206">
        <f>SUM(D38:D41)</f>
        <v>0</v>
      </c>
      <c r="E42" s="207">
        <f t="shared" si="3"/>
        <v>23663999</v>
      </c>
      <c r="F42" s="88">
        <f t="shared" si="3"/>
        <v>1315149</v>
      </c>
      <c r="G42" s="88">
        <f t="shared" si="3"/>
        <v>18674159</v>
      </c>
      <c r="H42" s="88">
        <f t="shared" si="3"/>
        <v>-1292002</v>
      </c>
      <c r="I42" s="88">
        <f t="shared" si="3"/>
        <v>1253022</v>
      </c>
      <c r="J42" s="88">
        <f t="shared" si="3"/>
        <v>18635179</v>
      </c>
      <c r="K42" s="88">
        <f t="shared" si="3"/>
        <v>-565773</v>
      </c>
      <c r="L42" s="88">
        <f t="shared" si="3"/>
        <v>17232375</v>
      </c>
      <c r="M42" s="88">
        <f t="shared" si="3"/>
        <v>228351</v>
      </c>
      <c r="N42" s="88">
        <f t="shared" si="3"/>
        <v>16894953</v>
      </c>
      <c r="O42" s="88">
        <f t="shared" si="3"/>
        <v>-1552742</v>
      </c>
      <c r="P42" s="88">
        <f t="shared" si="3"/>
        <v>-2555510</v>
      </c>
      <c r="Q42" s="88">
        <f t="shared" si="3"/>
        <v>12183168</v>
      </c>
      <c r="R42" s="88">
        <f t="shared" si="3"/>
        <v>8074916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43605048</v>
      </c>
      <c r="X42" s="88">
        <f t="shared" si="3"/>
        <v>986364</v>
      </c>
      <c r="Y42" s="88">
        <f t="shared" si="3"/>
        <v>42618684</v>
      </c>
      <c r="Z42" s="208">
        <f>+IF(X42&lt;&gt;0,+(Y42/X42)*100,0)</f>
        <v>4320.7866467146005</v>
      </c>
      <c r="AA42" s="206">
        <f>SUM(AA38:AA41)</f>
        <v>1315149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29984399</v>
      </c>
      <c r="D44" s="210">
        <f>+D42-D43</f>
        <v>0</v>
      </c>
      <c r="E44" s="211">
        <f t="shared" si="4"/>
        <v>23663999</v>
      </c>
      <c r="F44" s="77">
        <f t="shared" si="4"/>
        <v>1315149</v>
      </c>
      <c r="G44" s="77">
        <f t="shared" si="4"/>
        <v>18674159</v>
      </c>
      <c r="H44" s="77">
        <f t="shared" si="4"/>
        <v>-1292002</v>
      </c>
      <c r="I44" s="77">
        <f t="shared" si="4"/>
        <v>1253022</v>
      </c>
      <c r="J44" s="77">
        <f t="shared" si="4"/>
        <v>18635179</v>
      </c>
      <c r="K44" s="77">
        <f t="shared" si="4"/>
        <v>-565773</v>
      </c>
      <c r="L44" s="77">
        <f t="shared" si="4"/>
        <v>17232375</v>
      </c>
      <c r="M44" s="77">
        <f t="shared" si="4"/>
        <v>228351</v>
      </c>
      <c r="N44" s="77">
        <f t="shared" si="4"/>
        <v>16894953</v>
      </c>
      <c r="O44" s="77">
        <f t="shared" si="4"/>
        <v>-1552742</v>
      </c>
      <c r="P44" s="77">
        <f t="shared" si="4"/>
        <v>-2555510</v>
      </c>
      <c r="Q44" s="77">
        <f t="shared" si="4"/>
        <v>12183168</v>
      </c>
      <c r="R44" s="77">
        <f t="shared" si="4"/>
        <v>8074916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43605048</v>
      </c>
      <c r="X44" s="77">
        <f t="shared" si="4"/>
        <v>986364</v>
      </c>
      <c r="Y44" s="77">
        <f t="shared" si="4"/>
        <v>42618684</v>
      </c>
      <c r="Z44" s="212">
        <f>+IF(X44&lt;&gt;0,+(Y44/X44)*100,0)</f>
        <v>4320.7866467146005</v>
      </c>
      <c r="AA44" s="210">
        <f>+AA42-AA43</f>
        <v>1315149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29984399</v>
      </c>
      <c r="D46" s="206">
        <f>SUM(D44:D45)</f>
        <v>0</v>
      </c>
      <c r="E46" s="207">
        <f t="shared" si="5"/>
        <v>23663999</v>
      </c>
      <c r="F46" s="88">
        <f t="shared" si="5"/>
        <v>1315149</v>
      </c>
      <c r="G46" s="88">
        <f t="shared" si="5"/>
        <v>18674159</v>
      </c>
      <c r="H46" s="88">
        <f t="shared" si="5"/>
        <v>-1292002</v>
      </c>
      <c r="I46" s="88">
        <f t="shared" si="5"/>
        <v>1253022</v>
      </c>
      <c r="J46" s="88">
        <f t="shared" si="5"/>
        <v>18635179</v>
      </c>
      <c r="K46" s="88">
        <f t="shared" si="5"/>
        <v>-565773</v>
      </c>
      <c r="L46" s="88">
        <f t="shared" si="5"/>
        <v>17232375</v>
      </c>
      <c r="M46" s="88">
        <f t="shared" si="5"/>
        <v>228351</v>
      </c>
      <c r="N46" s="88">
        <f t="shared" si="5"/>
        <v>16894953</v>
      </c>
      <c r="O46" s="88">
        <f t="shared" si="5"/>
        <v>-1552742</v>
      </c>
      <c r="P46" s="88">
        <f t="shared" si="5"/>
        <v>-2555510</v>
      </c>
      <c r="Q46" s="88">
        <f t="shared" si="5"/>
        <v>12183168</v>
      </c>
      <c r="R46" s="88">
        <f t="shared" si="5"/>
        <v>8074916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43605048</v>
      </c>
      <c r="X46" s="88">
        <f t="shared" si="5"/>
        <v>986364</v>
      </c>
      <c r="Y46" s="88">
        <f t="shared" si="5"/>
        <v>42618684</v>
      </c>
      <c r="Z46" s="208">
        <f>+IF(X46&lt;&gt;0,+(Y46/X46)*100,0)</f>
        <v>4320.7866467146005</v>
      </c>
      <c r="AA46" s="206">
        <f>SUM(AA44:AA45)</f>
        <v>1315149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29984399</v>
      </c>
      <c r="D48" s="217">
        <f>SUM(D46:D47)</f>
        <v>0</v>
      </c>
      <c r="E48" s="218">
        <f t="shared" si="6"/>
        <v>23663999</v>
      </c>
      <c r="F48" s="219">
        <f t="shared" si="6"/>
        <v>1315149</v>
      </c>
      <c r="G48" s="219">
        <f t="shared" si="6"/>
        <v>18674159</v>
      </c>
      <c r="H48" s="220">
        <f t="shared" si="6"/>
        <v>-1292002</v>
      </c>
      <c r="I48" s="220">
        <f t="shared" si="6"/>
        <v>1253022</v>
      </c>
      <c r="J48" s="220">
        <f t="shared" si="6"/>
        <v>18635179</v>
      </c>
      <c r="K48" s="220">
        <f t="shared" si="6"/>
        <v>-565773</v>
      </c>
      <c r="L48" s="220">
        <f t="shared" si="6"/>
        <v>17232375</v>
      </c>
      <c r="M48" s="219">
        <f t="shared" si="6"/>
        <v>228351</v>
      </c>
      <c r="N48" s="219">
        <f t="shared" si="6"/>
        <v>16894953</v>
      </c>
      <c r="O48" s="220">
        <f t="shared" si="6"/>
        <v>-1552742</v>
      </c>
      <c r="P48" s="220">
        <f t="shared" si="6"/>
        <v>-2555510</v>
      </c>
      <c r="Q48" s="220">
        <f t="shared" si="6"/>
        <v>12183168</v>
      </c>
      <c r="R48" s="220">
        <f t="shared" si="6"/>
        <v>8074916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43605048</v>
      </c>
      <c r="X48" s="220">
        <f t="shared" si="6"/>
        <v>986364</v>
      </c>
      <c r="Y48" s="220">
        <f t="shared" si="6"/>
        <v>42618684</v>
      </c>
      <c r="Z48" s="221">
        <f>+IF(X48&lt;&gt;0,+(Y48/X48)*100,0)</f>
        <v>4320.7866467146005</v>
      </c>
      <c r="AA48" s="222">
        <f>SUM(AA46:AA47)</f>
        <v>1315149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579837</v>
      </c>
      <c r="D5" s="153">
        <f>SUM(D6:D8)</f>
        <v>0</v>
      </c>
      <c r="E5" s="154">
        <f t="shared" si="0"/>
        <v>0</v>
      </c>
      <c r="F5" s="100">
        <f t="shared" si="0"/>
        <v>850000</v>
      </c>
      <c r="G5" s="100">
        <f t="shared" si="0"/>
        <v>222303</v>
      </c>
      <c r="H5" s="100">
        <f t="shared" si="0"/>
        <v>0</v>
      </c>
      <c r="I5" s="100">
        <f t="shared" si="0"/>
        <v>0</v>
      </c>
      <c r="J5" s="100">
        <f t="shared" si="0"/>
        <v>222303</v>
      </c>
      <c r="K5" s="100">
        <f t="shared" si="0"/>
        <v>0</v>
      </c>
      <c r="L5" s="100">
        <f t="shared" si="0"/>
        <v>11824</v>
      </c>
      <c r="M5" s="100">
        <f t="shared" si="0"/>
        <v>176750</v>
      </c>
      <c r="N5" s="100">
        <f t="shared" si="0"/>
        <v>188574</v>
      </c>
      <c r="O5" s="100">
        <f t="shared" si="0"/>
        <v>0</v>
      </c>
      <c r="P5" s="100">
        <f t="shared" si="0"/>
        <v>0</v>
      </c>
      <c r="Q5" s="100">
        <f t="shared" si="0"/>
        <v>10206</v>
      </c>
      <c r="R5" s="100">
        <f t="shared" si="0"/>
        <v>10206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421083</v>
      </c>
      <c r="X5" s="100">
        <f t="shared" si="0"/>
        <v>637500</v>
      </c>
      <c r="Y5" s="100">
        <f t="shared" si="0"/>
        <v>-216417</v>
      </c>
      <c r="Z5" s="137">
        <f>+IF(X5&lt;&gt;0,+(Y5/X5)*100,0)</f>
        <v>-33.947764705882356</v>
      </c>
      <c r="AA5" s="153">
        <f>SUM(AA6:AA8)</f>
        <v>850000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222303</v>
      </c>
      <c r="H7" s="159"/>
      <c r="I7" s="159"/>
      <c r="J7" s="159">
        <v>222303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222303</v>
      </c>
      <c r="X7" s="159"/>
      <c r="Y7" s="159">
        <v>222303</v>
      </c>
      <c r="Z7" s="141"/>
      <c r="AA7" s="225"/>
    </row>
    <row r="8" spans="1:27" ht="13.5">
      <c r="A8" s="138" t="s">
        <v>77</v>
      </c>
      <c r="B8" s="136"/>
      <c r="C8" s="155">
        <v>579837</v>
      </c>
      <c r="D8" s="155"/>
      <c r="E8" s="156"/>
      <c r="F8" s="60">
        <v>850000</v>
      </c>
      <c r="G8" s="60"/>
      <c r="H8" s="60"/>
      <c r="I8" s="60"/>
      <c r="J8" s="60"/>
      <c r="K8" s="60"/>
      <c r="L8" s="60">
        <v>11824</v>
      </c>
      <c r="M8" s="60">
        <v>176750</v>
      </c>
      <c r="N8" s="60">
        <v>188574</v>
      </c>
      <c r="O8" s="60"/>
      <c r="P8" s="60"/>
      <c r="Q8" s="60">
        <v>10206</v>
      </c>
      <c r="R8" s="60">
        <v>10206</v>
      </c>
      <c r="S8" s="60"/>
      <c r="T8" s="60"/>
      <c r="U8" s="60"/>
      <c r="V8" s="60"/>
      <c r="W8" s="60">
        <v>198780</v>
      </c>
      <c r="X8" s="60">
        <v>637500</v>
      </c>
      <c r="Y8" s="60">
        <v>-438720</v>
      </c>
      <c r="Z8" s="140">
        <v>-68.82</v>
      </c>
      <c r="AA8" s="62">
        <v>850000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2573000</v>
      </c>
      <c r="F9" s="100">
        <f t="shared" si="1"/>
        <v>1050000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787500</v>
      </c>
      <c r="Y9" s="100">
        <f t="shared" si="1"/>
        <v>-787500</v>
      </c>
      <c r="Z9" s="137">
        <f>+IF(X9&lt;&gt;0,+(Y9/X9)*100,0)</f>
        <v>-100</v>
      </c>
      <c r="AA9" s="102">
        <f>SUM(AA10:AA14)</f>
        <v>1050000</v>
      </c>
    </row>
    <row r="10" spans="1:27" ht="13.5">
      <c r="A10" s="138" t="s">
        <v>79</v>
      </c>
      <c r="B10" s="136"/>
      <c r="C10" s="155"/>
      <c r="D10" s="155"/>
      <c r="E10" s="156">
        <v>1287000</v>
      </c>
      <c r="F10" s="60">
        <v>1050000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787500</v>
      </c>
      <c r="Y10" s="60">
        <v>-787500</v>
      </c>
      <c r="Z10" s="140">
        <v>-100</v>
      </c>
      <c r="AA10" s="62">
        <v>1050000</v>
      </c>
    </row>
    <row r="11" spans="1:27" ht="13.5">
      <c r="A11" s="138" t="s">
        <v>80</v>
      </c>
      <c r="B11" s="136"/>
      <c r="C11" s="155"/>
      <c r="D11" s="155"/>
      <c r="E11" s="156">
        <v>257000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77000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901000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51000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30879576</v>
      </c>
      <c r="D15" s="153">
        <f>SUM(D16:D18)</f>
        <v>0</v>
      </c>
      <c r="E15" s="154">
        <f t="shared" si="2"/>
        <v>27876000</v>
      </c>
      <c r="F15" s="100">
        <f t="shared" si="2"/>
        <v>37753659</v>
      </c>
      <c r="G15" s="100">
        <f t="shared" si="2"/>
        <v>3456661</v>
      </c>
      <c r="H15" s="100">
        <f t="shared" si="2"/>
        <v>3698081</v>
      </c>
      <c r="I15" s="100">
        <f t="shared" si="2"/>
        <v>1192057</v>
      </c>
      <c r="J15" s="100">
        <f t="shared" si="2"/>
        <v>8346799</v>
      </c>
      <c r="K15" s="100">
        <f t="shared" si="2"/>
        <v>0</v>
      </c>
      <c r="L15" s="100">
        <f t="shared" si="2"/>
        <v>2905067</v>
      </c>
      <c r="M15" s="100">
        <f t="shared" si="2"/>
        <v>8246581</v>
      </c>
      <c r="N15" s="100">
        <f t="shared" si="2"/>
        <v>11151648</v>
      </c>
      <c r="O15" s="100">
        <f t="shared" si="2"/>
        <v>786659</v>
      </c>
      <c r="P15" s="100">
        <f t="shared" si="2"/>
        <v>1195043</v>
      </c>
      <c r="Q15" s="100">
        <f t="shared" si="2"/>
        <v>997752</v>
      </c>
      <c r="R15" s="100">
        <f t="shared" si="2"/>
        <v>2979454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22477901</v>
      </c>
      <c r="X15" s="100">
        <f t="shared" si="2"/>
        <v>28315244</v>
      </c>
      <c r="Y15" s="100">
        <f t="shared" si="2"/>
        <v>-5837343</v>
      </c>
      <c r="Z15" s="137">
        <f>+IF(X15&lt;&gt;0,+(Y15/X15)*100,0)</f>
        <v>-20.615548995445703</v>
      </c>
      <c r="AA15" s="102">
        <f>SUM(AA16:AA18)</f>
        <v>37753659</v>
      </c>
    </row>
    <row r="16" spans="1:27" ht="13.5">
      <c r="A16" s="138" t="s">
        <v>85</v>
      </c>
      <c r="B16" s="136"/>
      <c r="C16" s="155"/>
      <c r="D16" s="155"/>
      <c r="E16" s="156">
        <v>8363000</v>
      </c>
      <c r="F16" s="60"/>
      <c r="G16" s="60"/>
      <c r="H16" s="60"/>
      <c r="I16" s="60"/>
      <c r="J16" s="60"/>
      <c r="K16" s="60"/>
      <c r="L16" s="60"/>
      <c r="M16" s="60">
        <v>3361139</v>
      </c>
      <c r="N16" s="60">
        <v>3361139</v>
      </c>
      <c r="O16" s="60"/>
      <c r="P16" s="60"/>
      <c r="Q16" s="60">
        <v>637968</v>
      </c>
      <c r="R16" s="60">
        <v>637968</v>
      </c>
      <c r="S16" s="60"/>
      <c r="T16" s="60"/>
      <c r="U16" s="60"/>
      <c r="V16" s="60"/>
      <c r="W16" s="60">
        <v>3999107</v>
      </c>
      <c r="X16" s="60"/>
      <c r="Y16" s="60">
        <v>3999107</v>
      </c>
      <c r="Z16" s="140"/>
      <c r="AA16" s="62"/>
    </row>
    <row r="17" spans="1:27" ht="13.5">
      <c r="A17" s="138" t="s">
        <v>86</v>
      </c>
      <c r="B17" s="136"/>
      <c r="C17" s="155">
        <v>30879576</v>
      </c>
      <c r="D17" s="155"/>
      <c r="E17" s="156">
        <v>16725000</v>
      </c>
      <c r="F17" s="60">
        <v>37753659</v>
      </c>
      <c r="G17" s="60">
        <v>3456661</v>
      </c>
      <c r="H17" s="60">
        <v>3698081</v>
      </c>
      <c r="I17" s="60">
        <v>1192057</v>
      </c>
      <c r="J17" s="60">
        <v>8346799</v>
      </c>
      <c r="K17" s="60"/>
      <c r="L17" s="60">
        <v>2905067</v>
      </c>
      <c r="M17" s="60">
        <v>4885442</v>
      </c>
      <c r="N17" s="60">
        <v>7790509</v>
      </c>
      <c r="O17" s="60">
        <v>786659</v>
      </c>
      <c r="P17" s="60">
        <v>1195043</v>
      </c>
      <c r="Q17" s="60">
        <v>359784</v>
      </c>
      <c r="R17" s="60">
        <v>2341486</v>
      </c>
      <c r="S17" s="60"/>
      <c r="T17" s="60"/>
      <c r="U17" s="60"/>
      <c r="V17" s="60"/>
      <c r="W17" s="60">
        <v>18478794</v>
      </c>
      <c r="X17" s="60">
        <v>28315244</v>
      </c>
      <c r="Y17" s="60">
        <v>-9836450</v>
      </c>
      <c r="Z17" s="140">
        <v>-34.74</v>
      </c>
      <c r="AA17" s="62">
        <v>37753659</v>
      </c>
    </row>
    <row r="18" spans="1:27" ht="13.5">
      <c r="A18" s="138" t="s">
        <v>87</v>
      </c>
      <c r="B18" s="136"/>
      <c r="C18" s="155"/>
      <c r="D18" s="155"/>
      <c r="E18" s="156">
        <v>2788000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31459413</v>
      </c>
      <c r="D25" s="217">
        <f>+D5+D9+D15+D19+D24</f>
        <v>0</v>
      </c>
      <c r="E25" s="230">
        <f t="shared" si="4"/>
        <v>30449000</v>
      </c>
      <c r="F25" s="219">
        <f t="shared" si="4"/>
        <v>39653659</v>
      </c>
      <c r="G25" s="219">
        <f t="shared" si="4"/>
        <v>3678964</v>
      </c>
      <c r="H25" s="219">
        <f t="shared" si="4"/>
        <v>3698081</v>
      </c>
      <c r="I25" s="219">
        <f t="shared" si="4"/>
        <v>1192057</v>
      </c>
      <c r="J25" s="219">
        <f t="shared" si="4"/>
        <v>8569102</v>
      </c>
      <c r="K25" s="219">
        <f t="shared" si="4"/>
        <v>0</v>
      </c>
      <c r="L25" s="219">
        <f t="shared" si="4"/>
        <v>2916891</v>
      </c>
      <c r="M25" s="219">
        <f t="shared" si="4"/>
        <v>8423331</v>
      </c>
      <c r="N25" s="219">
        <f t="shared" si="4"/>
        <v>11340222</v>
      </c>
      <c r="O25" s="219">
        <f t="shared" si="4"/>
        <v>786659</v>
      </c>
      <c r="P25" s="219">
        <f t="shared" si="4"/>
        <v>1195043</v>
      </c>
      <c r="Q25" s="219">
        <f t="shared" si="4"/>
        <v>1007958</v>
      </c>
      <c r="R25" s="219">
        <f t="shared" si="4"/>
        <v>2989660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22898984</v>
      </c>
      <c r="X25" s="219">
        <f t="shared" si="4"/>
        <v>29740244</v>
      </c>
      <c r="Y25" s="219">
        <f t="shared" si="4"/>
        <v>-6841260</v>
      </c>
      <c r="Z25" s="231">
        <f>+IF(X25&lt;&gt;0,+(Y25/X25)*100,0)</f>
        <v>-23.00337549348956</v>
      </c>
      <c r="AA25" s="232">
        <f>+AA5+AA9+AA15+AA19+AA24</f>
        <v>39653659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30879576</v>
      </c>
      <c r="D28" s="155"/>
      <c r="E28" s="156">
        <v>30449000</v>
      </c>
      <c r="F28" s="60">
        <v>37503659</v>
      </c>
      <c r="G28" s="60">
        <v>3456661</v>
      </c>
      <c r="H28" s="60">
        <v>3698081</v>
      </c>
      <c r="I28" s="60">
        <v>1192057</v>
      </c>
      <c r="J28" s="60">
        <v>8346799</v>
      </c>
      <c r="K28" s="60"/>
      <c r="L28" s="60">
        <v>2905067</v>
      </c>
      <c r="M28" s="60">
        <v>8082081</v>
      </c>
      <c r="N28" s="60">
        <v>10987148</v>
      </c>
      <c r="O28" s="60">
        <v>786659</v>
      </c>
      <c r="P28" s="60">
        <v>1195043</v>
      </c>
      <c r="Q28" s="60">
        <v>997752</v>
      </c>
      <c r="R28" s="60">
        <v>2979454</v>
      </c>
      <c r="S28" s="60"/>
      <c r="T28" s="60"/>
      <c r="U28" s="60"/>
      <c r="V28" s="60"/>
      <c r="W28" s="60">
        <v>22313401</v>
      </c>
      <c r="X28" s="60">
        <v>28127744</v>
      </c>
      <c r="Y28" s="60">
        <v>-5814343</v>
      </c>
      <c r="Z28" s="140">
        <v>-20.67</v>
      </c>
      <c r="AA28" s="155">
        <v>37503659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>
        <v>222303</v>
      </c>
      <c r="H31" s="60"/>
      <c r="I31" s="60"/>
      <c r="J31" s="60">
        <v>222303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222303</v>
      </c>
      <c r="X31" s="60"/>
      <c r="Y31" s="60">
        <v>222303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30879576</v>
      </c>
      <c r="D32" s="210">
        <f>SUM(D28:D31)</f>
        <v>0</v>
      </c>
      <c r="E32" s="211">
        <f t="shared" si="5"/>
        <v>30449000</v>
      </c>
      <c r="F32" s="77">
        <f t="shared" si="5"/>
        <v>37503659</v>
      </c>
      <c r="G32" s="77">
        <f t="shared" si="5"/>
        <v>3678964</v>
      </c>
      <c r="H32" s="77">
        <f t="shared" si="5"/>
        <v>3698081</v>
      </c>
      <c r="I32" s="77">
        <f t="shared" si="5"/>
        <v>1192057</v>
      </c>
      <c r="J32" s="77">
        <f t="shared" si="5"/>
        <v>8569102</v>
      </c>
      <c r="K32" s="77">
        <f t="shared" si="5"/>
        <v>0</v>
      </c>
      <c r="L32" s="77">
        <f t="shared" si="5"/>
        <v>2905067</v>
      </c>
      <c r="M32" s="77">
        <f t="shared" si="5"/>
        <v>8082081</v>
      </c>
      <c r="N32" s="77">
        <f t="shared" si="5"/>
        <v>10987148</v>
      </c>
      <c r="O32" s="77">
        <f t="shared" si="5"/>
        <v>786659</v>
      </c>
      <c r="P32" s="77">
        <f t="shared" si="5"/>
        <v>1195043</v>
      </c>
      <c r="Q32" s="77">
        <f t="shared" si="5"/>
        <v>997752</v>
      </c>
      <c r="R32" s="77">
        <f t="shared" si="5"/>
        <v>2979454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22535704</v>
      </c>
      <c r="X32" s="77">
        <f t="shared" si="5"/>
        <v>28127744</v>
      </c>
      <c r="Y32" s="77">
        <f t="shared" si="5"/>
        <v>-5592040</v>
      </c>
      <c r="Z32" s="212">
        <f>+IF(X32&lt;&gt;0,+(Y32/X32)*100,0)</f>
        <v>-19.880869222928084</v>
      </c>
      <c r="AA32" s="79">
        <f>SUM(AA28:AA31)</f>
        <v>37503659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579837</v>
      </c>
      <c r="D35" s="155"/>
      <c r="E35" s="156"/>
      <c r="F35" s="60">
        <v>2150000</v>
      </c>
      <c r="G35" s="60"/>
      <c r="H35" s="60"/>
      <c r="I35" s="60"/>
      <c r="J35" s="60"/>
      <c r="K35" s="60"/>
      <c r="L35" s="60">
        <v>11824</v>
      </c>
      <c r="M35" s="60">
        <v>341250</v>
      </c>
      <c r="N35" s="60">
        <v>353074</v>
      </c>
      <c r="O35" s="60"/>
      <c r="P35" s="60"/>
      <c r="Q35" s="60">
        <v>10206</v>
      </c>
      <c r="R35" s="60">
        <v>10206</v>
      </c>
      <c r="S35" s="60"/>
      <c r="T35" s="60"/>
      <c r="U35" s="60"/>
      <c r="V35" s="60"/>
      <c r="W35" s="60">
        <v>363280</v>
      </c>
      <c r="X35" s="60">
        <v>1612500</v>
      </c>
      <c r="Y35" s="60">
        <v>-1249220</v>
      </c>
      <c r="Z35" s="140">
        <v>-77.47</v>
      </c>
      <c r="AA35" s="62">
        <v>2150000</v>
      </c>
    </row>
    <row r="36" spans="1:27" ht="13.5">
      <c r="A36" s="238" t="s">
        <v>139</v>
      </c>
      <c r="B36" s="149"/>
      <c r="C36" s="222">
        <f aca="true" t="shared" si="6" ref="C36:Y36">SUM(C32:C35)</f>
        <v>31459413</v>
      </c>
      <c r="D36" s="222">
        <f>SUM(D32:D35)</f>
        <v>0</v>
      </c>
      <c r="E36" s="218">
        <f t="shared" si="6"/>
        <v>30449000</v>
      </c>
      <c r="F36" s="220">
        <f t="shared" si="6"/>
        <v>39653659</v>
      </c>
      <c r="G36" s="220">
        <f t="shared" si="6"/>
        <v>3678964</v>
      </c>
      <c r="H36" s="220">
        <f t="shared" si="6"/>
        <v>3698081</v>
      </c>
      <c r="I36" s="220">
        <f t="shared" si="6"/>
        <v>1192057</v>
      </c>
      <c r="J36" s="220">
        <f t="shared" si="6"/>
        <v>8569102</v>
      </c>
      <c r="K36" s="220">
        <f t="shared" si="6"/>
        <v>0</v>
      </c>
      <c r="L36" s="220">
        <f t="shared" si="6"/>
        <v>2916891</v>
      </c>
      <c r="M36" s="220">
        <f t="shared" si="6"/>
        <v>8423331</v>
      </c>
      <c r="N36" s="220">
        <f t="shared" si="6"/>
        <v>11340222</v>
      </c>
      <c r="O36" s="220">
        <f t="shared" si="6"/>
        <v>786659</v>
      </c>
      <c r="P36" s="220">
        <f t="shared" si="6"/>
        <v>1195043</v>
      </c>
      <c r="Q36" s="220">
        <f t="shared" si="6"/>
        <v>1007958</v>
      </c>
      <c r="R36" s="220">
        <f t="shared" si="6"/>
        <v>2989660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22898984</v>
      </c>
      <c r="X36" s="220">
        <f t="shared" si="6"/>
        <v>29740244</v>
      </c>
      <c r="Y36" s="220">
        <f t="shared" si="6"/>
        <v>-6841260</v>
      </c>
      <c r="Z36" s="221">
        <f>+IF(X36&lt;&gt;0,+(Y36/X36)*100,0)</f>
        <v>-23.00337549348956</v>
      </c>
      <c r="AA36" s="239">
        <f>SUM(AA32:AA35)</f>
        <v>39653659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1633153</v>
      </c>
      <c r="D6" s="155"/>
      <c r="E6" s="59">
        <v>856000</v>
      </c>
      <c r="F6" s="60">
        <v>856000</v>
      </c>
      <c r="G6" s="60">
        <v>26818474</v>
      </c>
      <c r="H6" s="60">
        <v>3022422</v>
      </c>
      <c r="I6" s="60">
        <v>3022422</v>
      </c>
      <c r="J6" s="60">
        <v>3022422</v>
      </c>
      <c r="K6" s="60">
        <v>24895861</v>
      </c>
      <c r="L6" s="60">
        <v>35029280</v>
      </c>
      <c r="M6" s="60">
        <v>13828973</v>
      </c>
      <c r="N6" s="60">
        <v>13828973</v>
      </c>
      <c r="O6" s="60">
        <v>6694866</v>
      </c>
      <c r="P6" s="60">
        <v>6277745</v>
      </c>
      <c r="Q6" s="60">
        <v>13950611</v>
      </c>
      <c r="R6" s="60">
        <v>13950611</v>
      </c>
      <c r="S6" s="60"/>
      <c r="T6" s="60"/>
      <c r="U6" s="60"/>
      <c r="V6" s="60"/>
      <c r="W6" s="60">
        <v>13950611</v>
      </c>
      <c r="X6" s="60">
        <v>642000</v>
      </c>
      <c r="Y6" s="60">
        <v>13308611</v>
      </c>
      <c r="Z6" s="140">
        <v>2072.99</v>
      </c>
      <c r="AA6" s="62">
        <v>856000</v>
      </c>
    </row>
    <row r="7" spans="1:27" ht="13.5">
      <c r="A7" s="249" t="s">
        <v>144</v>
      </c>
      <c r="B7" s="182"/>
      <c r="C7" s="155"/>
      <c r="D7" s="155"/>
      <c r="E7" s="59">
        <v>2000000</v>
      </c>
      <c r="F7" s="60">
        <v>9000000</v>
      </c>
      <c r="G7" s="60"/>
      <c r="H7" s="60">
        <v>22435160</v>
      </c>
      <c r="I7" s="60">
        <v>21904474</v>
      </c>
      <c r="J7" s="60">
        <v>21904474</v>
      </c>
      <c r="K7" s="60"/>
      <c r="L7" s="60">
        <v>8308887</v>
      </c>
      <c r="M7" s="60">
        <v>8276165</v>
      </c>
      <c r="N7" s="60">
        <v>8276165</v>
      </c>
      <c r="O7" s="60">
        <v>8299621</v>
      </c>
      <c r="P7" s="60">
        <v>6931935</v>
      </c>
      <c r="Q7" s="60">
        <v>5494430</v>
      </c>
      <c r="R7" s="60">
        <v>5494430</v>
      </c>
      <c r="S7" s="60"/>
      <c r="T7" s="60"/>
      <c r="U7" s="60"/>
      <c r="V7" s="60"/>
      <c r="W7" s="60">
        <v>5494430</v>
      </c>
      <c r="X7" s="60">
        <v>6750000</v>
      </c>
      <c r="Y7" s="60">
        <v>-1255570</v>
      </c>
      <c r="Z7" s="140">
        <v>-18.6</v>
      </c>
      <c r="AA7" s="62">
        <v>9000000</v>
      </c>
    </row>
    <row r="8" spans="1:27" ht="13.5">
      <c r="A8" s="249" t="s">
        <v>145</v>
      </c>
      <c r="B8" s="182"/>
      <c r="C8" s="155">
        <v>10296084</v>
      </c>
      <c r="D8" s="155"/>
      <c r="E8" s="59">
        <v>8476000</v>
      </c>
      <c r="F8" s="60">
        <v>9412000</v>
      </c>
      <c r="G8" s="60">
        <v>11357904</v>
      </c>
      <c r="H8" s="60">
        <v>12556717</v>
      </c>
      <c r="I8" s="60">
        <v>12997811</v>
      </c>
      <c r="J8" s="60">
        <v>12997811</v>
      </c>
      <c r="K8" s="60"/>
      <c r="L8" s="60"/>
      <c r="M8" s="60"/>
      <c r="N8" s="60"/>
      <c r="O8" s="60">
        <v>13818789</v>
      </c>
      <c r="P8" s="60">
        <v>13130810</v>
      </c>
      <c r="Q8" s="60">
        <v>13130810</v>
      </c>
      <c r="R8" s="60">
        <v>13130810</v>
      </c>
      <c r="S8" s="60"/>
      <c r="T8" s="60"/>
      <c r="U8" s="60"/>
      <c r="V8" s="60"/>
      <c r="W8" s="60">
        <v>13130810</v>
      </c>
      <c r="X8" s="60">
        <v>7059000</v>
      </c>
      <c r="Y8" s="60">
        <v>6071810</v>
      </c>
      <c r="Z8" s="140">
        <v>86.02</v>
      </c>
      <c r="AA8" s="62">
        <v>9412000</v>
      </c>
    </row>
    <row r="9" spans="1:27" ht="13.5">
      <c r="A9" s="249" t="s">
        <v>146</v>
      </c>
      <c r="B9" s="182"/>
      <c r="C9" s="155">
        <v>6516330</v>
      </c>
      <c r="D9" s="155"/>
      <c r="E9" s="59"/>
      <c r="F9" s="60"/>
      <c r="G9" s="60">
        <v>3694049</v>
      </c>
      <c r="H9" s="60">
        <v>3614508</v>
      </c>
      <c r="I9" s="60">
        <v>3614508</v>
      </c>
      <c r="J9" s="60">
        <v>3614508</v>
      </c>
      <c r="K9" s="60">
        <v>12977769</v>
      </c>
      <c r="L9" s="60">
        <v>2688404</v>
      </c>
      <c r="M9" s="60">
        <v>2715389</v>
      </c>
      <c r="N9" s="60">
        <v>2715389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13811870</v>
      </c>
      <c r="M10" s="60">
        <v>14461761</v>
      </c>
      <c r="N10" s="159">
        <v>14461761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18445567</v>
      </c>
      <c r="D12" s="168">
        <f>SUM(D6:D11)</f>
        <v>0</v>
      </c>
      <c r="E12" s="72">
        <f t="shared" si="0"/>
        <v>11332000</v>
      </c>
      <c r="F12" s="73">
        <f t="shared" si="0"/>
        <v>19268000</v>
      </c>
      <c r="G12" s="73">
        <f t="shared" si="0"/>
        <v>41870427</v>
      </c>
      <c r="H12" s="73">
        <f t="shared" si="0"/>
        <v>41628807</v>
      </c>
      <c r="I12" s="73">
        <f t="shared" si="0"/>
        <v>41539215</v>
      </c>
      <c r="J12" s="73">
        <f t="shared" si="0"/>
        <v>41539215</v>
      </c>
      <c r="K12" s="73">
        <f t="shared" si="0"/>
        <v>37873630</v>
      </c>
      <c r="L12" s="73">
        <f t="shared" si="0"/>
        <v>59838441</v>
      </c>
      <c r="M12" s="73">
        <f t="shared" si="0"/>
        <v>39282288</v>
      </c>
      <c r="N12" s="73">
        <f t="shared" si="0"/>
        <v>39282288</v>
      </c>
      <c r="O12" s="73">
        <f t="shared" si="0"/>
        <v>28813276</v>
      </c>
      <c r="P12" s="73">
        <f t="shared" si="0"/>
        <v>26340490</v>
      </c>
      <c r="Q12" s="73">
        <f t="shared" si="0"/>
        <v>32575851</v>
      </c>
      <c r="R12" s="73">
        <f t="shared" si="0"/>
        <v>32575851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32575851</v>
      </c>
      <c r="X12" s="73">
        <f t="shared" si="0"/>
        <v>14451000</v>
      </c>
      <c r="Y12" s="73">
        <f t="shared" si="0"/>
        <v>18124851</v>
      </c>
      <c r="Z12" s="170">
        <f>+IF(X12&lt;&gt;0,+(Y12/X12)*100,0)</f>
        <v>125.42281503010173</v>
      </c>
      <c r="AA12" s="74">
        <f>SUM(AA6:AA11)</f>
        <v>19268000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25684000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25684000</v>
      </c>
      <c r="F17" s="60">
        <v>25684000</v>
      </c>
      <c r="G17" s="60">
        <v>25684000</v>
      </c>
      <c r="H17" s="60">
        <v>25684000</v>
      </c>
      <c r="I17" s="60">
        <v>25684000</v>
      </c>
      <c r="J17" s="60">
        <v>25684000</v>
      </c>
      <c r="K17" s="60">
        <v>25684000</v>
      </c>
      <c r="L17" s="60">
        <v>25684000</v>
      </c>
      <c r="M17" s="60">
        <v>25684000</v>
      </c>
      <c r="N17" s="60">
        <v>25684000</v>
      </c>
      <c r="O17" s="60">
        <v>25684000</v>
      </c>
      <c r="P17" s="60">
        <v>25684000</v>
      </c>
      <c r="Q17" s="60">
        <v>25684000</v>
      </c>
      <c r="R17" s="60">
        <v>25684000</v>
      </c>
      <c r="S17" s="60"/>
      <c r="T17" s="60"/>
      <c r="U17" s="60"/>
      <c r="V17" s="60"/>
      <c r="W17" s="60">
        <v>25684000</v>
      </c>
      <c r="X17" s="60">
        <v>19263000</v>
      </c>
      <c r="Y17" s="60">
        <v>6421000</v>
      </c>
      <c r="Z17" s="140">
        <v>33.33</v>
      </c>
      <c r="AA17" s="62">
        <v>25684000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264303104</v>
      </c>
      <c r="D19" s="155"/>
      <c r="E19" s="59">
        <v>131607000</v>
      </c>
      <c r="F19" s="60">
        <v>134970000</v>
      </c>
      <c r="G19" s="60">
        <v>267655346</v>
      </c>
      <c r="H19" s="60">
        <v>270098237</v>
      </c>
      <c r="I19" s="60">
        <v>269949756</v>
      </c>
      <c r="J19" s="60">
        <v>269949756</v>
      </c>
      <c r="K19" s="60">
        <v>277014103</v>
      </c>
      <c r="L19" s="60">
        <v>280240656</v>
      </c>
      <c r="M19" s="60">
        <v>288715482</v>
      </c>
      <c r="N19" s="60">
        <v>288715482</v>
      </c>
      <c r="O19" s="60">
        <v>289604501</v>
      </c>
      <c r="P19" s="60">
        <v>289604501</v>
      </c>
      <c r="Q19" s="60">
        <v>290336895</v>
      </c>
      <c r="R19" s="60">
        <v>290336895</v>
      </c>
      <c r="S19" s="60"/>
      <c r="T19" s="60"/>
      <c r="U19" s="60"/>
      <c r="V19" s="60"/>
      <c r="W19" s="60">
        <v>290336895</v>
      </c>
      <c r="X19" s="60">
        <v>101227500</v>
      </c>
      <c r="Y19" s="60">
        <v>189109395</v>
      </c>
      <c r="Z19" s="140">
        <v>186.82</v>
      </c>
      <c r="AA19" s="62">
        <v>134970000</v>
      </c>
    </row>
    <row r="20" spans="1:27" ht="13.5">
      <c r="A20" s="249" t="s">
        <v>155</v>
      </c>
      <c r="B20" s="182"/>
      <c r="C20" s="155">
        <v>1020835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140558</v>
      </c>
      <c r="D22" s="155"/>
      <c r="E22" s="59">
        <v>602000</v>
      </c>
      <c r="F22" s="60">
        <v>602000</v>
      </c>
      <c r="G22" s="60">
        <v>395655</v>
      </c>
      <c r="H22" s="60">
        <v>395655</v>
      </c>
      <c r="I22" s="60">
        <v>395656</v>
      </c>
      <c r="J22" s="60">
        <v>395656</v>
      </c>
      <c r="K22" s="60">
        <v>412193</v>
      </c>
      <c r="L22" s="60">
        <v>412193</v>
      </c>
      <c r="M22" s="60">
        <v>412193</v>
      </c>
      <c r="N22" s="60">
        <v>412193</v>
      </c>
      <c r="O22" s="60">
        <v>412193</v>
      </c>
      <c r="P22" s="60">
        <v>412193</v>
      </c>
      <c r="Q22" s="60">
        <v>412193</v>
      </c>
      <c r="R22" s="60">
        <v>412193</v>
      </c>
      <c r="S22" s="60"/>
      <c r="T22" s="60"/>
      <c r="U22" s="60"/>
      <c r="V22" s="60"/>
      <c r="W22" s="60">
        <v>412193</v>
      </c>
      <c r="X22" s="60">
        <v>451500</v>
      </c>
      <c r="Y22" s="60">
        <v>-39307</v>
      </c>
      <c r="Z22" s="140">
        <v>-8.71</v>
      </c>
      <c r="AA22" s="62">
        <v>602000</v>
      </c>
    </row>
    <row r="23" spans="1:27" ht="13.5">
      <c r="A23" s="249" t="s">
        <v>158</v>
      </c>
      <c r="B23" s="182"/>
      <c r="C23" s="155">
        <v>15687684</v>
      </c>
      <c r="D23" s="155"/>
      <c r="E23" s="59"/>
      <c r="F23" s="60"/>
      <c r="G23" s="159">
        <v>15957484</v>
      </c>
      <c r="H23" s="159">
        <v>15957484</v>
      </c>
      <c r="I23" s="159">
        <v>19560512</v>
      </c>
      <c r="J23" s="60">
        <v>19560512</v>
      </c>
      <c r="K23" s="159">
        <v>15362784</v>
      </c>
      <c r="L23" s="159">
        <v>15362784</v>
      </c>
      <c r="M23" s="60">
        <v>15362784</v>
      </c>
      <c r="N23" s="159">
        <v>15362784</v>
      </c>
      <c r="O23" s="159">
        <v>15362784</v>
      </c>
      <c r="P23" s="159">
        <v>15362784</v>
      </c>
      <c r="Q23" s="60">
        <v>15362784</v>
      </c>
      <c r="R23" s="159">
        <v>15362784</v>
      </c>
      <c r="S23" s="159"/>
      <c r="T23" s="60"/>
      <c r="U23" s="159"/>
      <c r="V23" s="159"/>
      <c r="W23" s="159">
        <v>15362784</v>
      </c>
      <c r="X23" s="60"/>
      <c r="Y23" s="159">
        <v>15362784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306836181</v>
      </c>
      <c r="D24" s="168">
        <f>SUM(D15:D23)</f>
        <v>0</v>
      </c>
      <c r="E24" s="76">
        <f t="shared" si="1"/>
        <v>157893000</v>
      </c>
      <c r="F24" s="77">
        <f t="shared" si="1"/>
        <v>161256000</v>
      </c>
      <c r="G24" s="77">
        <f t="shared" si="1"/>
        <v>309692485</v>
      </c>
      <c r="H24" s="77">
        <f t="shared" si="1"/>
        <v>312135376</v>
      </c>
      <c r="I24" s="77">
        <f t="shared" si="1"/>
        <v>315589924</v>
      </c>
      <c r="J24" s="77">
        <f t="shared" si="1"/>
        <v>315589924</v>
      </c>
      <c r="K24" s="77">
        <f t="shared" si="1"/>
        <v>318473080</v>
      </c>
      <c r="L24" s="77">
        <f t="shared" si="1"/>
        <v>321699633</v>
      </c>
      <c r="M24" s="77">
        <f t="shared" si="1"/>
        <v>330174459</v>
      </c>
      <c r="N24" s="77">
        <f t="shared" si="1"/>
        <v>330174459</v>
      </c>
      <c r="O24" s="77">
        <f t="shared" si="1"/>
        <v>331063478</v>
      </c>
      <c r="P24" s="77">
        <f t="shared" si="1"/>
        <v>331063478</v>
      </c>
      <c r="Q24" s="77">
        <f t="shared" si="1"/>
        <v>331795872</v>
      </c>
      <c r="R24" s="77">
        <f t="shared" si="1"/>
        <v>331795872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331795872</v>
      </c>
      <c r="X24" s="77">
        <f t="shared" si="1"/>
        <v>120942000</v>
      </c>
      <c r="Y24" s="77">
        <f t="shared" si="1"/>
        <v>210853872</v>
      </c>
      <c r="Z24" s="212">
        <f>+IF(X24&lt;&gt;0,+(Y24/X24)*100,0)</f>
        <v>174.3429677035273</v>
      </c>
      <c r="AA24" s="79">
        <f>SUM(AA15:AA23)</f>
        <v>161256000</v>
      </c>
    </row>
    <row r="25" spans="1:27" ht="13.5">
      <c r="A25" s="250" t="s">
        <v>159</v>
      </c>
      <c r="B25" s="251"/>
      <c r="C25" s="168">
        <f aca="true" t="shared" si="2" ref="C25:Y25">+C12+C24</f>
        <v>325281748</v>
      </c>
      <c r="D25" s="168">
        <f>+D12+D24</f>
        <v>0</v>
      </c>
      <c r="E25" s="72">
        <f t="shared" si="2"/>
        <v>169225000</v>
      </c>
      <c r="F25" s="73">
        <f t="shared" si="2"/>
        <v>180524000</v>
      </c>
      <c r="G25" s="73">
        <f t="shared" si="2"/>
        <v>351562912</v>
      </c>
      <c r="H25" s="73">
        <f t="shared" si="2"/>
        <v>353764183</v>
      </c>
      <c r="I25" s="73">
        <f t="shared" si="2"/>
        <v>357129139</v>
      </c>
      <c r="J25" s="73">
        <f t="shared" si="2"/>
        <v>357129139</v>
      </c>
      <c r="K25" s="73">
        <f t="shared" si="2"/>
        <v>356346710</v>
      </c>
      <c r="L25" s="73">
        <f t="shared" si="2"/>
        <v>381538074</v>
      </c>
      <c r="M25" s="73">
        <f t="shared" si="2"/>
        <v>369456747</v>
      </c>
      <c r="N25" s="73">
        <f t="shared" si="2"/>
        <v>369456747</v>
      </c>
      <c r="O25" s="73">
        <f t="shared" si="2"/>
        <v>359876754</v>
      </c>
      <c r="P25" s="73">
        <f t="shared" si="2"/>
        <v>357403968</v>
      </c>
      <c r="Q25" s="73">
        <f t="shared" si="2"/>
        <v>364371723</v>
      </c>
      <c r="R25" s="73">
        <f t="shared" si="2"/>
        <v>364371723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364371723</v>
      </c>
      <c r="X25" s="73">
        <f t="shared" si="2"/>
        <v>135393000</v>
      </c>
      <c r="Y25" s="73">
        <f t="shared" si="2"/>
        <v>228978723</v>
      </c>
      <c r="Z25" s="170">
        <f>+IF(X25&lt;&gt;0,+(Y25/X25)*100,0)</f>
        <v>169.12153730251933</v>
      </c>
      <c r="AA25" s="74">
        <f>+AA12+AA24</f>
        <v>180524000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1613008</v>
      </c>
      <c r="D30" s="155"/>
      <c r="E30" s="59">
        <v>1500000</v>
      </c>
      <c r="F30" s="60">
        <v>1500000</v>
      </c>
      <c r="G30" s="60">
        <v>3742213</v>
      </c>
      <c r="H30" s="60">
        <v>3742213</v>
      </c>
      <c r="I30" s="60">
        <v>3742213</v>
      </c>
      <c r="J30" s="60">
        <v>3742213</v>
      </c>
      <c r="K30" s="60">
        <v>5708881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1125000</v>
      </c>
      <c r="Y30" s="60">
        <v>-1125000</v>
      </c>
      <c r="Z30" s="140">
        <v>-100</v>
      </c>
      <c r="AA30" s="62">
        <v>1500000</v>
      </c>
    </row>
    <row r="31" spans="1:27" ht="13.5">
      <c r="A31" s="249" t="s">
        <v>163</v>
      </c>
      <c r="B31" s="182"/>
      <c r="C31" s="155">
        <v>626337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24553348</v>
      </c>
      <c r="D32" s="155"/>
      <c r="E32" s="59">
        <v>6000000</v>
      </c>
      <c r="F32" s="60">
        <v>6000000</v>
      </c>
      <c r="G32" s="60">
        <v>32131851</v>
      </c>
      <c r="H32" s="60">
        <v>30233087</v>
      </c>
      <c r="I32" s="60">
        <v>30227433</v>
      </c>
      <c r="J32" s="60">
        <v>30227433</v>
      </c>
      <c r="K32" s="60">
        <v>27485925</v>
      </c>
      <c r="L32" s="60">
        <v>37209864</v>
      </c>
      <c r="M32" s="60">
        <v>20750079</v>
      </c>
      <c r="N32" s="60">
        <v>20750079</v>
      </c>
      <c r="O32" s="60">
        <v>18731583</v>
      </c>
      <c r="P32" s="60">
        <v>18638548</v>
      </c>
      <c r="Q32" s="60">
        <v>18440503</v>
      </c>
      <c r="R32" s="60">
        <v>18440503</v>
      </c>
      <c r="S32" s="60"/>
      <c r="T32" s="60"/>
      <c r="U32" s="60"/>
      <c r="V32" s="60"/>
      <c r="W32" s="60">
        <v>18440503</v>
      </c>
      <c r="X32" s="60">
        <v>4500000</v>
      </c>
      <c r="Y32" s="60">
        <v>13940503</v>
      </c>
      <c r="Z32" s="140">
        <v>309.79</v>
      </c>
      <c r="AA32" s="62">
        <v>6000000</v>
      </c>
    </row>
    <row r="33" spans="1:27" ht="13.5">
      <c r="A33" s="249" t="s">
        <v>165</v>
      </c>
      <c r="B33" s="182"/>
      <c r="C33" s="155">
        <v>5799005</v>
      </c>
      <c r="D33" s="155"/>
      <c r="E33" s="59">
        <v>1680000</v>
      </c>
      <c r="F33" s="60">
        <v>1680000</v>
      </c>
      <c r="G33" s="60">
        <v>3742213</v>
      </c>
      <c r="H33" s="60">
        <v>3997914</v>
      </c>
      <c r="I33" s="60">
        <v>6448722</v>
      </c>
      <c r="J33" s="60">
        <v>6448722</v>
      </c>
      <c r="K33" s="60">
        <v>5598977</v>
      </c>
      <c r="L33" s="60">
        <v>9672902</v>
      </c>
      <c r="M33" s="60">
        <v>9374001</v>
      </c>
      <c r="N33" s="60">
        <v>9374001</v>
      </c>
      <c r="O33" s="60">
        <v>6271511</v>
      </c>
      <c r="P33" s="60">
        <v>5858499</v>
      </c>
      <c r="Q33" s="60">
        <v>5858499</v>
      </c>
      <c r="R33" s="60">
        <v>5858499</v>
      </c>
      <c r="S33" s="60"/>
      <c r="T33" s="60"/>
      <c r="U33" s="60"/>
      <c r="V33" s="60"/>
      <c r="W33" s="60">
        <v>5858499</v>
      </c>
      <c r="X33" s="60">
        <v>1260000</v>
      </c>
      <c r="Y33" s="60">
        <v>4598499</v>
      </c>
      <c r="Z33" s="140">
        <v>364.96</v>
      </c>
      <c r="AA33" s="62">
        <v>1680000</v>
      </c>
    </row>
    <row r="34" spans="1:27" ht="13.5">
      <c r="A34" s="250" t="s">
        <v>58</v>
      </c>
      <c r="B34" s="251"/>
      <c r="C34" s="168">
        <f aca="true" t="shared" si="3" ref="C34:Y34">SUM(C29:C33)</f>
        <v>32591698</v>
      </c>
      <c r="D34" s="168">
        <f>SUM(D29:D33)</f>
        <v>0</v>
      </c>
      <c r="E34" s="72">
        <f t="shared" si="3"/>
        <v>9180000</v>
      </c>
      <c r="F34" s="73">
        <f t="shared" si="3"/>
        <v>9180000</v>
      </c>
      <c r="G34" s="73">
        <f t="shared" si="3"/>
        <v>39616277</v>
      </c>
      <c r="H34" s="73">
        <f t="shared" si="3"/>
        <v>37973214</v>
      </c>
      <c r="I34" s="73">
        <f t="shared" si="3"/>
        <v>40418368</v>
      </c>
      <c r="J34" s="73">
        <f t="shared" si="3"/>
        <v>40418368</v>
      </c>
      <c r="K34" s="73">
        <f t="shared" si="3"/>
        <v>38793783</v>
      </c>
      <c r="L34" s="73">
        <f t="shared" si="3"/>
        <v>46882766</v>
      </c>
      <c r="M34" s="73">
        <f t="shared" si="3"/>
        <v>30124080</v>
      </c>
      <c r="N34" s="73">
        <f t="shared" si="3"/>
        <v>30124080</v>
      </c>
      <c r="O34" s="73">
        <f t="shared" si="3"/>
        <v>25003094</v>
      </c>
      <c r="P34" s="73">
        <f t="shared" si="3"/>
        <v>24497047</v>
      </c>
      <c r="Q34" s="73">
        <f t="shared" si="3"/>
        <v>24299002</v>
      </c>
      <c r="R34" s="73">
        <f t="shared" si="3"/>
        <v>24299002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24299002</v>
      </c>
      <c r="X34" s="73">
        <f t="shared" si="3"/>
        <v>6885000</v>
      </c>
      <c r="Y34" s="73">
        <f t="shared" si="3"/>
        <v>17414002</v>
      </c>
      <c r="Z34" s="170">
        <f>+IF(X34&lt;&gt;0,+(Y34/X34)*100,0)</f>
        <v>252.92668119099494</v>
      </c>
      <c r="AA34" s="74">
        <f>SUM(AA29:AA33)</f>
        <v>9180000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3125579</v>
      </c>
      <c r="D37" s="155"/>
      <c r="E37" s="59">
        <v>5866000</v>
      </c>
      <c r="F37" s="60">
        <v>5866000</v>
      </c>
      <c r="G37" s="60">
        <v>6342931</v>
      </c>
      <c r="H37" s="60">
        <v>6782271</v>
      </c>
      <c r="I37" s="60">
        <v>6640901</v>
      </c>
      <c r="J37" s="60">
        <v>6640901</v>
      </c>
      <c r="K37" s="60">
        <v>5708881</v>
      </c>
      <c r="L37" s="60">
        <v>5628110</v>
      </c>
      <c r="M37" s="60">
        <v>5628110</v>
      </c>
      <c r="N37" s="60">
        <v>5628110</v>
      </c>
      <c r="O37" s="60">
        <v>2459975</v>
      </c>
      <c r="P37" s="60">
        <v>2379204</v>
      </c>
      <c r="Q37" s="60">
        <v>2449999</v>
      </c>
      <c r="R37" s="60">
        <v>2449999</v>
      </c>
      <c r="S37" s="60"/>
      <c r="T37" s="60"/>
      <c r="U37" s="60"/>
      <c r="V37" s="60"/>
      <c r="W37" s="60">
        <v>2449999</v>
      </c>
      <c r="X37" s="60">
        <v>4399500</v>
      </c>
      <c r="Y37" s="60">
        <v>-1949501</v>
      </c>
      <c r="Z37" s="140">
        <v>-44.31</v>
      </c>
      <c r="AA37" s="62">
        <v>5866000</v>
      </c>
    </row>
    <row r="38" spans="1:27" ht="13.5">
      <c r="A38" s="249" t="s">
        <v>165</v>
      </c>
      <c r="B38" s="182"/>
      <c r="C38" s="155">
        <v>3007180</v>
      </c>
      <c r="D38" s="155"/>
      <c r="E38" s="59">
        <v>4500000</v>
      </c>
      <c r="F38" s="60">
        <v>4500000</v>
      </c>
      <c r="G38" s="60"/>
      <c r="H38" s="60"/>
      <c r="I38" s="60"/>
      <c r="J38" s="60"/>
      <c r="K38" s="60"/>
      <c r="L38" s="60"/>
      <c r="M38" s="60"/>
      <c r="N38" s="60"/>
      <c r="O38" s="60">
        <v>4893148</v>
      </c>
      <c r="P38" s="60">
        <v>3007180</v>
      </c>
      <c r="Q38" s="60">
        <v>2855201</v>
      </c>
      <c r="R38" s="60">
        <v>2855201</v>
      </c>
      <c r="S38" s="60"/>
      <c r="T38" s="60"/>
      <c r="U38" s="60"/>
      <c r="V38" s="60"/>
      <c r="W38" s="60">
        <v>2855201</v>
      </c>
      <c r="X38" s="60">
        <v>3375000</v>
      </c>
      <c r="Y38" s="60">
        <v>-519799</v>
      </c>
      <c r="Z38" s="140">
        <v>-15.4</v>
      </c>
      <c r="AA38" s="62">
        <v>4500000</v>
      </c>
    </row>
    <row r="39" spans="1:27" ht="13.5">
      <c r="A39" s="250" t="s">
        <v>59</v>
      </c>
      <c r="B39" s="253"/>
      <c r="C39" s="168">
        <f aca="true" t="shared" si="4" ref="C39:Y39">SUM(C37:C38)</f>
        <v>6132759</v>
      </c>
      <c r="D39" s="168">
        <f>SUM(D37:D38)</f>
        <v>0</v>
      </c>
      <c r="E39" s="76">
        <f t="shared" si="4"/>
        <v>10366000</v>
      </c>
      <c r="F39" s="77">
        <f t="shared" si="4"/>
        <v>10366000</v>
      </c>
      <c r="G39" s="77">
        <f t="shared" si="4"/>
        <v>6342931</v>
      </c>
      <c r="H39" s="77">
        <f t="shared" si="4"/>
        <v>6782271</v>
      </c>
      <c r="I39" s="77">
        <f t="shared" si="4"/>
        <v>6640901</v>
      </c>
      <c r="J39" s="77">
        <f t="shared" si="4"/>
        <v>6640901</v>
      </c>
      <c r="K39" s="77">
        <f t="shared" si="4"/>
        <v>5708881</v>
      </c>
      <c r="L39" s="77">
        <f t="shared" si="4"/>
        <v>5628110</v>
      </c>
      <c r="M39" s="77">
        <f t="shared" si="4"/>
        <v>5628110</v>
      </c>
      <c r="N39" s="77">
        <f t="shared" si="4"/>
        <v>5628110</v>
      </c>
      <c r="O39" s="77">
        <f t="shared" si="4"/>
        <v>7353123</v>
      </c>
      <c r="P39" s="77">
        <f t="shared" si="4"/>
        <v>5386384</v>
      </c>
      <c r="Q39" s="77">
        <f t="shared" si="4"/>
        <v>5305200</v>
      </c>
      <c r="R39" s="77">
        <f t="shared" si="4"/>
        <v>5305200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5305200</v>
      </c>
      <c r="X39" s="77">
        <f t="shared" si="4"/>
        <v>7774500</v>
      </c>
      <c r="Y39" s="77">
        <f t="shared" si="4"/>
        <v>-2469300</v>
      </c>
      <c r="Z39" s="212">
        <f>+IF(X39&lt;&gt;0,+(Y39/X39)*100,0)</f>
        <v>-31.76152807254486</v>
      </c>
      <c r="AA39" s="79">
        <f>SUM(AA37:AA38)</f>
        <v>10366000</v>
      </c>
    </row>
    <row r="40" spans="1:27" ht="13.5">
      <c r="A40" s="250" t="s">
        <v>167</v>
      </c>
      <c r="B40" s="251"/>
      <c r="C40" s="168">
        <f aca="true" t="shared" si="5" ref="C40:Y40">+C34+C39</f>
        <v>38724457</v>
      </c>
      <c r="D40" s="168">
        <f>+D34+D39</f>
        <v>0</v>
      </c>
      <c r="E40" s="72">
        <f t="shared" si="5"/>
        <v>19546000</v>
      </c>
      <c r="F40" s="73">
        <f t="shared" si="5"/>
        <v>19546000</v>
      </c>
      <c r="G40" s="73">
        <f t="shared" si="5"/>
        <v>45959208</v>
      </c>
      <c r="H40" s="73">
        <f t="shared" si="5"/>
        <v>44755485</v>
      </c>
      <c r="I40" s="73">
        <f t="shared" si="5"/>
        <v>47059269</v>
      </c>
      <c r="J40" s="73">
        <f t="shared" si="5"/>
        <v>47059269</v>
      </c>
      <c r="K40" s="73">
        <f t="shared" si="5"/>
        <v>44502664</v>
      </c>
      <c r="L40" s="73">
        <f t="shared" si="5"/>
        <v>52510876</v>
      </c>
      <c r="M40" s="73">
        <f t="shared" si="5"/>
        <v>35752190</v>
      </c>
      <c r="N40" s="73">
        <f t="shared" si="5"/>
        <v>35752190</v>
      </c>
      <c r="O40" s="73">
        <f t="shared" si="5"/>
        <v>32356217</v>
      </c>
      <c r="P40" s="73">
        <f t="shared" si="5"/>
        <v>29883431</v>
      </c>
      <c r="Q40" s="73">
        <f t="shared" si="5"/>
        <v>29604202</v>
      </c>
      <c r="R40" s="73">
        <f t="shared" si="5"/>
        <v>29604202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29604202</v>
      </c>
      <c r="X40" s="73">
        <f t="shared" si="5"/>
        <v>14659500</v>
      </c>
      <c r="Y40" s="73">
        <f t="shared" si="5"/>
        <v>14944702</v>
      </c>
      <c r="Z40" s="170">
        <f>+IF(X40&lt;&gt;0,+(Y40/X40)*100,0)</f>
        <v>101.94550973771274</v>
      </c>
      <c r="AA40" s="74">
        <f>+AA34+AA39</f>
        <v>19546000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286557291</v>
      </c>
      <c r="D42" s="257">
        <f>+D25-D40</f>
        <v>0</v>
      </c>
      <c r="E42" s="258">
        <f t="shared" si="6"/>
        <v>149679000</v>
      </c>
      <c r="F42" s="259">
        <f t="shared" si="6"/>
        <v>160978000</v>
      </c>
      <c r="G42" s="259">
        <f t="shared" si="6"/>
        <v>305603704</v>
      </c>
      <c r="H42" s="259">
        <f t="shared" si="6"/>
        <v>309008698</v>
      </c>
      <c r="I42" s="259">
        <f t="shared" si="6"/>
        <v>310069870</v>
      </c>
      <c r="J42" s="259">
        <f t="shared" si="6"/>
        <v>310069870</v>
      </c>
      <c r="K42" s="259">
        <f t="shared" si="6"/>
        <v>311844046</v>
      </c>
      <c r="L42" s="259">
        <f t="shared" si="6"/>
        <v>329027198</v>
      </c>
      <c r="M42" s="259">
        <f t="shared" si="6"/>
        <v>333704557</v>
      </c>
      <c r="N42" s="259">
        <f t="shared" si="6"/>
        <v>333704557</v>
      </c>
      <c r="O42" s="259">
        <f t="shared" si="6"/>
        <v>327520537</v>
      </c>
      <c r="P42" s="259">
        <f t="shared" si="6"/>
        <v>327520537</v>
      </c>
      <c r="Q42" s="259">
        <f t="shared" si="6"/>
        <v>334767521</v>
      </c>
      <c r="R42" s="259">
        <f t="shared" si="6"/>
        <v>334767521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334767521</v>
      </c>
      <c r="X42" s="259">
        <f t="shared" si="6"/>
        <v>120733500</v>
      </c>
      <c r="Y42" s="259">
        <f t="shared" si="6"/>
        <v>214034021</v>
      </c>
      <c r="Z42" s="260">
        <f>+IF(X42&lt;&gt;0,+(Y42/X42)*100,0)</f>
        <v>177.2780719518609</v>
      </c>
      <c r="AA42" s="261">
        <f>+AA25-AA40</f>
        <v>160978000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272079660</v>
      </c>
      <c r="D45" s="155"/>
      <c r="E45" s="59">
        <v>128331000</v>
      </c>
      <c r="F45" s="60">
        <v>139630000</v>
      </c>
      <c r="G45" s="60">
        <v>290856273</v>
      </c>
      <c r="H45" s="60">
        <v>294261267</v>
      </c>
      <c r="I45" s="60">
        <v>295322439</v>
      </c>
      <c r="J45" s="60">
        <v>295322439</v>
      </c>
      <c r="K45" s="60">
        <v>297366415</v>
      </c>
      <c r="L45" s="60">
        <v>314549567</v>
      </c>
      <c r="M45" s="60">
        <v>319226926</v>
      </c>
      <c r="N45" s="60">
        <v>319226926</v>
      </c>
      <c r="O45" s="60">
        <v>313042906</v>
      </c>
      <c r="P45" s="60">
        <v>313042906</v>
      </c>
      <c r="Q45" s="60">
        <v>320289890</v>
      </c>
      <c r="R45" s="60">
        <v>320289890</v>
      </c>
      <c r="S45" s="60"/>
      <c r="T45" s="60"/>
      <c r="U45" s="60"/>
      <c r="V45" s="60"/>
      <c r="W45" s="60">
        <v>320289890</v>
      </c>
      <c r="X45" s="60">
        <v>104722500</v>
      </c>
      <c r="Y45" s="60">
        <v>215567390</v>
      </c>
      <c r="Z45" s="139">
        <v>205.85</v>
      </c>
      <c r="AA45" s="62">
        <v>139630000</v>
      </c>
    </row>
    <row r="46" spans="1:27" ht="13.5">
      <c r="A46" s="249" t="s">
        <v>171</v>
      </c>
      <c r="B46" s="182"/>
      <c r="C46" s="155">
        <v>14477631</v>
      </c>
      <c r="D46" s="155"/>
      <c r="E46" s="59">
        <v>21348000</v>
      </c>
      <c r="F46" s="60">
        <v>21348000</v>
      </c>
      <c r="G46" s="60">
        <v>14747431</v>
      </c>
      <c r="H46" s="60">
        <v>14747431</v>
      </c>
      <c r="I46" s="60">
        <v>14747431</v>
      </c>
      <c r="J46" s="60">
        <v>14747431</v>
      </c>
      <c r="K46" s="60">
        <v>14477631</v>
      </c>
      <c r="L46" s="60">
        <v>14477631</v>
      </c>
      <c r="M46" s="60">
        <v>14477631</v>
      </c>
      <c r="N46" s="60">
        <v>14477631</v>
      </c>
      <c r="O46" s="60">
        <v>14477631</v>
      </c>
      <c r="P46" s="60">
        <v>14477631</v>
      </c>
      <c r="Q46" s="60">
        <v>14477631</v>
      </c>
      <c r="R46" s="60">
        <v>14477631</v>
      </c>
      <c r="S46" s="60"/>
      <c r="T46" s="60"/>
      <c r="U46" s="60"/>
      <c r="V46" s="60"/>
      <c r="W46" s="60">
        <v>14477631</v>
      </c>
      <c r="X46" s="60">
        <v>16011000</v>
      </c>
      <c r="Y46" s="60">
        <v>-1533369</v>
      </c>
      <c r="Z46" s="139">
        <v>-9.58</v>
      </c>
      <c r="AA46" s="62">
        <v>21348000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286557291</v>
      </c>
      <c r="D48" s="217">
        <f>SUM(D45:D47)</f>
        <v>0</v>
      </c>
      <c r="E48" s="264">
        <f t="shared" si="7"/>
        <v>149679000</v>
      </c>
      <c r="F48" s="219">
        <f t="shared" si="7"/>
        <v>160978000</v>
      </c>
      <c r="G48" s="219">
        <f t="shared" si="7"/>
        <v>305603704</v>
      </c>
      <c r="H48" s="219">
        <f t="shared" si="7"/>
        <v>309008698</v>
      </c>
      <c r="I48" s="219">
        <f t="shared" si="7"/>
        <v>310069870</v>
      </c>
      <c r="J48" s="219">
        <f t="shared" si="7"/>
        <v>310069870</v>
      </c>
      <c r="K48" s="219">
        <f t="shared" si="7"/>
        <v>311844046</v>
      </c>
      <c r="L48" s="219">
        <f t="shared" si="7"/>
        <v>329027198</v>
      </c>
      <c r="M48" s="219">
        <f t="shared" si="7"/>
        <v>333704557</v>
      </c>
      <c r="N48" s="219">
        <f t="shared" si="7"/>
        <v>333704557</v>
      </c>
      <c r="O48" s="219">
        <f t="shared" si="7"/>
        <v>327520537</v>
      </c>
      <c r="P48" s="219">
        <f t="shared" si="7"/>
        <v>327520537</v>
      </c>
      <c r="Q48" s="219">
        <f t="shared" si="7"/>
        <v>334767521</v>
      </c>
      <c r="R48" s="219">
        <f t="shared" si="7"/>
        <v>334767521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334767521</v>
      </c>
      <c r="X48" s="219">
        <f t="shared" si="7"/>
        <v>120733500</v>
      </c>
      <c r="Y48" s="219">
        <f t="shared" si="7"/>
        <v>214034021</v>
      </c>
      <c r="Z48" s="265">
        <f>+IF(X48&lt;&gt;0,+(Y48/X48)*100,0)</f>
        <v>177.2780719518609</v>
      </c>
      <c r="AA48" s="232">
        <f>SUM(AA45:AA47)</f>
        <v>160978000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24608961</v>
      </c>
      <c r="D6" s="155"/>
      <c r="E6" s="59">
        <v>32273000</v>
      </c>
      <c r="F6" s="60">
        <v>46827942</v>
      </c>
      <c r="G6" s="60">
        <v>1799817</v>
      </c>
      <c r="H6" s="60">
        <v>1412500</v>
      </c>
      <c r="I6" s="60">
        <v>6712954</v>
      </c>
      <c r="J6" s="60">
        <v>9925271</v>
      </c>
      <c r="K6" s="60">
        <v>6875293</v>
      </c>
      <c r="L6" s="60">
        <v>1848919</v>
      </c>
      <c r="M6" s="60">
        <v>1999725</v>
      </c>
      <c r="N6" s="60">
        <v>10723937</v>
      </c>
      <c r="O6" s="60">
        <v>1714877</v>
      </c>
      <c r="P6" s="60">
        <v>4690566</v>
      </c>
      <c r="Q6" s="60">
        <v>2345300</v>
      </c>
      <c r="R6" s="60">
        <v>8750743</v>
      </c>
      <c r="S6" s="60"/>
      <c r="T6" s="60"/>
      <c r="U6" s="60"/>
      <c r="V6" s="60"/>
      <c r="W6" s="60">
        <v>29399951</v>
      </c>
      <c r="X6" s="60">
        <v>30452942</v>
      </c>
      <c r="Y6" s="60">
        <v>-1052991</v>
      </c>
      <c r="Z6" s="140">
        <v>-3.46</v>
      </c>
      <c r="AA6" s="62">
        <v>46827942</v>
      </c>
    </row>
    <row r="7" spans="1:27" ht="13.5">
      <c r="A7" s="249" t="s">
        <v>178</v>
      </c>
      <c r="B7" s="182"/>
      <c r="C7" s="155">
        <v>55687999</v>
      </c>
      <c r="D7" s="155"/>
      <c r="E7" s="59">
        <v>68018000</v>
      </c>
      <c r="F7" s="60">
        <v>43242803</v>
      </c>
      <c r="G7" s="60">
        <v>25310000</v>
      </c>
      <c r="H7" s="60">
        <v>1569000</v>
      </c>
      <c r="I7" s="60">
        <v>225803</v>
      </c>
      <c r="J7" s="60">
        <v>27104803</v>
      </c>
      <c r="K7" s="60"/>
      <c r="L7" s="60">
        <v>16138000</v>
      </c>
      <c r="M7" s="60"/>
      <c r="N7" s="60">
        <v>16138000</v>
      </c>
      <c r="O7" s="60"/>
      <c r="P7" s="60">
        <v>1186000</v>
      </c>
      <c r="Q7" s="60">
        <v>15186000</v>
      </c>
      <c r="R7" s="60">
        <v>16372000</v>
      </c>
      <c r="S7" s="60"/>
      <c r="T7" s="60"/>
      <c r="U7" s="60"/>
      <c r="V7" s="60"/>
      <c r="W7" s="60">
        <v>59614803</v>
      </c>
      <c r="X7" s="60">
        <v>43242803</v>
      </c>
      <c r="Y7" s="60">
        <v>16372000</v>
      </c>
      <c r="Z7" s="140">
        <v>37.86</v>
      </c>
      <c r="AA7" s="62">
        <v>43242803</v>
      </c>
    </row>
    <row r="8" spans="1:27" ht="13.5">
      <c r="A8" s="249" t="s">
        <v>179</v>
      </c>
      <c r="B8" s="182"/>
      <c r="C8" s="155">
        <v>30858000</v>
      </c>
      <c r="D8" s="155"/>
      <c r="E8" s="59">
        <v>32223000</v>
      </c>
      <c r="F8" s="60">
        <v>57721000</v>
      </c>
      <c r="G8" s="60">
        <v>13176000</v>
      </c>
      <c r="H8" s="60"/>
      <c r="I8" s="60"/>
      <c r="J8" s="60">
        <v>13176000</v>
      </c>
      <c r="K8" s="60"/>
      <c r="L8" s="60">
        <v>12322000</v>
      </c>
      <c r="M8" s="60"/>
      <c r="N8" s="60">
        <v>12322000</v>
      </c>
      <c r="O8" s="60"/>
      <c r="P8" s="60"/>
      <c r="Q8" s="60"/>
      <c r="R8" s="60"/>
      <c r="S8" s="60"/>
      <c r="T8" s="60"/>
      <c r="U8" s="60"/>
      <c r="V8" s="60"/>
      <c r="W8" s="60">
        <v>25498000</v>
      </c>
      <c r="X8" s="60">
        <v>25498000</v>
      </c>
      <c r="Y8" s="60"/>
      <c r="Z8" s="140"/>
      <c r="AA8" s="62">
        <v>57721000</v>
      </c>
    </row>
    <row r="9" spans="1:27" ht="13.5">
      <c r="A9" s="249" t="s">
        <v>180</v>
      </c>
      <c r="B9" s="182"/>
      <c r="C9" s="155">
        <v>455373</v>
      </c>
      <c r="D9" s="155"/>
      <c r="E9" s="59">
        <v>4367000</v>
      </c>
      <c r="F9" s="60">
        <v>599541</v>
      </c>
      <c r="G9" s="60">
        <v>44302</v>
      </c>
      <c r="H9" s="60">
        <v>74929</v>
      </c>
      <c r="I9" s="60">
        <v>69410</v>
      </c>
      <c r="J9" s="60">
        <v>188641</v>
      </c>
      <c r="K9" s="60">
        <v>59203</v>
      </c>
      <c r="L9" s="60">
        <v>47132</v>
      </c>
      <c r="M9" s="60">
        <v>34565</v>
      </c>
      <c r="N9" s="60">
        <v>140900</v>
      </c>
      <c r="O9" s="60">
        <v>36231</v>
      </c>
      <c r="P9" s="60">
        <v>26661</v>
      </c>
      <c r="Q9" s="60">
        <v>32864</v>
      </c>
      <c r="R9" s="60">
        <v>95756</v>
      </c>
      <c r="S9" s="60"/>
      <c r="T9" s="60"/>
      <c r="U9" s="60"/>
      <c r="V9" s="60"/>
      <c r="W9" s="60">
        <v>425297</v>
      </c>
      <c r="X9" s="60">
        <v>491541</v>
      </c>
      <c r="Y9" s="60">
        <v>-66244</v>
      </c>
      <c r="Z9" s="140">
        <v>-13.48</v>
      </c>
      <c r="AA9" s="62">
        <v>599541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-77615846</v>
      </c>
      <c r="D12" s="155"/>
      <c r="E12" s="59">
        <v>-106273984</v>
      </c>
      <c r="F12" s="60">
        <v>-71353976</v>
      </c>
      <c r="G12" s="60">
        <v>-10392040</v>
      </c>
      <c r="H12" s="60">
        <v>-5487895</v>
      </c>
      <c r="I12" s="60">
        <v>-5570793</v>
      </c>
      <c r="J12" s="60">
        <v>-21450728</v>
      </c>
      <c r="K12" s="60">
        <v>-7914313</v>
      </c>
      <c r="L12" s="60">
        <v>-5427333</v>
      </c>
      <c r="M12" s="60">
        <v>-13979602</v>
      </c>
      <c r="N12" s="60">
        <v>-27321248</v>
      </c>
      <c r="O12" s="60">
        <v>-6381898</v>
      </c>
      <c r="P12" s="60">
        <v>-7979537</v>
      </c>
      <c r="Q12" s="60">
        <v>-4846571</v>
      </c>
      <c r="R12" s="60">
        <v>-19208006</v>
      </c>
      <c r="S12" s="60"/>
      <c r="T12" s="60"/>
      <c r="U12" s="60"/>
      <c r="V12" s="60"/>
      <c r="W12" s="60">
        <v>-67979982</v>
      </c>
      <c r="X12" s="60">
        <v>-62049976</v>
      </c>
      <c r="Y12" s="60">
        <v>-5930006</v>
      </c>
      <c r="Z12" s="140">
        <v>9.56</v>
      </c>
      <c r="AA12" s="62">
        <v>-71353976</v>
      </c>
    </row>
    <row r="13" spans="1:27" ht="13.5">
      <c r="A13" s="249" t="s">
        <v>40</v>
      </c>
      <c r="B13" s="182"/>
      <c r="C13" s="155">
        <v>-978400</v>
      </c>
      <c r="D13" s="155"/>
      <c r="E13" s="59">
        <v>-200000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>
        <v>-1820003</v>
      </c>
      <c r="G14" s="60">
        <v>-667584</v>
      </c>
      <c r="H14" s="60">
        <v>-388494</v>
      </c>
      <c r="I14" s="60">
        <v>-213563</v>
      </c>
      <c r="J14" s="60">
        <v>-1269641</v>
      </c>
      <c r="K14" s="60">
        <v>-326008</v>
      </c>
      <c r="L14" s="60">
        <v>-97724</v>
      </c>
      <c r="M14" s="60">
        <v>-126630</v>
      </c>
      <c r="N14" s="60">
        <v>-550362</v>
      </c>
      <c r="O14" s="60"/>
      <c r="P14" s="60"/>
      <c r="Q14" s="60"/>
      <c r="R14" s="60"/>
      <c r="S14" s="60"/>
      <c r="T14" s="60"/>
      <c r="U14" s="60"/>
      <c r="V14" s="60"/>
      <c r="W14" s="60">
        <v>-1820003</v>
      </c>
      <c r="X14" s="60">
        <v>-1820003</v>
      </c>
      <c r="Y14" s="60"/>
      <c r="Z14" s="140"/>
      <c r="AA14" s="62">
        <v>-1820003</v>
      </c>
    </row>
    <row r="15" spans="1:27" ht="13.5">
      <c r="A15" s="250" t="s">
        <v>184</v>
      </c>
      <c r="B15" s="251"/>
      <c r="C15" s="168">
        <f aca="true" t="shared" si="0" ref="C15:Y15">SUM(C6:C14)</f>
        <v>33016087</v>
      </c>
      <c r="D15" s="168">
        <f>SUM(D6:D14)</f>
        <v>0</v>
      </c>
      <c r="E15" s="72">
        <f t="shared" si="0"/>
        <v>30407016</v>
      </c>
      <c r="F15" s="73">
        <f t="shared" si="0"/>
        <v>75217307</v>
      </c>
      <c r="G15" s="73">
        <f t="shared" si="0"/>
        <v>29270495</v>
      </c>
      <c r="H15" s="73">
        <f t="shared" si="0"/>
        <v>-2819960</v>
      </c>
      <c r="I15" s="73">
        <f t="shared" si="0"/>
        <v>1223811</v>
      </c>
      <c r="J15" s="73">
        <f t="shared" si="0"/>
        <v>27674346</v>
      </c>
      <c r="K15" s="73">
        <f t="shared" si="0"/>
        <v>-1305825</v>
      </c>
      <c r="L15" s="73">
        <f t="shared" si="0"/>
        <v>24830994</v>
      </c>
      <c r="M15" s="73">
        <f t="shared" si="0"/>
        <v>-12071942</v>
      </c>
      <c r="N15" s="73">
        <f t="shared" si="0"/>
        <v>11453227</v>
      </c>
      <c r="O15" s="73">
        <f t="shared" si="0"/>
        <v>-4630790</v>
      </c>
      <c r="P15" s="73">
        <f t="shared" si="0"/>
        <v>-2076310</v>
      </c>
      <c r="Q15" s="73">
        <f t="shared" si="0"/>
        <v>12717593</v>
      </c>
      <c r="R15" s="73">
        <f t="shared" si="0"/>
        <v>6010493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45138066</v>
      </c>
      <c r="X15" s="73">
        <f t="shared" si="0"/>
        <v>35815307</v>
      </c>
      <c r="Y15" s="73">
        <f t="shared" si="0"/>
        <v>9322759</v>
      </c>
      <c r="Z15" s="170">
        <f>+IF(X15&lt;&gt;0,+(Y15/X15)*100,0)</f>
        <v>26.030096572954125</v>
      </c>
      <c r="AA15" s="74">
        <f>SUM(AA6:AA14)</f>
        <v>75217307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3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5185992</v>
      </c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6000000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-25382043</v>
      </c>
      <c r="D24" s="155"/>
      <c r="E24" s="59">
        <v>-33498000</v>
      </c>
      <c r="F24" s="60">
        <v>-45294588</v>
      </c>
      <c r="G24" s="60">
        <v>-2288011</v>
      </c>
      <c r="H24" s="60">
        <v>-4973947</v>
      </c>
      <c r="I24" s="60">
        <v>-3148377</v>
      </c>
      <c r="J24" s="60">
        <v>-10410335</v>
      </c>
      <c r="K24" s="60">
        <v>-3148377</v>
      </c>
      <c r="L24" s="60">
        <v>-3611916</v>
      </c>
      <c r="M24" s="60">
        <v>-9051960</v>
      </c>
      <c r="N24" s="60">
        <v>-15812253</v>
      </c>
      <c r="O24" s="60">
        <v>-1002295</v>
      </c>
      <c r="P24" s="60">
        <v>-1061176</v>
      </c>
      <c r="Q24" s="60">
        <v>-433283</v>
      </c>
      <c r="R24" s="60">
        <v>-2496754</v>
      </c>
      <c r="S24" s="60"/>
      <c r="T24" s="60"/>
      <c r="U24" s="60"/>
      <c r="V24" s="60"/>
      <c r="W24" s="60">
        <v>-28719342</v>
      </c>
      <c r="X24" s="60">
        <v>-35399588</v>
      </c>
      <c r="Y24" s="60">
        <v>6680246</v>
      </c>
      <c r="Z24" s="140">
        <v>-18.87</v>
      </c>
      <c r="AA24" s="62">
        <v>-45294588</v>
      </c>
    </row>
    <row r="25" spans="1:27" ht="13.5">
      <c r="A25" s="250" t="s">
        <v>191</v>
      </c>
      <c r="B25" s="251"/>
      <c r="C25" s="168">
        <f aca="true" t="shared" si="1" ref="C25:Y25">SUM(C19:C24)</f>
        <v>-25382043</v>
      </c>
      <c r="D25" s="168">
        <f>SUM(D19:D24)</f>
        <v>0</v>
      </c>
      <c r="E25" s="72">
        <f t="shared" si="1"/>
        <v>-22312005</v>
      </c>
      <c r="F25" s="73">
        <f t="shared" si="1"/>
        <v>-45294588</v>
      </c>
      <c r="G25" s="73">
        <f t="shared" si="1"/>
        <v>-2288011</v>
      </c>
      <c r="H25" s="73">
        <f t="shared" si="1"/>
        <v>-4973947</v>
      </c>
      <c r="I25" s="73">
        <f t="shared" si="1"/>
        <v>-3148377</v>
      </c>
      <c r="J25" s="73">
        <f t="shared" si="1"/>
        <v>-10410335</v>
      </c>
      <c r="K25" s="73">
        <f t="shared" si="1"/>
        <v>-3148377</v>
      </c>
      <c r="L25" s="73">
        <f t="shared" si="1"/>
        <v>-3611916</v>
      </c>
      <c r="M25" s="73">
        <f t="shared" si="1"/>
        <v>-9051960</v>
      </c>
      <c r="N25" s="73">
        <f t="shared" si="1"/>
        <v>-15812253</v>
      </c>
      <c r="O25" s="73">
        <f t="shared" si="1"/>
        <v>-1002295</v>
      </c>
      <c r="P25" s="73">
        <f t="shared" si="1"/>
        <v>-1061176</v>
      </c>
      <c r="Q25" s="73">
        <f t="shared" si="1"/>
        <v>-433283</v>
      </c>
      <c r="R25" s="73">
        <f t="shared" si="1"/>
        <v>-2496754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-28719342</v>
      </c>
      <c r="X25" s="73">
        <f t="shared" si="1"/>
        <v>-35399588</v>
      </c>
      <c r="Y25" s="73">
        <f t="shared" si="1"/>
        <v>6680246</v>
      </c>
      <c r="Z25" s="170">
        <f>+IF(X25&lt;&gt;0,+(Y25/X25)*100,0)</f>
        <v>-18.87097104067991</v>
      </c>
      <c r="AA25" s="74">
        <f>SUM(AA19:AA24)</f>
        <v>-45294588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2537000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-891000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1646000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7634044</v>
      </c>
      <c r="D36" s="153">
        <f>+D15+D25+D34</f>
        <v>0</v>
      </c>
      <c r="E36" s="99">
        <f t="shared" si="3"/>
        <v>9741011</v>
      </c>
      <c r="F36" s="100">
        <f t="shared" si="3"/>
        <v>29922719</v>
      </c>
      <c r="G36" s="100">
        <f t="shared" si="3"/>
        <v>26982484</v>
      </c>
      <c r="H36" s="100">
        <f t="shared" si="3"/>
        <v>-7793907</v>
      </c>
      <c r="I36" s="100">
        <f t="shared" si="3"/>
        <v>-1924566</v>
      </c>
      <c r="J36" s="100">
        <f t="shared" si="3"/>
        <v>17264011</v>
      </c>
      <c r="K36" s="100">
        <f t="shared" si="3"/>
        <v>-4454202</v>
      </c>
      <c r="L36" s="100">
        <f t="shared" si="3"/>
        <v>21219078</v>
      </c>
      <c r="M36" s="100">
        <f t="shared" si="3"/>
        <v>-21123902</v>
      </c>
      <c r="N36" s="100">
        <f t="shared" si="3"/>
        <v>-4359026</v>
      </c>
      <c r="O36" s="100">
        <f t="shared" si="3"/>
        <v>-5633085</v>
      </c>
      <c r="P36" s="100">
        <f t="shared" si="3"/>
        <v>-3137486</v>
      </c>
      <c r="Q36" s="100">
        <f t="shared" si="3"/>
        <v>12284310</v>
      </c>
      <c r="R36" s="100">
        <f t="shared" si="3"/>
        <v>3513739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16418724</v>
      </c>
      <c r="X36" s="100">
        <f t="shared" si="3"/>
        <v>415719</v>
      </c>
      <c r="Y36" s="100">
        <f t="shared" si="3"/>
        <v>16003005</v>
      </c>
      <c r="Z36" s="137">
        <f>+IF(X36&lt;&gt;0,+(Y36/X36)*100,0)</f>
        <v>3849.476449236143</v>
      </c>
      <c r="AA36" s="102">
        <f>+AA15+AA25+AA34</f>
        <v>29922719</v>
      </c>
    </row>
    <row r="37" spans="1:27" ht="13.5">
      <c r="A37" s="249" t="s">
        <v>199</v>
      </c>
      <c r="B37" s="182"/>
      <c r="C37" s="153">
        <v>-6000891</v>
      </c>
      <c r="D37" s="153"/>
      <c r="E37" s="99">
        <v>856000</v>
      </c>
      <c r="F37" s="100"/>
      <c r="G37" s="100">
        <v>12741707</v>
      </c>
      <c r="H37" s="100">
        <v>39724191</v>
      </c>
      <c r="I37" s="100">
        <v>31930284</v>
      </c>
      <c r="J37" s="100">
        <v>12741707</v>
      </c>
      <c r="K37" s="100">
        <v>30005718</v>
      </c>
      <c r="L37" s="100">
        <v>25551516</v>
      </c>
      <c r="M37" s="100">
        <v>46770594</v>
      </c>
      <c r="N37" s="100">
        <v>30005718</v>
      </c>
      <c r="O37" s="100">
        <v>25646692</v>
      </c>
      <c r="P37" s="100">
        <v>20013607</v>
      </c>
      <c r="Q37" s="100">
        <v>16876121</v>
      </c>
      <c r="R37" s="100">
        <v>25646692</v>
      </c>
      <c r="S37" s="100"/>
      <c r="T37" s="100"/>
      <c r="U37" s="100"/>
      <c r="V37" s="100"/>
      <c r="W37" s="100">
        <v>12741707</v>
      </c>
      <c r="X37" s="100"/>
      <c r="Y37" s="100">
        <v>12741707</v>
      </c>
      <c r="Z37" s="137"/>
      <c r="AA37" s="102"/>
    </row>
    <row r="38" spans="1:27" ht="13.5">
      <c r="A38" s="269" t="s">
        <v>200</v>
      </c>
      <c r="B38" s="256"/>
      <c r="C38" s="257">
        <v>1633153</v>
      </c>
      <c r="D38" s="257"/>
      <c r="E38" s="258">
        <v>10597011</v>
      </c>
      <c r="F38" s="259">
        <v>29922719</v>
      </c>
      <c r="G38" s="259">
        <v>39724191</v>
      </c>
      <c r="H38" s="259">
        <v>31930284</v>
      </c>
      <c r="I38" s="259">
        <v>30005718</v>
      </c>
      <c r="J38" s="259">
        <v>30005718</v>
      </c>
      <c r="K38" s="259">
        <v>25551516</v>
      </c>
      <c r="L38" s="259">
        <v>46770594</v>
      </c>
      <c r="M38" s="259">
        <v>25646692</v>
      </c>
      <c r="N38" s="259">
        <v>25646692</v>
      </c>
      <c r="O38" s="259">
        <v>20013607</v>
      </c>
      <c r="P38" s="259">
        <v>16876121</v>
      </c>
      <c r="Q38" s="259">
        <v>29160431</v>
      </c>
      <c r="R38" s="259">
        <v>29160431</v>
      </c>
      <c r="S38" s="259"/>
      <c r="T38" s="259"/>
      <c r="U38" s="259"/>
      <c r="V38" s="259"/>
      <c r="W38" s="259">
        <v>29160431</v>
      </c>
      <c r="X38" s="259">
        <v>415719</v>
      </c>
      <c r="Y38" s="259">
        <v>28744712</v>
      </c>
      <c r="Z38" s="260">
        <v>6914.46</v>
      </c>
      <c r="AA38" s="261">
        <v>29922719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31459413</v>
      </c>
      <c r="D5" s="200">
        <f t="shared" si="0"/>
        <v>0</v>
      </c>
      <c r="E5" s="106">
        <f t="shared" si="0"/>
        <v>30449000</v>
      </c>
      <c r="F5" s="106">
        <f t="shared" si="0"/>
        <v>39653659</v>
      </c>
      <c r="G5" s="106">
        <f t="shared" si="0"/>
        <v>3678964</v>
      </c>
      <c r="H5" s="106">
        <f t="shared" si="0"/>
        <v>3698081</v>
      </c>
      <c r="I5" s="106">
        <f t="shared" si="0"/>
        <v>1192057</v>
      </c>
      <c r="J5" s="106">
        <f t="shared" si="0"/>
        <v>8569102</v>
      </c>
      <c r="K5" s="106">
        <f t="shared" si="0"/>
        <v>0</v>
      </c>
      <c r="L5" s="106">
        <f t="shared" si="0"/>
        <v>2916891</v>
      </c>
      <c r="M5" s="106">
        <f t="shared" si="0"/>
        <v>8423331</v>
      </c>
      <c r="N5" s="106">
        <f t="shared" si="0"/>
        <v>11340222</v>
      </c>
      <c r="O5" s="106">
        <f t="shared" si="0"/>
        <v>786659</v>
      </c>
      <c r="P5" s="106">
        <f t="shared" si="0"/>
        <v>1195043</v>
      </c>
      <c r="Q5" s="106">
        <f t="shared" si="0"/>
        <v>1007958</v>
      </c>
      <c r="R5" s="106">
        <f t="shared" si="0"/>
        <v>2989660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22898984</v>
      </c>
      <c r="X5" s="106">
        <f t="shared" si="0"/>
        <v>29740244</v>
      </c>
      <c r="Y5" s="106">
        <f t="shared" si="0"/>
        <v>-6841260</v>
      </c>
      <c r="Z5" s="201">
        <f>+IF(X5&lt;&gt;0,+(Y5/X5)*100,0)</f>
        <v>-23.00337549348956</v>
      </c>
      <c r="AA5" s="199">
        <f>SUM(AA11:AA18)</f>
        <v>39653659</v>
      </c>
    </row>
    <row r="6" spans="1:27" ht="13.5">
      <c r="A6" s="291" t="s">
        <v>204</v>
      </c>
      <c r="B6" s="142"/>
      <c r="C6" s="62">
        <v>23202188</v>
      </c>
      <c r="D6" s="156"/>
      <c r="E6" s="60">
        <v>25088000</v>
      </c>
      <c r="F6" s="60">
        <v>16486591</v>
      </c>
      <c r="G6" s="60">
        <v>2066577</v>
      </c>
      <c r="H6" s="60">
        <v>2438572</v>
      </c>
      <c r="I6" s="60">
        <v>1192057</v>
      </c>
      <c r="J6" s="60">
        <v>5697206</v>
      </c>
      <c r="K6" s="60"/>
      <c r="L6" s="60">
        <v>1333459</v>
      </c>
      <c r="M6" s="60">
        <v>2587912</v>
      </c>
      <c r="N6" s="60">
        <v>3921371</v>
      </c>
      <c r="O6" s="60">
        <v>786659</v>
      </c>
      <c r="P6" s="60"/>
      <c r="Q6" s="60"/>
      <c r="R6" s="60">
        <v>786659</v>
      </c>
      <c r="S6" s="60"/>
      <c r="T6" s="60"/>
      <c r="U6" s="60"/>
      <c r="V6" s="60"/>
      <c r="W6" s="60">
        <v>10405236</v>
      </c>
      <c r="X6" s="60">
        <v>12364943</v>
      </c>
      <c r="Y6" s="60">
        <v>-1959707</v>
      </c>
      <c r="Z6" s="140">
        <v>-15.85</v>
      </c>
      <c r="AA6" s="155">
        <v>16486591</v>
      </c>
    </row>
    <row r="7" spans="1:27" ht="13.5">
      <c r="A7" s="291" t="s">
        <v>205</v>
      </c>
      <c r="B7" s="142"/>
      <c r="C7" s="62"/>
      <c r="D7" s="156"/>
      <c r="E7" s="60"/>
      <c r="F7" s="60">
        <v>10364020</v>
      </c>
      <c r="G7" s="60"/>
      <c r="H7" s="60"/>
      <c r="I7" s="60"/>
      <c r="J7" s="60"/>
      <c r="K7" s="60"/>
      <c r="L7" s="60"/>
      <c r="M7" s="60">
        <v>3361139</v>
      </c>
      <c r="N7" s="60">
        <v>3361139</v>
      </c>
      <c r="O7" s="60"/>
      <c r="P7" s="60"/>
      <c r="Q7" s="60">
        <v>637968</v>
      </c>
      <c r="R7" s="60">
        <v>637968</v>
      </c>
      <c r="S7" s="60"/>
      <c r="T7" s="60"/>
      <c r="U7" s="60"/>
      <c r="V7" s="60"/>
      <c r="W7" s="60">
        <v>3999107</v>
      </c>
      <c r="X7" s="60">
        <v>7773015</v>
      </c>
      <c r="Y7" s="60">
        <v>-3773908</v>
      </c>
      <c r="Z7" s="140">
        <v>-48.55</v>
      </c>
      <c r="AA7" s="155">
        <v>10364020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6206077</v>
      </c>
      <c r="D10" s="156"/>
      <c r="E10" s="60">
        <v>3689000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29408265</v>
      </c>
      <c r="D11" s="294">
        <f t="shared" si="1"/>
        <v>0</v>
      </c>
      <c r="E11" s="295">
        <f t="shared" si="1"/>
        <v>28777000</v>
      </c>
      <c r="F11" s="295">
        <f t="shared" si="1"/>
        <v>26850611</v>
      </c>
      <c r="G11" s="295">
        <f t="shared" si="1"/>
        <v>2066577</v>
      </c>
      <c r="H11" s="295">
        <f t="shared" si="1"/>
        <v>2438572</v>
      </c>
      <c r="I11" s="295">
        <f t="shared" si="1"/>
        <v>1192057</v>
      </c>
      <c r="J11" s="295">
        <f t="shared" si="1"/>
        <v>5697206</v>
      </c>
      <c r="K11" s="295">
        <f t="shared" si="1"/>
        <v>0</v>
      </c>
      <c r="L11" s="295">
        <f t="shared" si="1"/>
        <v>1333459</v>
      </c>
      <c r="M11" s="295">
        <f t="shared" si="1"/>
        <v>5949051</v>
      </c>
      <c r="N11" s="295">
        <f t="shared" si="1"/>
        <v>7282510</v>
      </c>
      <c r="O11" s="295">
        <f t="shared" si="1"/>
        <v>786659</v>
      </c>
      <c r="P11" s="295">
        <f t="shared" si="1"/>
        <v>0</v>
      </c>
      <c r="Q11" s="295">
        <f t="shared" si="1"/>
        <v>637968</v>
      </c>
      <c r="R11" s="295">
        <f t="shared" si="1"/>
        <v>1424627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14404343</v>
      </c>
      <c r="X11" s="295">
        <f t="shared" si="1"/>
        <v>20137958</v>
      </c>
      <c r="Y11" s="295">
        <f t="shared" si="1"/>
        <v>-5733615</v>
      </c>
      <c r="Z11" s="296">
        <f>+IF(X11&lt;&gt;0,+(Y11/X11)*100,0)</f>
        <v>-28.471680197167952</v>
      </c>
      <c r="AA11" s="297">
        <f>SUM(AA6:AA10)</f>
        <v>26850611</v>
      </c>
    </row>
    <row r="12" spans="1:27" ht="13.5">
      <c r="A12" s="298" t="s">
        <v>210</v>
      </c>
      <c r="B12" s="136"/>
      <c r="C12" s="62">
        <v>1468513</v>
      </c>
      <c r="D12" s="156"/>
      <c r="E12" s="60">
        <v>1672000</v>
      </c>
      <c r="F12" s="60">
        <v>11223048</v>
      </c>
      <c r="G12" s="60">
        <v>1390084</v>
      </c>
      <c r="H12" s="60">
        <v>1259509</v>
      </c>
      <c r="I12" s="60"/>
      <c r="J12" s="60">
        <v>2649593</v>
      </c>
      <c r="K12" s="60"/>
      <c r="L12" s="60">
        <v>1571608</v>
      </c>
      <c r="M12" s="60">
        <v>1965107</v>
      </c>
      <c r="N12" s="60">
        <v>3536715</v>
      </c>
      <c r="O12" s="60"/>
      <c r="P12" s="60">
        <v>1195043</v>
      </c>
      <c r="Q12" s="60">
        <v>359784</v>
      </c>
      <c r="R12" s="60">
        <v>1554827</v>
      </c>
      <c r="S12" s="60"/>
      <c r="T12" s="60"/>
      <c r="U12" s="60"/>
      <c r="V12" s="60"/>
      <c r="W12" s="60">
        <v>7741135</v>
      </c>
      <c r="X12" s="60">
        <v>8417286</v>
      </c>
      <c r="Y12" s="60">
        <v>-676151</v>
      </c>
      <c r="Z12" s="140">
        <v>-8.03</v>
      </c>
      <c r="AA12" s="155">
        <v>11223048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582635</v>
      </c>
      <c r="D15" s="156"/>
      <c r="E15" s="60"/>
      <c r="F15" s="60">
        <v>1580000</v>
      </c>
      <c r="G15" s="60">
        <v>222303</v>
      </c>
      <c r="H15" s="60"/>
      <c r="I15" s="60"/>
      <c r="J15" s="60">
        <v>222303</v>
      </c>
      <c r="K15" s="60"/>
      <c r="L15" s="60">
        <v>11824</v>
      </c>
      <c r="M15" s="60">
        <v>509173</v>
      </c>
      <c r="N15" s="60">
        <v>520997</v>
      </c>
      <c r="O15" s="60"/>
      <c r="P15" s="60"/>
      <c r="Q15" s="60">
        <v>10206</v>
      </c>
      <c r="R15" s="60">
        <v>10206</v>
      </c>
      <c r="S15" s="60"/>
      <c r="T15" s="60"/>
      <c r="U15" s="60"/>
      <c r="V15" s="60"/>
      <c r="W15" s="60">
        <v>753506</v>
      </c>
      <c r="X15" s="60">
        <v>1185000</v>
      </c>
      <c r="Y15" s="60">
        <v>-431494</v>
      </c>
      <c r="Z15" s="140">
        <v>-36.41</v>
      </c>
      <c r="AA15" s="155">
        <v>1580000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23202188</v>
      </c>
      <c r="D36" s="156">
        <f t="shared" si="4"/>
        <v>0</v>
      </c>
      <c r="E36" s="60">
        <f t="shared" si="4"/>
        <v>25088000</v>
      </c>
      <c r="F36" s="60">
        <f t="shared" si="4"/>
        <v>16486591</v>
      </c>
      <c r="G36" s="60">
        <f t="shared" si="4"/>
        <v>2066577</v>
      </c>
      <c r="H36" s="60">
        <f t="shared" si="4"/>
        <v>2438572</v>
      </c>
      <c r="I36" s="60">
        <f t="shared" si="4"/>
        <v>1192057</v>
      </c>
      <c r="J36" s="60">
        <f t="shared" si="4"/>
        <v>5697206</v>
      </c>
      <c r="K36" s="60">
        <f t="shared" si="4"/>
        <v>0</v>
      </c>
      <c r="L36" s="60">
        <f t="shared" si="4"/>
        <v>1333459</v>
      </c>
      <c r="M36" s="60">
        <f t="shared" si="4"/>
        <v>2587912</v>
      </c>
      <c r="N36" s="60">
        <f t="shared" si="4"/>
        <v>3921371</v>
      </c>
      <c r="O36" s="60">
        <f t="shared" si="4"/>
        <v>786659</v>
      </c>
      <c r="P36" s="60">
        <f t="shared" si="4"/>
        <v>0</v>
      </c>
      <c r="Q36" s="60">
        <f t="shared" si="4"/>
        <v>0</v>
      </c>
      <c r="R36" s="60">
        <f t="shared" si="4"/>
        <v>786659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10405236</v>
      </c>
      <c r="X36" s="60">
        <f t="shared" si="4"/>
        <v>12364943</v>
      </c>
      <c r="Y36" s="60">
        <f t="shared" si="4"/>
        <v>-1959707</v>
      </c>
      <c r="Z36" s="140">
        <f aca="true" t="shared" si="5" ref="Z36:Z49">+IF(X36&lt;&gt;0,+(Y36/X36)*100,0)</f>
        <v>-15.848896351564257</v>
      </c>
      <c r="AA36" s="155">
        <f>AA6+AA21</f>
        <v>16486591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10364020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3361139</v>
      </c>
      <c r="N37" s="60">
        <f t="shared" si="4"/>
        <v>3361139</v>
      </c>
      <c r="O37" s="60">
        <f t="shared" si="4"/>
        <v>0</v>
      </c>
      <c r="P37" s="60">
        <f t="shared" si="4"/>
        <v>0</v>
      </c>
      <c r="Q37" s="60">
        <f t="shared" si="4"/>
        <v>637968</v>
      </c>
      <c r="R37" s="60">
        <f t="shared" si="4"/>
        <v>637968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3999107</v>
      </c>
      <c r="X37" s="60">
        <f t="shared" si="4"/>
        <v>7773015</v>
      </c>
      <c r="Y37" s="60">
        <f t="shared" si="4"/>
        <v>-3773908</v>
      </c>
      <c r="Z37" s="140">
        <f t="shared" si="5"/>
        <v>-48.55140508541409</v>
      </c>
      <c r="AA37" s="155">
        <f>AA7+AA22</f>
        <v>10364020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6206077</v>
      </c>
      <c r="D40" s="156">
        <f t="shared" si="4"/>
        <v>0</v>
      </c>
      <c r="E40" s="60">
        <f t="shared" si="4"/>
        <v>3689000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29408265</v>
      </c>
      <c r="D41" s="294">
        <f t="shared" si="6"/>
        <v>0</v>
      </c>
      <c r="E41" s="295">
        <f t="shared" si="6"/>
        <v>28777000</v>
      </c>
      <c r="F41" s="295">
        <f t="shared" si="6"/>
        <v>26850611</v>
      </c>
      <c r="G41" s="295">
        <f t="shared" si="6"/>
        <v>2066577</v>
      </c>
      <c r="H41" s="295">
        <f t="shared" si="6"/>
        <v>2438572</v>
      </c>
      <c r="I41" s="295">
        <f t="shared" si="6"/>
        <v>1192057</v>
      </c>
      <c r="J41" s="295">
        <f t="shared" si="6"/>
        <v>5697206</v>
      </c>
      <c r="K41" s="295">
        <f t="shared" si="6"/>
        <v>0</v>
      </c>
      <c r="L41" s="295">
        <f t="shared" si="6"/>
        <v>1333459</v>
      </c>
      <c r="M41" s="295">
        <f t="shared" si="6"/>
        <v>5949051</v>
      </c>
      <c r="N41" s="295">
        <f t="shared" si="6"/>
        <v>7282510</v>
      </c>
      <c r="O41" s="295">
        <f t="shared" si="6"/>
        <v>786659</v>
      </c>
      <c r="P41" s="295">
        <f t="shared" si="6"/>
        <v>0</v>
      </c>
      <c r="Q41" s="295">
        <f t="shared" si="6"/>
        <v>637968</v>
      </c>
      <c r="R41" s="295">
        <f t="shared" si="6"/>
        <v>1424627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14404343</v>
      </c>
      <c r="X41" s="295">
        <f t="shared" si="6"/>
        <v>20137958</v>
      </c>
      <c r="Y41" s="295">
        <f t="shared" si="6"/>
        <v>-5733615</v>
      </c>
      <c r="Z41" s="296">
        <f t="shared" si="5"/>
        <v>-28.471680197167952</v>
      </c>
      <c r="AA41" s="297">
        <f>SUM(AA36:AA40)</f>
        <v>26850611</v>
      </c>
    </row>
    <row r="42" spans="1:27" ht="13.5">
      <c r="A42" s="298" t="s">
        <v>210</v>
      </c>
      <c r="B42" s="136"/>
      <c r="C42" s="95">
        <f aca="true" t="shared" si="7" ref="C42:Y48">C12+C27</f>
        <v>1468513</v>
      </c>
      <c r="D42" s="129">
        <f t="shared" si="7"/>
        <v>0</v>
      </c>
      <c r="E42" s="54">
        <f t="shared" si="7"/>
        <v>1672000</v>
      </c>
      <c r="F42" s="54">
        <f t="shared" si="7"/>
        <v>11223048</v>
      </c>
      <c r="G42" s="54">
        <f t="shared" si="7"/>
        <v>1390084</v>
      </c>
      <c r="H42" s="54">
        <f t="shared" si="7"/>
        <v>1259509</v>
      </c>
      <c r="I42" s="54">
        <f t="shared" si="7"/>
        <v>0</v>
      </c>
      <c r="J42" s="54">
        <f t="shared" si="7"/>
        <v>2649593</v>
      </c>
      <c r="K42" s="54">
        <f t="shared" si="7"/>
        <v>0</v>
      </c>
      <c r="L42" s="54">
        <f t="shared" si="7"/>
        <v>1571608</v>
      </c>
      <c r="M42" s="54">
        <f t="shared" si="7"/>
        <v>1965107</v>
      </c>
      <c r="N42" s="54">
        <f t="shared" si="7"/>
        <v>3536715</v>
      </c>
      <c r="O42" s="54">
        <f t="shared" si="7"/>
        <v>0</v>
      </c>
      <c r="P42" s="54">
        <f t="shared" si="7"/>
        <v>1195043</v>
      </c>
      <c r="Q42" s="54">
        <f t="shared" si="7"/>
        <v>359784</v>
      </c>
      <c r="R42" s="54">
        <f t="shared" si="7"/>
        <v>1554827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7741135</v>
      </c>
      <c r="X42" s="54">
        <f t="shared" si="7"/>
        <v>8417286</v>
      </c>
      <c r="Y42" s="54">
        <f t="shared" si="7"/>
        <v>-676151</v>
      </c>
      <c r="Z42" s="184">
        <f t="shared" si="5"/>
        <v>-8.032886134556911</v>
      </c>
      <c r="AA42" s="130">
        <f aca="true" t="shared" si="8" ref="AA42:AA48">AA12+AA27</f>
        <v>11223048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582635</v>
      </c>
      <c r="D45" s="129">
        <f t="shared" si="7"/>
        <v>0</v>
      </c>
      <c r="E45" s="54">
        <f t="shared" si="7"/>
        <v>0</v>
      </c>
      <c r="F45" s="54">
        <f t="shared" si="7"/>
        <v>1580000</v>
      </c>
      <c r="G45" s="54">
        <f t="shared" si="7"/>
        <v>222303</v>
      </c>
      <c r="H45" s="54">
        <f t="shared" si="7"/>
        <v>0</v>
      </c>
      <c r="I45" s="54">
        <f t="shared" si="7"/>
        <v>0</v>
      </c>
      <c r="J45" s="54">
        <f t="shared" si="7"/>
        <v>222303</v>
      </c>
      <c r="K45" s="54">
        <f t="shared" si="7"/>
        <v>0</v>
      </c>
      <c r="L45" s="54">
        <f t="shared" si="7"/>
        <v>11824</v>
      </c>
      <c r="M45" s="54">
        <f t="shared" si="7"/>
        <v>509173</v>
      </c>
      <c r="N45" s="54">
        <f t="shared" si="7"/>
        <v>520997</v>
      </c>
      <c r="O45" s="54">
        <f t="shared" si="7"/>
        <v>0</v>
      </c>
      <c r="P45" s="54">
        <f t="shared" si="7"/>
        <v>0</v>
      </c>
      <c r="Q45" s="54">
        <f t="shared" si="7"/>
        <v>10206</v>
      </c>
      <c r="R45" s="54">
        <f t="shared" si="7"/>
        <v>10206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753506</v>
      </c>
      <c r="X45" s="54">
        <f t="shared" si="7"/>
        <v>1185000</v>
      </c>
      <c r="Y45" s="54">
        <f t="shared" si="7"/>
        <v>-431494</v>
      </c>
      <c r="Z45" s="184">
        <f t="shared" si="5"/>
        <v>-36.41299578059072</v>
      </c>
      <c r="AA45" s="130">
        <f t="shared" si="8"/>
        <v>1580000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31459413</v>
      </c>
      <c r="D49" s="218">
        <f t="shared" si="9"/>
        <v>0</v>
      </c>
      <c r="E49" s="220">
        <f t="shared" si="9"/>
        <v>30449000</v>
      </c>
      <c r="F49" s="220">
        <f t="shared" si="9"/>
        <v>39653659</v>
      </c>
      <c r="G49" s="220">
        <f t="shared" si="9"/>
        <v>3678964</v>
      </c>
      <c r="H49" s="220">
        <f t="shared" si="9"/>
        <v>3698081</v>
      </c>
      <c r="I49" s="220">
        <f t="shared" si="9"/>
        <v>1192057</v>
      </c>
      <c r="J49" s="220">
        <f t="shared" si="9"/>
        <v>8569102</v>
      </c>
      <c r="K49" s="220">
        <f t="shared" si="9"/>
        <v>0</v>
      </c>
      <c r="L49" s="220">
        <f t="shared" si="9"/>
        <v>2916891</v>
      </c>
      <c r="M49" s="220">
        <f t="shared" si="9"/>
        <v>8423331</v>
      </c>
      <c r="N49" s="220">
        <f t="shared" si="9"/>
        <v>11340222</v>
      </c>
      <c r="O49" s="220">
        <f t="shared" si="9"/>
        <v>786659</v>
      </c>
      <c r="P49" s="220">
        <f t="shared" si="9"/>
        <v>1195043</v>
      </c>
      <c r="Q49" s="220">
        <f t="shared" si="9"/>
        <v>1007958</v>
      </c>
      <c r="R49" s="220">
        <f t="shared" si="9"/>
        <v>2989660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22898984</v>
      </c>
      <c r="X49" s="220">
        <f t="shared" si="9"/>
        <v>29740244</v>
      </c>
      <c r="Y49" s="220">
        <f t="shared" si="9"/>
        <v>-6841260</v>
      </c>
      <c r="Z49" s="221">
        <f t="shared" si="5"/>
        <v>-23.00337549348956</v>
      </c>
      <c r="AA49" s="222">
        <f>SUM(AA41:AA48)</f>
        <v>39653659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19956000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19956000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19956000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96270</v>
      </c>
      <c r="H65" s="60">
        <v>67988</v>
      </c>
      <c r="I65" s="60"/>
      <c r="J65" s="60">
        <v>164258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164258</v>
      </c>
      <c r="X65" s="60"/>
      <c r="Y65" s="60">
        <v>164258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418250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>
        <v>596832</v>
      </c>
      <c r="Q66" s="275">
        <v>188661</v>
      </c>
      <c r="R66" s="275">
        <v>785493</v>
      </c>
      <c r="S66" s="275"/>
      <c r="T66" s="275"/>
      <c r="U66" s="275"/>
      <c r="V66" s="275"/>
      <c r="W66" s="275">
        <v>785493</v>
      </c>
      <c r="X66" s="275"/>
      <c r="Y66" s="275">
        <v>785493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8452500</v>
      </c>
      <c r="F67" s="60"/>
      <c r="G67" s="60"/>
      <c r="H67" s="60"/>
      <c r="I67" s="60"/>
      <c r="J67" s="60"/>
      <c r="K67" s="60"/>
      <c r="L67" s="60">
        <v>21600</v>
      </c>
      <c r="M67" s="60"/>
      <c r="N67" s="60">
        <v>21600</v>
      </c>
      <c r="O67" s="60"/>
      <c r="P67" s="60">
        <v>3779</v>
      </c>
      <c r="Q67" s="60">
        <v>3837</v>
      </c>
      <c r="R67" s="60">
        <v>7616</v>
      </c>
      <c r="S67" s="60"/>
      <c r="T67" s="60"/>
      <c r="U67" s="60"/>
      <c r="V67" s="60"/>
      <c r="W67" s="60">
        <v>29216</v>
      </c>
      <c r="X67" s="60"/>
      <c r="Y67" s="60">
        <v>29216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1420448</v>
      </c>
      <c r="F68" s="60"/>
      <c r="G68" s="60">
        <v>183704</v>
      </c>
      <c r="H68" s="60">
        <v>25072</v>
      </c>
      <c r="I68" s="60">
        <v>463142</v>
      </c>
      <c r="J68" s="60">
        <v>671918</v>
      </c>
      <c r="K68" s="60">
        <v>635688</v>
      </c>
      <c r="L68" s="60">
        <v>185448</v>
      </c>
      <c r="M68" s="60">
        <v>533705</v>
      </c>
      <c r="N68" s="60">
        <v>1354841</v>
      </c>
      <c r="O68" s="60">
        <v>168082</v>
      </c>
      <c r="P68" s="60"/>
      <c r="Q68" s="60"/>
      <c r="R68" s="60">
        <v>168082</v>
      </c>
      <c r="S68" s="60"/>
      <c r="T68" s="60"/>
      <c r="U68" s="60"/>
      <c r="V68" s="60"/>
      <c r="W68" s="60">
        <v>2194841</v>
      </c>
      <c r="X68" s="60"/>
      <c r="Y68" s="60">
        <v>2194841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10291198</v>
      </c>
      <c r="F69" s="220">
        <f t="shared" si="12"/>
        <v>0</v>
      </c>
      <c r="G69" s="220">
        <f t="shared" si="12"/>
        <v>279974</v>
      </c>
      <c r="H69" s="220">
        <f t="shared" si="12"/>
        <v>93060</v>
      </c>
      <c r="I69" s="220">
        <f t="shared" si="12"/>
        <v>463142</v>
      </c>
      <c r="J69" s="220">
        <f t="shared" si="12"/>
        <v>836176</v>
      </c>
      <c r="K69" s="220">
        <f t="shared" si="12"/>
        <v>635688</v>
      </c>
      <c r="L69" s="220">
        <f t="shared" si="12"/>
        <v>207048</v>
      </c>
      <c r="M69" s="220">
        <f t="shared" si="12"/>
        <v>533705</v>
      </c>
      <c r="N69" s="220">
        <f t="shared" si="12"/>
        <v>1376441</v>
      </c>
      <c r="O69" s="220">
        <f t="shared" si="12"/>
        <v>168082</v>
      </c>
      <c r="P69" s="220">
        <f t="shared" si="12"/>
        <v>600611</v>
      </c>
      <c r="Q69" s="220">
        <f t="shared" si="12"/>
        <v>192498</v>
      </c>
      <c r="R69" s="220">
        <f t="shared" si="12"/>
        <v>961191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3173808</v>
      </c>
      <c r="X69" s="220">
        <f t="shared" si="12"/>
        <v>0</v>
      </c>
      <c r="Y69" s="220">
        <f t="shared" si="12"/>
        <v>3173808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29408265</v>
      </c>
      <c r="D5" s="357">
        <f t="shared" si="0"/>
        <v>0</v>
      </c>
      <c r="E5" s="356">
        <f t="shared" si="0"/>
        <v>28777000</v>
      </c>
      <c r="F5" s="358">
        <f t="shared" si="0"/>
        <v>26850611</v>
      </c>
      <c r="G5" s="358">
        <f t="shared" si="0"/>
        <v>2066577</v>
      </c>
      <c r="H5" s="356">
        <f t="shared" si="0"/>
        <v>2438572</v>
      </c>
      <c r="I5" s="356">
        <f t="shared" si="0"/>
        <v>1192057</v>
      </c>
      <c r="J5" s="358">
        <f t="shared" si="0"/>
        <v>5697206</v>
      </c>
      <c r="K5" s="358">
        <f t="shared" si="0"/>
        <v>0</v>
      </c>
      <c r="L5" s="356">
        <f t="shared" si="0"/>
        <v>1333459</v>
      </c>
      <c r="M5" s="356">
        <f t="shared" si="0"/>
        <v>5949051</v>
      </c>
      <c r="N5" s="358">
        <f t="shared" si="0"/>
        <v>7282510</v>
      </c>
      <c r="O5" s="358">
        <f t="shared" si="0"/>
        <v>786659</v>
      </c>
      <c r="P5" s="356">
        <f t="shared" si="0"/>
        <v>0</v>
      </c>
      <c r="Q5" s="356">
        <f t="shared" si="0"/>
        <v>637968</v>
      </c>
      <c r="R5" s="358">
        <f t="shared" si="0"/>
        <v>1424627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14404343</v>
      </c>
      <c r="X5" s="356">
        <f t="shared" si="0"/>
        <v>20137958</v>
      </c>
      <c r="Y5" s="358">
        <f t="shared" si="0"/>
        <v>-5733615</v>
      </c>
      <c r="Z5" s="359">
        <f>+IF(X5&lt;&gt;0,+(Y5/X5)*100,0)</f>
        <v>-28.471680197167952</v>
      </c>
      <c r="AA5" s="360">
        <f>+AA6+AA8+AA11+AA13+AA15</f>
        <v>26850611</v>
      </c>
    </row>
    <row r="6" spans="1:27" ht="13.5">
      <c r="A6" s="361" t="s">
        <v>204</v>
      </c>
      <c r="B6" s="142"/>
      <c r="C6" s="60">
        <f>+C7</f>
        <v>23202188</v>
      </c>
      <c r="D6" s="340">
        <f aca="true" t="shared" si="1" ref="D6:AA6">+D7</f>
        <v>0</v>
      </c>
      <c r="E6" s="60">
        <f t="shared" si="1"/>
        <v>25088000</v>
      </c>
      <c r="F6" s="59">
        <f t="shared" si="1"/>
        <v>16486591</v>
      </c>
      <c r="G6" s="59">
        <f t="shared" si="1"/>
        <v>2066577</v>
      </c>
      <c r="H6" s="60">
        <f t="shared" si="1"/>
        <v>2438572</v>
      </c>
      <c r="I6" s="60">
        <f t="shared" si="1"/>
        <v>1192057</v>
      </c>
      <c r="J6" s="59">
        <f t="shared" si="1"/>
        <v>5697206</v>
      </c>
      <c r="K6" s="59">
        <f t="shared" si="1"/>
        <v>0</v>
      </c>
      <c r="L6" s="60">
        <f t="shared" si="1"/>
        <v>1333459</v>
      </c>
      <c r="M6" s="60">
        <f t="shared" si="1"/>
        <v>2587912</v>
      </c>
      <c r="N6" s="59">
        <f t="shared" si="1"/>
        <v>3921371</v>
      </c>
      <c r="O6" s="59">
        <f t="shared" si="1"/>
        <v>786659</v>
      </c>
      <c r="P6" s="60">
        <f t="shared" si="1"/>
        <v>0</v>
      </c>
      <c r="Q6" s="60">
        <f t="shared" si="1"/>
        <v>0</v>
      </c>
      <c r="R6" s="59">
        <f t="shared" si="1"/>
        <v>786659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10405236</v>
      </c>
      <c r="X6" s="60">
        <f t="shared" si="1"/>
        <v>12364943</v>
      </c>
      <c r="Y6" s="59">
        <f t="shared" si="1"/>
        <v>-1959707</v>
      </c>
      <c r="Z6" s="61">
        <f>+IF(X6&lt;&gt;0,+(Y6/X6)*100,0)</f>
        <v>-15.848896351564257</v>
      </c>
      <c r="AA6" s="62">
        <f t="shared" si="1"/>
        <v>16486591</v>
      </c>
    </row>
    <row r="7" spans="1:27" ht="13.5">
      <c r="A7" s="291" t="s">
        <v>228</v>
      </c>
      <c r="B7" s="142"/>
      <c r="C7" s="60">
        <v>23202188</v>
      </c>
      <c r="D7" s="340"/>
      <c r="E7" s="60">
        <v>25088000</v>
      </c>
      <c r="F7" s="59">
        <v>16486591</v>
      </c>
      <c r="G7" s="59">
        <v>2066577</v>
      </c>
      <c r="H7" s="60">
        <v>2438572</v>
      </c>
      <c r="I7" s="60">
        <v>1192057</v>
      </c>
      <c r="J7" s="59">
        <v>5697206</v>
      </c>
      <c r="K7" s="59"/>
      <c r="L7" s="60">
        <v>1333459</v>
      </c>
      <c r="M7" s="60">
        <v>2587912</v>
      </c>
      <c r="N7" s="59">
        <v>3921371</v>
      </c>
      <c r="O7" s="59">
        <v>786659</v>
      </c>
      <c r="P7" s="60"/>
      <c r="Q7" s="60"/>
      <c r="R7" s="59">
        <v>786659</v>
      </c>
      <c r="S7" s="59"/>
      <c r="T7" s="60"/>
      <c r="U7" s="60"/>
      <c r="V7" s="59"/>
      <c r="W7" s="59">
        <v>10405236</v>
      </c>
      <c r="X7" s="60">
        <v>12364943</v>
      </c>
      <c r="Y7" s="59">
        <v>-1959707</v>
      </c>
      <c r="Z7" s="61">
        <v>-15.85</v>
      </c>
      <c r="AA7" s="62">
        <v>16486591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10364020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3361139</v>
      </c>
      <c r="N8" s="59">
        <f t="shared" si="2"/>
        <v>3361139</v>
      </c>
      <c r="O8" s="59">
        <f t="shared" si="2"/>
        <v>0</v>
      </c>
      <c r="P8" s="60">
        <f t="shared" si="2"/>
        <v>0</v>
      </c>
      <c r="Q8" s="60">
        <f t="shared" si="2"/>
        <v>637968</v>
      </c>
      <c r="R8" s="59">
        <f t="shared" si="2"/>
        <v>637968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3999107</v>
      </c>
      <c r="X8" s="60">
        <f t="shared" si="2"/>
        <v>7773015</v>
      </c>
      <c r="Y8" s="59">
        <f t="shared" si="2"/>
        <v>-3773908</v>
      </c>
      <c r="Z8" s="61">
        <f>+IF(X8&lt;&gt;0,+(Y8/X8)*100,0)</f>
        <v>-48.55140508541409</v>
      </c>
      <c r="AA8" s="62">
        <f>SUM(AA9:AA10)</f>
        <v>10364020</v>
      </c>
    </row>
    <row r="9" spans="1:27" ht="13.5">
      <c r="A9" s="291" t="s">
        <v>229</v>
      </c>
      <c r="B9" s="142"/>
      <c r="C9" s="60"/>
      <c r="D9" s="340"/>
      <c r="E9" s="60"/>
      <c r="F9" s="59">
        <v>10364020</v>
      </c>
      <c r="G9" s="59"/>
      <c r="H9" s="60"/>
      <c r="I9" s="60"/>
      <c r="J9" s="59"/>
      <c r="K9" s="59"/>
      <c r="L9" s="60"/>
      <c r="M9" s="60">
        <v>3361139</v>
      </c>
      <c r="N9" s="59">
        <v>3361139</v>
      </c>
      <c r="O9" s="59"/>
      <c r="P9" s="60"/>
      <c r="Q9" s="60">
        <v>637968</v>
      </c>
      <c r="R9" s="59">
        <v>637968</v>
      </c>
      <c r="S9" s="59"/>
      <c r="T9" s="60"/>
      <c r="U9" s="60"/>
      <c r="V9" s="59"/>
      <c r="W9" s="59">
        <v>3999107</v>
      </c>
      <c r="X9" s="60">
        <v>7773015</v>
      </c>
      <c r="Y9" s="59">
        <v>-3773908</v>
      </c>
      <c r="Z9" s="61">
        <v>-48.55</v>
      </c>
      <c r="AA9" s="62">
        <v>10364020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6206077</v>
      </c>
      <c r="D15" s="340">
        <f t="shared" si="5"/>
        <v>0</v>
      </c>
      <c r="E15" s="60">
        <f t="shared" si="5"/>
        <v>3689000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901000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6206077</v>
      </c>
      <c r="D20" s="340"/>
      <c r="E20" s="60">
        <v>2788000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1468513</v>
      </c>
      <c r="D22" s="344">
        <f t="shared" si="6"/>
        <v>0</v>
      </c>
      <c r="E22" s="343">
        <f t="shared" si="6"/>
        <v>1672000</v>
      </c>
      <c r="F22" s="345">
        <f t="shared" si="6"/>
        <v>11223048</v>
      </c>
      <c r="G22" s="345">
        <f t="shared" si="6"/>
        <v>1390084</v>
      </c>
      <c r="H22" s="343">
        <f t="shared" si="6"/>
        <v>1259509</v>
      </c>
      <c r="I22" s="343">
        <f t="shared" si="6"/>
        <v>0</v>
      </c>
      <c r="J22" s="345">
        <f t="shared" si="6"/>
        <v>2649593</v>
      </c>
      <c r="K22" s="345">
        <f t="shared" si="6"/>
        <v>0</v>
      </c>
      <c r="L22" s="343">
        <f t="shared" si="6"/>
        <v>1571608</v>
      </c>
      <c r="M22" s="343">
        <f t="shared" si="6"/>
        <v>1965107</v>
      </c>
      <c r="N22" s="345">
        <f t="shared" si="6"/>
        <v>3536715</v>
      </c>
      <c r="O22" s="345">
        <f t="shared" si="6"/>
        <v>0</v>
      </c>
      <c r="P22" s="343">
        <f t="shared" si="6"/>
        <v>1195043</v>
      </c>
      <c r="Q22" s="343">
        <f t="shared" si="6"/>
        <v>359784</v>
      </c>
      <c r="R22" s="345">
        <f t="shared" si="6"/>
        <v>1554827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7741135</v>
      </c>
      <c r="X22" s="343">
        <f t="shared" si="6"/>
        <v>8417286</v>
      </c>
      <c r="Y22" s="345">
        <f t="shared" si="6"/>
        <v>-676151</v>
      </c>
      <c r="Z22" s="336">
        <f>+IF(X22&lt;&gt;0,+(Y22/X22)*100,0)</f>
        <v>-8.032886134556911</v>
      </c>
      <c r="AA22" s="350">
        <f>SUM(AA23:AA32)</f>
        <v>11223048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257000</v>
      </c>
      <c r="F24" s="59">
        <v>1675765</v>
      </c>
      <c r="G24" s="59"/>
      <c r="H24" s="60">
        <v>217271</v>
      </c>
      <c r="I24" s="60"/>
      <c r="J24" s="59">
        <v>217271</v>
      </c>
      <c r="K24" s="59"/>
      <c r="L24" s="60">
        <v>198772</v>
      </c>
      <c r="M24" s="60">
        <v>87182</v>
      </c>
      <c r="N24" s="59">
        <v>285954</v>
      </c>
      <c r="O24" s="59"/>
      <c r="P24" s="60"/>
      <c r="Q24" s="60"/>
      <c r="R24" s="59"/>
      <c r="S24" s="59"/>
      <c r="T24" s="60"/>
      <c r="U24" s="60"/>
      <c r="V24" s="59"/>
      <c r="W24" s="59">
        <v>503225</v>
      </c>
      <c r="X24" s="60">
        <v>1256824</v>
      </c>
      <c r="Y24" s="59">
        <v>-753599</v>
      </c>
      <c r="Z24" s="61">
        <v>-59.96</v>
      </c>
      <c r="AA24" s="62">
        <v>1675765</v>
      </c>
    </row>
    <row r="25" spans="1:27" ht="13.5">
      <c r="A25" s="361" t="s">
        <v>238</v>
      </c>
      <c r="B25" s="142"/>
      <c r="C25" s="60"/>
      <c r="D25" s="340"/>
      <c r="E25" s="60">
        <v>1287000</v>
      </c>
      <c r="F25" s="59">
        <v>1770784</v>
      </c>
      <c r="G25" s="59">
        <v>1262579</v>
      </c>
      <c r="H25" s="60">
        <v>838442</v>
      </c>
      <c r="I25" s="60"/>
      <c r="J25" s="59">
        <v>2101021</v>
      </c>
      <c r="K25" s="59"/>
      <c r="L25" s="60">
        <v>380380</v>
      </c>
      <c r="M25" s="60">
        <v>117079</v>
      </c>
      <c r="N25" s="59">
        <v>497459</v>
      </c>
      <c r="O25" s="59"/>
      <c r="P25" s="60"/>
      <c r="Q25" s="60"/>
      <c r="R25" s="59"/>
      <c r="S25" s="59"/>
      <c r="T25" s="60"/>
      <c r="U25" s="60"/>
      <c r="V25" s="59"/>
      <c r="W25" s="59">
        <v>2598480</v>
      </c>
      <c r="X25" s="60">
        <v>1328088</v>
      </c>
      <c r="Y25" s="59">
        <v>1270392</v>
      </c>
      <c r="Z25" s="61">
        <v>95.66</v>
      </c>
      <c r="AA25" s="62">
        <v>1770784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1468513</v>
      </c>
      <c r="D32" s="340"/>
      <c r="E32" s="60">
        <v>128000</v>
      </c>
      <c r="F32" s="59">
        <v>7776499</v>
      </c>
      <c r="G32" s="59">
        <v>127505</v>
      </c>
      <c r="H32" s="60">
        <v>203796</v>
      </c>
      <c r="I32" s="60"/>
      <c r="J32" s="59">
        <v>331301</v>
      </c>
      <c r="K32" s="59"/>
      <c r="L32" s="60">
        <v>992456</v>
      </c>
      <c r="M32" s="60">
        <v>1760846</v>
      </c>
      <c r="N32" s="59">
        <v>2753302</v>
      </c>
      <c r="O32" s="59"/>
      <c r="P32" s="60">
        <v>1195043</v>
      </c>
      <c r="Q32" s="60">
        <v>359784</v>
      </c>
      <c r="R32" s="59">
        <v>1554827</v>
      </c>
      <c r="S32" s="59"/>
      <c r="T32" s="60"/>
      <c r="U32" s="60"/>
      <c r="V32" s="59"/>
      <c r="W32" s="59">
        <v>4639430</v>
      </c>
      <c r="X32" s="60">
        <v>5832374</v>
      </c>
      <c r="Y32" s="59">
        <v>-1192944</v>
      </c>
      <c r="Z32" s="61">
        <v>-20.45</v>
      </c>
      <c r="AA32" s="62">
        <v>7776499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582635</v>
      </c>
      <c r="D40" s="344">
        <f t="shared" si="9"/>
        <v>0</v>
      </c>
      <c r="E40" s="343">
        <f t="shared" si="9"/>
        <v>0</v>
      </c>
      <c r="F40" s="345">
        <f t="shared" si="9"/>
        <v>1580000</v>
      </c>
      <c r="G40" s="345">
        <f t="shared" si="9"/>
        <v>222303</v>
      </c>
      <c r="H40" s="343">
        <f t="shared" si="9"/>
        <v>0</v>
      </c>
      <c r="I40" s="343">
        <f t="shared" si="9"/>
        <v>0</v>
      </c>
      <c r="J40" s="345">
        <f t="shared" si="9"/>
        <v>222303</v>
      </c>
      <c r="K40" s="345">
        <f t="shared" si="9"/>
        <v>0</v>
      </c>
      <c r="L40" s="343">
        <f t="shared" si="9"/>
        <v>11824</v>
      </c>
      <c r="M40" s="343">
        <f t="shared" si="9"/>
        <v>509173</v>
      </c>
      <c r="N40" s="345">
        <f t="shared" si="9"/>
        <v>520997</v>
      </c>
      <c r="O40" s="345">
        <f t="shared" si="9"/>
        <v>0</v>
      </c>
      <c r="P40" s="343">
        <f t="shared" si="9"/>
        <v>0</v>
      </c>
      <c r="Q40" s="343">
        <f t="shared" si="9"/>
        <v>10206</v>
      </c>
      <c r="R40" s="345">
        <f t="shared" si="9"/>
        <v>10206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753506</v>
      </c>
      <c r="X40" s="343">
        <f t="shared" si="9"/>
        <v>1185000</v>
      </c>
      <c r="Y40" s="345">
        <f t="shared" si="9"/>
        <v>-431494</v>
      </c>
      <c r="Z40" s="336">
        <f>+IF(X40&lt;&gt;0,+(Y40/X40)*100,0)</f>
        <v>-36.41299578059072</v>
      </c>
      <c r="AA40" s="350">
        <f>SUM(AA41:AA49)</f>
        <v>1580000</v>
      </c>
    </row>
    <row r="41" spans="1:27" ht="13.5">
      <c r="A41" s="361" t="s">
        <v>247</v>
      </c>
      <c r="B41" s="142"/>
      <c r="C41" s="362"/>
      <c r="D41" s="363"/>
      <c r="E41" s="362"/>
      <c r="F41" s="364">
        <v>280000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210000</v>
      </c>
      <c r="Y41" s="364">
        <v>-210000</v>
      </c>
      <c r="Z41" s="365">
        <v>-100</v>
      </c>
      <c r="AA41" s="366">
        <v>280000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30583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549254</v>
      </c>
      <c r="D44" s="368"/>
      <c r="E44" s="54"/>
      <c r="F44" s="53">
        <v>820000</v>
      </c>
      <c r="G44" s="53">
        <v>222303</v>
      </c>
      <c r="H44" s="54"/>
      <c r="I44" s="54"/>
      <c r="J44" s="53">
        <v>222303</v>
      </c>
      <c r="K44" s="53"/>
      <c r="L44" s="54">
        <v>11824</v>
      </c>
      <c r="M44" s="54">
        <v>176750</v>
      </c>
      <c r="N44" s="53">
        <v>188574</v>
      </c>
      <c r="O44" s="53"/>
      <c r="P44" s="54"/>
      <c r="Q44" s="54">
        <v>10206</v>
      </c>
      <c r="R44" s="53">
        <v>10206</v>
      </c>
      <c r="S44" s="53"/>
      <c r="T44" s="54"/>
      <c r="U44" s="54"/>
      <c r="V44" s="53"/>
      <c r="W44" s="53">
        <v>421083</v>
      </c>
      <c r="X44" s="54">
        <v>615000</v>
      </c>
      <c r="Y44" s="53">
        <v>-193917</v>
      </c>
      <c r="Z44" s="94">
        <v>-31.53</v>
      </c>
      <c r="AA44" s="95">
        <v>820000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>
        <v>167923</v>
      </c>
      <c r="N46" s="53">
        <v>167923</v>
      </c>
      <c r="O46" s="53"/>
      <c r="P46" s="54"/>
      <c r="Q46" s="54"/>
      <c r="R46" s="53"/>
      <c r="S46" s="53"/>
      <c r="T46" s="54"/>
      <c r="U46" s="54"/>
      <c r="V46" s="53"/>
      <c r="W46" s="53">
        <v>167923</v>
      </c>
      <c r="X46" s="54"/>
      <c r="Y46" s="53">
        <v>167923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400000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300000</v>
      </c>
      <c r="Y48" s="53">
        <v>-300000</v>
      </c>
      <c r="Z48" s="94">
        <v>-100</v>
      </c>
      <c r="AA48" s="95">
        <v>400000</v>
      </c>
    </row>
    <row r="49" spans="1:27" ht="13.5">
      <c r="A49" s="361" t="s">
        <v>93</v>
      </c>
      <c r="B49" s="136"/>
      <c r="C49" s="54">
        <v>2798</v>
      </c>
      <c r="D49" s="368"/>
      <c r="E49" s="54"/>
      <c r="F49" s="53">
        <v>80000</v>
      </c>
      <c r="G49" s="53"/>
      <c r="H49" s="54"/>
      <c r="I49" s="54"/>
      <c r="J49" s="53"/>
      <c r="K49" s="53"/>
      <c r="L49" s="54"/>
      <c r="M49" s="54">
        <v>164500</v>
      </c>
      <c r="N49" s="53">
        <v>164500</v>
      </c>
      <c r="O49" s="53"/>
      <c r="P49" s="54"/>
      <c r="Q49" s="54"/>
      <c r="R49" s="53"/>
      <c r="S49" s="53"/>
      <c r="T49" s="54"/>
      <c r="U49" s="54"/>
      <c r="V49" s="53"/>
      <c r="W49" s="53">
        <v>164500</v>
      </c>
      <c r="X49" s="54">
        <v>60000</v>
      </c>
      <c r="Y49" s="53">
        <v>104500</v>
      </c>
      <c r="Z49" s="94">
        <v>174.17</v>
      </c>
      <c r="AA49" s="95">
        <v>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31459413</v>
      </c>
      <c r="D60" s="346">
        <f t="shared" si="14"/>
        <v>0</v>
      </c>
      <c r="E60" s="219">
        <f t="shared" si="14"/>
        <v>30449000</v>
      </c>
      <c r="F60" s="264">
        <f t="shared" si="14"/>
        <v>39653659</v>
      </c>
      <c r="G60" s="264">
        <f t="shared" si="14"/>
        <v>3678964</v>
      </c>
      <c r="H60" s="219">
        <f t="shared" si="14"/>
        <v>3698081</v>
      </c>
      <c r="I60" s="219">
        <f t="shared" si="14"/>
        <v>1192057</v>
      </c>
      <c r="J60" s="264">
        <f t="shared" si="14"/>
        <v>8569102</v>
      </c>
      <c r="K60" s="264">
        <f t="shared" si="14"/>
        <v>0</v>
      </c>
      <c r="L60" s="219">
        <f t="shared" si="14"/>
        <v>2916891</v>
      </c>
      <c r="M60" s="219">
        <f t="shared" si="14"/>
        <v>8423331</v>
      </c>
      <c r="N60" s="264">
        <f t="shared" si="14"/>
        <v>11340222</v>
      </c>
      <c r="O60" s="264">
        <f t="shared" si="14"/>
        <v>786659</v>
      </c>
      <c r="P60" s="219">
        <f t="shared" si="14"/>
        <v>1195043</v>
      </c>
      <c r="Q60" s="219">
        <f t="shared" si="14"/>
        <v>1007958</v>
      </c>
      <c r="R60" s="264">
        <f t="shared" si="14"/>
        <v>2989660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22898984</v>
      </c>
      <c r="X60" s="219">
        <f t="shared" si="14"/>
        <v>29740244</v>
      </c>
      <c r="Y60" s="264">
        <f t="shared" si="14"/>
        <v>-6841260</v>
      </c>
      <c r="Z60" s="337">
        <f>+IF(X60&lt;&gt;0,+(Y60/X60)*100,0)</f>
        <v>-23.00337549348956</v>
      </c>
      <c r="AA60" s="232">
        <f>+AA57+AA54+AA51+AA40+AA37+AA34+AA22+AA5</f>
        <v>39653659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2014-05-13T08:00:27Z</dcterms:created>
  <dcterms:modified xsi:type="dcterms:W3CDTF">2014-05-13T08:00:31Z</dcterms:modified>
  <cp:category/>
  <cp:version/>
  <cp:contentType/>
  <cp:contentStatus/>
</cp:coreProperties>
</file>