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<sst xmlns="http://schemas.openxmlformats.org/spreadsheetml/2006/main" count="855" uniqueCount="302">
  <si>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Mfolozi(KZN281)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</si>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</sst>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5229884</v>
      </c>
      <c r="C5" s="19">
        <v>0</v>
      </c>
      <c r="D5" s="59">
        <v>4920000</v>
      </c>
      <c r="E5" s="60">
        <v>4920000</v>
      </c>
      <c r="F5" s="60">
        <v>508077</v>
      </c>
      <c r="G5" s="60">
        <v>508077</v>
      </c>
      <c r="H5" s="60">
        <v>508077</v>
      </c>
      <c r="I5" s="60">
        <v>1524231</v>
      </c>
      <c r="J5" s="60">
        <v>508077</v>
      </c>
      <c r="K5" s="60">
        <v>508027</v>
      </c>
      <c r="L5" s="60">
        <v>508027</v>
      </c>
      <c r="M5" s="60">
        <v>1524131</v>
      </c>
      <c r="N5" s="60">
        <v>508027</v>
      </c>
      <c r="O5" s="60">
        <v>508027</v>
      </c>
      <c r="P5" s="60">
        <v>530159</v>
      </c>
      <c r="Q5" s="60">
        <v>1546213</v>
      </c>
      <c r="R5" s="60">
        <v>0</v>
      </c>
      <c r="S5" s="60">
        <v>0</v>
      </c>
      <c r="T5" s="60">
        <v>0</v>
      </c>
      <c r="U5" s="60">
        <v>0</v>
      </c>
      <c r="V5" s="60">
        <v>4594575</v>
      </c>
      <c r="W5" s="60">
        <v>3690000</v>
      </c>
      <c r="X5" s="60">
        <v>904575</v>
      </c>
      <c r="Y5" s="61">
        <v>24.51</v>
      </c>
      <c r="Z5" s="62">
        <v>4920000</v>
      </c>
    </row>
    <row r="6" spans="1:26" ht="13.5">
      <c r="A6" s="58" t="s">
        <v>32</v>
      </c>
      <c r="B6" s="19">
        <v>239503</v>
      </c>
      <c r="C6" s="19">
        <v>0</v>
      </c>
      <c r="D6" s="59">
        <v>280000</v>
      </c>
      <c r="E6" s="60">
        <v>280000</v>
      </c>
      <c r="F6" s="60">
        <v>20880</v>
      </c>
      <c r="G6" s="60">
        <v>20880</v>
      </c>
      <c r="H6" s="60">
        <v>22132</v>
      </c>
      <c r="I6" s="60">
        <v>63892</v>
      </c>
      <c r="J6" s="60">
        <v>22132</v>
      </c>
      <c r="K6" s="60">
        <v>22132</v>
      </c>
      <c r="L6" s="60">
        <v>22132</v>
      </c>
      <c r="M6" s="60">
        <v>66396</v>
      </c>
      <c r="N6" s="60">
        <v>22132</v>
      </c>
      <c r="O6" s="60">
        <v>22132</v>
      </c>
      <c r="P6" s="60">
        <v>0</v>
      </c>
      <c r="Q6" s="60">
        <v>44264</v>
      </c>
      <c r="R6" s="60">
        <v>0</v>
      </c>
      <c r="S6" s="60">
        <v>0</v>
      </c>
      <c r="T6" s="60">
        <v>0</v>
      </c>
      <c r="U6" s="60">
        <v>0</v>
      </c>
      <c r="V6" s="60">
        <v>174552</v>
      </c>
      <c r="W6" s="60">
        <v>210000</v>
      </c>
      <c r="X6" s="60">
        <v>-35448</v>
      </c>
      <c r="Y6" s="61">
        <v>-16.88</v>
      </c>
      <c r="Z6" s="62">
        <v>280000</v>
      </c>
    </row>
    <row r="7" spans="1:26" ht="13.5">
      <c r="A7" s="58" t="s">
        <v>33</v>
      </c>
      <c r="B7" s="19">
        <v>0</v>
      </c>
      <c r="C7" s="19">
        <v>0</v>
      </c>
      <c r="D7" s="59">
        <v>150000</v>
      </c>
      <c r="E7" s="60">
        <v>150000</v>
      </c>
      <c r="F7" s="60">
        <v>0</v>
      </c>
      <c r="G7" s="60">
        <v>0</v>
      </c>
      <c r="H7" s="60">
        <v>32899</v>
      </c>
      <c r="I7" s="60">
        <v>32899</v>
      </c>
      <c r="J7" s="60">
        <v>83982</v>
      </c>
      <c r="K7" s="60">
        <v>843</v>
      </c>
      <c r="L7" s="60">
        <v>2038</v>
      </c>
      <c r="M7" s="60">
        <v>86863</v>
      </c>
      <c r="N7" s="60">
        <v>4391</v>
      </c>
      <c r="O7" s="60">
        <v>2197</v>
      </c>
      <c r="P7" s="60">
        <v>1434</v>
      </c>
      <c r="Q7" s="60">
        <v>8022</v>
      </c>
      <c r="R7" s="60">
        <v>0</v>
      </c>
      <c r="S7" s="60">
        <v>0</v>
      </c>
      <c r="T7" s="60">
        <v>0</v>
      </c>
      <c r="U7" s="60">
        <v>0</v>
      </c>
      <c r="V7" s="60">
        <v>127784</v>
      </c>
      <c r="W7" s="60">
        <v>112500</v>
      </c>
      <c r="X7" s="60">
        <v>15284</v>
      </c>
      <c r="Y7" s="61">
        <v>13.59</v>
      </c>
      <c r="Z7" s="62">
        <v>150000</v>
      </c>
    </row>
    <row r="8" spans="1:26" ht="13.5">
      <c r="A8" s="58" t="s">
        <v>34</v>
      </c>
      <c r="B8" s="19">
        <v>56054730</v>
      </c>
      <c r="C8" s="19">
        <v>0</v>
      </c>
      <c r="D8" s="59">
        <v>61304000</v>
      </c>
      <c r="E8" s="60">
        <v>62684000</v>
      </c>
      <c r="F8" s="60">
        <v>25525000</v>
      </c>
      <c r="G8" s="60">
        <v>1290000</v>
      </c>
      <c r="H8" s="60">
        <v>2047000</v>
      </c>
      <c r="I8" s="60">
        <v>28862000</v>
      </c>
      <c r="J8" s="60">
        <v>1000000</v>
      </c>
      <c r="K8" s="60">
        <v>8931000</v>
      </c>
      <c r="L8" s="60">
        <v>525000</v>
      </c>
      <c r="M8" s="60">
        <v>10456000</v>
      </c>
      <c r="N8" s="60">
        <v>0</v>
      </c>
      <c r="O8" s="60">
        <v>2125000</v>
      </c>
      <c r="P8" s="60">
        <v>19298000</v>
      </c>
      <c r="Q8" s="60">
        <v>21423000</v>
      </c>
      <c r="R8" s="60">
        <v>0</v>
      </c>
      <c r="S8" s="60">
        <v>0</v>
      </c>
      <c r="T8" s="60">
        <v>0</v>
      </c>
      <c r="U8" s="60">
        <v>0</v>
      </c>
      <c r="V8" s="60">
        <v>60741000</v>
      </c>
      <c r="W8" s="60">
        <v>47013000</v>
      </c>
      <c r="X8" s="60">
        <v>13728000</v>
      </c>
      <c r="Y8" s="61">
        <v>29.2</v>
      </c>
      <c r="Z8" s="62">
        <v>62684000</v>
      </c>
    </row>
    <row r="9" spans="1:26" ht="13.5">
      <c r="A9" s="58" t="s">
        <v>35</v>
      </c>
      <c r="B9" s="19">
        <v>2245739</v>
      </c>
      <c r="C9" s="19">
        <v>0</v>
      </c>
      <c r="D9" s="59">
        <v>836000</v>
      </c>
      <c r="E9" s="60">
        <v>836000</v>
      </c>
      <c r="F9" s="60">
        <v>104503</v>
      </c>
      <c r="G9" s="60">
        <v>127748</v>
      </c>
      <c r="H9" s="60">
        <v>241276</v>
      </c>
      <c r="I9" s="60">
        <v>473527</v>
      </c>
      <c r="J9" s="60">
        <v>1168500</v>
      </c>
      <c r="K9" s="60">
        <v>334588</v>
      </c>
      <c r="L9" s="60">
        <v>120424</v>
      </c>
      <c r="M9" s="60">
        <v>1623512</v>
      </c>
      <c r="N9" s="60">
        <v>1783943</v>
      </c>
      <c r="O9" s="60">
        <v>1035071</v>
      </c>
      <c r="P9" s="60">
        <v>116904</v>
      </c>
      <c r="Q9" s="60">
        <v>2935918</v>
      </c>
      <c r="R9" s="60">
        <v>0</v>
      </c>
      <c r="S9" s="60">
        <v>0</v>
      </c>
      <c r="T9" s="60">
        <v>0</v>
      </c>
      <c r="U9" s="60">
        <v>0</v>
      </c>
      <c r="V9" s="60">
        <v>5032957</v>
      </c>
      <c r="W9" s="60">
        <v>627000</v>
      </c>
      <c r="X9" s="60">
        <v>4405957</v>
      </c>
      <c r="Y9" s="61">
        <v>702.7</v>
      </c>
      <c r="Z9" s="62">
        <v>836000</v>
      </c>
    </row>
    <row r="10" spans="1:26" ht="25.5">
      <c r="A10" s="63" t="s">
        <v>277</v>
      </c>
      <c r="B10" s="64">
        <f>SUM(B5:B9)</f>
        <v>63769856</v>
      </c>
      <c r="C10" s="64">
        <f>SUM(C5:C9)</f>
        <v>0</v>
      </c>
      <c r="D10" s="65">
        <f aca="true" t="shared" si="0" ref="D10:Z10">SUM(D5:D9)</f>
        <v>67490000</v>
      </c>
      <c r="E10" s="66">
        <f t="shared" si="0"/>
        <v>68870000</v>
      </c>
      <c r="F10" s="66">
        <f t="shared" si="0"/>
        <v>26158460</v>
      </c>
      <c r="G10" s="66">
        <f t="shared" si="0"/>
        <v>1946705</v>
      </c>
      <c r="H10" s="66">
        <f t="shared" si="0"/>
        <v>2851384</v>
      </c>
      <c r="I10" s="66">
        <f t="shared" si="0"/>
        <v>30956549</v>
      </c>
      <c r="J10" s="66">
        <f t="shared" si="0"/>
        <v>2782691</v>
      </c>
      <c r="K10" s="66">
        <f t="shared" si="0"/>
        <v>9796590</v>
      </c>
      <c r="L10" s="66">
        <f t="shared" si="0"/>
        <v>1177621</v>
      </c>
      <c r="M10" s="66">
        <f t="shared" si="0"/>
        <v>13756902</v>
      </c>
      <c r="N10" s="66">
        <f t="shared" si="0"/>
        <v>2318493</v>
      </c>
      <c r="O10" s="66">
        <f t="shared" si="0"/>
        <v>3692427</v>
      </c>
      <c r="P10" s="66">
        <f t="shared" si="0"/>
        <v>19946497</v>
      </c>
      <c r="Q10" s="66">
        <f t="shared" si="0"/>
        <v>25957417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70670868</v>
      </c>
      <c r="W10" s="66">
        <f t="shared" si="0"/>
        <v>51652500</v>
      </c>
      <c r="X10" s="66">
        <f t="shared" si="0"/>
        <v>19018368</v>
      </c>
      <c r="Y10" s="67">
        <f>+IF(W10&lt;&gt;0,(X10/W10)*100,0)</f>
        <v>36.81984027878612</v>
      </c>
      <c r="Z10" s="68">
        <f t="shared" si="0"/>
        <v>68870000</v>
      </c>
    </row>
    <row r="11" spans="1:26" ht="13.5">
      <c r="A11" s="58" t="s">
        <v>37</v>
      </c>
      <c r="B11" s="19">
        <v>17510893</v>
      </c>
      <c r="C11" s="19">
        <v>0</v>
      </c>
      <c r="D11" s="59">
        <v>20828000</v>
      </c>
      <c r="E11" s="60">
        <v>22528000</v>
      </c>
      <c r="F11" s="60">
        <v>1727327</v>
      </c>
      <c r="G11" s="60">
        <v>1711620</v>
      </c>
      <c r="H11" s="60">
        <v>1836433</v>
      </c>
      <c r="I11" s="60">
        <v>5275380</v>
      </c>
      <c r="J11" s="60">
        <v>1728407</v>
      </c>
      <c r="K11" s="60">
        <v>2428898</v>
      </c>
      <c r="L11" s="60">
        <v>2057417</v>
      </c>
      <c r="M11" s="60">
        <v>6214722</v>
      </c>
      <c r="N11" s="60">
        <v>1748747</v>
      </c>
      <c r="O11" s="60">
        <v>1705354</v>
      </c>
      <c r="P11" s="60">
        <v>1666860</v>
      </c>
      <c r="Q11" s="60">
        <v>5120961</v>
      </c>
      <c r="R11" s="60">
        <v>0</v>
      </c>
      <c r="S11" s="60">
        <v>0</v>
      </c>
      <c r="T11" s="60">
        <v>0</v>
      </c>
      <c r="U11" s="60">
        <v>0</v>
      </c>
      <c r="V11" s="60">
        <v>16611063</v>
      </c>
      <c r="W11" s="60">
        <v>16896000</v>
      </c>
      <c r="X11" s="60">
        <v>-284937</v>
      </c>
      <c r="Y11" s="61">
        <v>-1.69</v>
      </c>
      <c r="Z11" s="62">
        <v>22528000</v>
      </c>
    </row>
    <row r="12" spans="1:26" ht="13.5">
      <c r="A12" s="58" t="s">
        <v>38</v>
      </c>
      <c r="B12" s="19">
        <v>6393357</v>
      </c>
      <c r="C12" s="19">
        <v>0</v>
      </c>
      <c r="D12" s="59">
        <v>6927000</v>
      </c>
      <c r="E12" s="60">
        <v>7628000</v>
      </c>
      <c r="F12" s="60">
        <v>365701</v>
      </c>
      <c r="G12" s="60">
        <v>365701</v>
      </c>
      <c r="H12" s="60">
        <v>378667</v>
      </c>
      <c r="I12" s="60">
        <v>1110069</v>
      </c>
      <c r="J12" s="60">
        <v>526258</v>
      </c>
      <c r="K12" s="60">
        <v>538056</v>
      </c>
      <c r="L12" s="60">
        <v>615184</v>
      </c>
      <c r="M12" s="60">
        <v>1679498</v>
      </c>
      <c r="N12" s="60">
        <v>551394</v>
      </c>
      <c r="O12" s="60">
        <v>612291</v>
      </c>
      <c r="P12" s="60">
        <v>965833</v>
      </c>
      <c r="Q12" s="60">
        <v>2129518</v>
      </c>
      <c r="R12" s="60">
        <v>0</v>
      </c>
      <c r="S12" s="60">
        <v>0</v>
      </c>
      <c r="T12" s="60">
        <v>0</v>
      </c>
      <c r="U12" s="60">
        <v>0</v>
      </c>
      <c r="V12" s="60">
        <v>4919085</v>
      </c>
      <c r="W12" s="60">
        <v>5721000</v>
      </c>
      <c r="X12" s="60">
        <v>-801915</v>
      </c>
      <c r="Y12" s="61">
        <v>-14.02</v>
      </c>
      <c r="Z12" s="62">
        <v>7628000</v>
      </c>
    </row>
    <row r="13" spans="1:26" ht="13.5">
      <c r="A13" s="58" t="s">
        <v>278</v>
      </c>
      <c r="B13" s="19">
        <v>3412897</v>
      </c>
      <c r="C13" s="19">
        <v>0</v>
      </c>
      <c r="D13" s="59">
        <v>2100000</v>
      </c>
      <c r="E13" s="60">
        <v>2100000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1575000</v>
      </c>
      <c r="X13" s="60">
        <v>-1575000</v>
      </c>
      <c r="Y13" s="61">
        <v>-100</v>
      </c>
      <c r="Z13" s="62">
        <v>2100000</v>
      </c>
    </row>
    <row r="14" spans="1:26" ht="13.5">
      <c r="A14" s="58" t="s">
        <v>40</v>
      </c>
      <c r="B14" s="19">
        <v>82357</v>
      </c>
      <c r="C14" s="19">
        <v>0</v>
      </c>
      <c r="D14" s="59">
        <v>293000</v>
      </c>
      <c r="E14" s="60">
        <v>293000</v>
      </c>
      <c r="F14" s="60">
        <v>0</v>
      </c>
      <c r="G14" s="60">
        <v>0</v>
      </c>
      <c r="H14" s="60">
        <v>0</v>
      </c>
      <c r="I14" s="60">
        <v>0</v>
      </c>
      <c r="J14" s="60">
        <v>15562</v>
      </c>
      <c r="K14" s="60">
        <v>15562</v>
      </c>
      <c r="L14" s="60">
        <v>0</v>
      </c>
      <c r="M14" s="60">
        <v>31124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31124</v>
      </c>
      <c r="W14" s="60">
        <v>219750</v>
      </c>
      <c r="X14" s="60">
        <v>-188626</v>
      </c>
      <c r="Y14" s="61">
        <v>-85.84</v>
      </c>
      <c r="Z14" s="62">
        <v>293000</v>
      </c>
    </row>
    <row r="15" spans="1:26" ht="13.5">
      <c r="A15" s="58" t="s">
        <v>41</v>
      </c>
      <c r="B15" s="19">
        <v>3072422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58315</v>
      </c>
      <c r="L15" s="60">
        <v>0</v>
      </c>
      <c r="M15" s="60">
        <v>58315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58315</v>
      </c>
      <c r="W15" s="60">
        <v>0</v>
      </c>
      <c r="X15" s="60">
        <v>58315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375000</v>
      </c>
      <c r="E16" s="60">
        <v>375000</v>
      </c>
      <c r="F16" s="60">
        <v>9500</v>
      </c>
      <c r="G16" s="60">
        <v>62432</v>
      </c>
      <c r="H16" s="60">
        <v>9000</v>
      </c>
      <c r="I16" s="60">
        <v>80932</v>
      </c>
      <c r="J16" s="60">
        <v>72117</v>
      </c>
      <c r="K16" s="60">
        <v>43400</v>
      </c>
      <c r="L16" s="60">
        <v>38600</v>
      </c>
      <c r="M16" s="60">
        <v>154117</v>
      </c>
      <c r="N16" s="60">
        <v>2500</v>
      </c>
      <c r="O16" s="60">
        <v>27000</v>
      </c>
      <c r="P16" s="60">
        <v>2500</v>
      </c>
      <c r="Q16" s="60">
        <v>32000</v>
      </c>
      <c r="R16" s="60">
        <v>0</v>
      </c>
      <c r="S16" s="60">
        <v>0</v>
      </c>
      <c r="T16" s="60">
        <v>0</v>
      </c>
      <c r="U16" s="60">
        <v>0</v>
      </c>
      <c r="V16" s="60">
        <v>267049</v>
      </c>
      <c r="W16" s="60">
        <v>281250</v>
      </c>
      <c r="X16" s="60">
        <v>-14201</v>
      </c>
      <c r="Y16" s="61">
        <v>-5.05</v>
      </c>
      <c r="Z16" s="62">
        <v>375000</v>
      </c>
    </row>
    <row r="17" spans="1:26" ht="13.5">
      <c r="A17" s="58" t="s">
        <v>43</v>
      </c>
      <c r="B17" s="19">
        <v>21066815</v>
      </c>
      <c r="C17" s="19">
        <v>0</v>
      </c>
      <c r="D17" s="59">
        <v>30882000</v>
      </c>
      <c r="E17" s="60">
        <v>32762000</v>
      </c>
      <c r="F17" s="60">
        <v>4214596</v>
      </c>
      <c r="G17" s="60">
        <v>5599105</v>
      </c>
      <c r="H17" s="60">
        <v>2401766</v>
      </c>
      <c r="I17" s="60">
        <v>12215467</v>
      </c>
      <c r="J17" s="60">
        <v>2178280</v>
      </c>
      <c r="K17" s="60">
        <v>3287039</v>
      </c>
      <c r="L17" s="60">
        <v>3426366</v>
      </c>
      <c r="M17" s="60">
        <v>8891685</v>
      </c>
      <c r="N17" s="60">
        <v>4174125</v>
      </c>
      <c r="O17" s="60">
        <v>3016476</v>
      </c>
      <c r="P17" s="60">
        <v>3733184</v>
      </c>
      <c r="Q17" s="60">
        <v>10923785</v>
      </c>
      <c r="R17" s="60">
        <v>0</v>
      </c>
      <c r="S17" s="60">
        <v>0</v>
      </c>
      <c r="T17" s="60">
        <v>0</v>
      </c>
      <c r="U17" s="60">
        <v>0</v>
      </c>
      <c r="V17" s="60">
        <v>32030937</v>
      </c>
      <c r="W17" s="60">
        <v>24571500</v>
      </c>
      <c r="X17" s="60">
        <v>7459437</v>
      </c>
      <c r="Y17" s="61">
        <v>30.36</v>
      </c>
      <c r="Z17" s="62">
        <v>32762000</v>
      </c>
    </row>
    <row r="18" spans="1:26" ht="13.5">
      <c r="A18" s="70" t="s">
        <v>44</v>
      </c>
      <c r="B18" s="71">
        <f>SUM(B11:B17)</f>
        <v>51538741</v>
      </c>
      <c r="C18" s="71">
        <f>SUM(C11:C17)</f>
        <v>0</v>
      </c>
      <c r="D18" s="72">
        <f aca="true" t="shared" si="1" ref="D18:Z18">SUM(D11:D17)</f>
        <v>61405000</v>
      </c>
      <c r="E18" s="73">
        <f t="shared" si="1"/>
        <v>65686000</v>
      </c>
      <c r="F18" s="73">
        <f t="shared" si="1"/>
        <v>6317124</v>
      </c>
      <c r="G18" s="73">
        <f t="shared" si="1"/>
        <v>7738858</v>
      </c>
      <c r="H18" s="73">
        <f t="shared" si="1"/>
        <v>4625866</v>
      </c>
      <c r="I18" s="73">
        <f t="shared" si="1"/>
        <v>18681848</v>
      </c>
      <c r="J18" s="73">
        <f t="shared" si="1"/>
        <v>4520624</v>
      </c>
      <c r="K18" s="73">
        <f t="shared" si="1"/>
        <v>6371270</v>
      </c>
      <c r="L18" s="73">
        <f t="shared" si="1"/>
        <v>6137567</v>
      </c>
      <c r="M18" s="73">
        <f t="shared" si="1"/>
        <v>17029461</v>
      </c>
      <c r="N18" s="73">
        <f t="shared" si="1"/>
        <v>6476766</v>
      </c>
      <c r="O18" s="73">
        <f t="shared" si="1"/>
        <v>5361121</v>
      </c>
      <c r="P18" s="73">
        <f t="shared" si="1"/>
        <v>6368377</v>
      </c>
      <c r="Q18" s="73">
        <f t="shared" si="1"/>
        <v>18206264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53917573</v>
      </c>
      <c r="W18" s="73">
        <f t="shared" si="1"/>
        <v>49264500</v>
      </c>
      <c r="X18" s="73">
        <f t="shared" si="1"/>
        <v>4653073</v>
      </c>
      <c r="Y18" s="67">
        <f>+IF(W18&lt;&gt;0,(X18/W18)*100,0)</f>
        <v>9.445083173481919</v>
      </c>
      <c r="Z18" s="74">
        <f t="shared" si="1"/>
        <v>65686000</v>
      </c>
    </row>
    <row r="19" spans="1:26" ht="13.5">
      <c r="A19" s="70" t="s">
        <v>45</v>
      </c>
      <c r="B19" s="75">
        <f>+B10-B18</f>
        <v>12231115</v>
      </c>
      <c r="C19" s="75">
        <f>+C10-C18</f>
        <v>0</v>
      </c>
      <c r="D19" s="76">
        <f aca="true" t="shared" si="2" ref="D19:Z19">+D10-D18</f>
        <v>6085000</v>
      </c>
      <c r="E19" s="77">
        <f t="shared" si="2"/>
        <v>3184000</v>
      </c>
      <c r="F19" s="77">
        <f t="shared" si="2"/>
        <v>19841336</v>
      </c>
      <c r="G19" s="77">
        <f t="shared" si="2"/>
        <v>-5792153</v>
      </c>
      <c r="H19" s="77">
        <f t="shared" si="2"/>
        <v>-1774482</v>
      </c>
      <c r="I19" s="77">
        <f t="shared" si="2"/>
        <v>12274701</v>
      </c>
      <c r="J19" s="77">
        <f t="shared" si="2"/>
        <v>-1737933</v>
      </c>
      <c r="K19" s="77">
        <f t="shared" si="2"/>
        <v>3425320</v>
      </c>
      <c r="L19" s="77">
        <f t="shared" si="2"/>
        <v>-4959946</v>
      </c>
      <c r="M19" s="77">
        <f t="shared" si="2"/>
        <v>-3272559</v>
      </c>
      <c r="N19" s="77">
        <f t="shared" si="2"/>
        <v>-4158273</v>
      </c>
      <c r="O19" s="77">
        <f t="shared" si="2"/>
        <v>-1668694</v>
      </c>
      <c r="P19" s="77">
        <f t="shared" si="2"/>
        <v>13578120</v>
      </c>
      <c r="Q19" s="77">
        <f t="shared" si="2"/>
        <v>7751153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16753295</v>
      </c>
      <c r="W19" s="77">
        <f>IF(E10=E18,0,W10-W18)</f>
        <v>2388000</v>
      </c>
      <c r="X19" s="77">
        <f t="shared" si="2"/>
        <v>14365295</v>
      </c>
      <c r="Y19" s="78">
        <f>+IF(W19&lt;&gt;0,(X19/W19)*100,0)</f>
        <v>601.5617671691792</v>
      </c>
      <c r="Z19" s="79">
        <f t="shared" si="2"/>
        <v>3184000</v>
      </c>
    </row>
    <row r="20" spans="1:26" ht="13.5">
      <c r="A20" s="58" t="s">
        <v>46</v>
      </c>
      <c r="B20" s="19">
        <v>0</v>
      </c>
      <c r="C20" s="19">
        <v>0</v>
      </c>
      <c r="D20" s="59">
        <v>20640000</v>
      </c>
      <c r="E20" s="60">
        <v>20640000</v>
      </c>
      <c r="F20" s="60">
        <v>6319000</v>
      </c>
      <c r="G20" s="60">
        <v>1000000</v>
      </c>
      <c r="H20" s="60">
        <v>0</v>
      </c>
      <c r="I20" s="60">
        <v>7319000</v>
      </c>
      <c r="J20" s="60">
        <v>11616000</v>
      </c>
      <c r="K20" s="60">
        <v>0</v>
      </c>
      <c r="L20" s="60">
        <v>0</v>
      </c>
      <c r="M20" s="60">
        <v>11616000</v>
      </c>
      <c r="N20" s="60">
        <v>0</v>
      </c>
      <c r="O20" s="60">
        <v>0</v>
      </c>
      <c r="P20" s="60">
        <v>7205000</v>
      </c>
      <c r="Q20" s="60">
        <v>7205000</v>
      </c>
      <c r="R20" s="60">
        <v>0</v>
      </c>
      <c r="S20" s="60">
        <v>0</v>
      </c>
      <c r="T20" s="60">
        <v>0</v>
      </c>
      <c r="U20" s="60">
        <v>0</v>
      </c>
      <c r="V20" s="60">
        <v>26140000</v>
      </c>
      <c r="W20" s="60">
        <v>15480000</v>
      </c>
      <c r="X20" s="60">
        <v>10660000</v>
      </c>
      <c r="Y20" s="61">
        <v>68.86</v>
      </c>
      <c r="Z20" s="62">
        <v>20640000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12231115</v>
      </c>
      <c r="C22" s="86">
        <f>SUM(C19:C21)</f>
        <v>0</v>
      </c>
      <c r="D22" s="87">
        <f aca="true" t="shared" si="3" ref="D22:Z22">SUM(D19:D21)</f>
        <v>26725000</v>
      </c>
      <c r="E22" s="88">
        <f t="shared" si="3"/>
        <v>23824000</v>
      </c>
      <c r="F22" s="88">
        <f t="shared" si="3"/>
        <v>26160336</v>
      </c>
      <c r="G22" s="88">
        <f t="shared" si="3"/>
        <v>-4792153</v>
      </c>
      <c r="H22" s="88">
        <f t="shared" si="3"/>
        <v>-1774482</v>
      </c>
      <c r="I22" s="88">
        <f t="shared" si="3"/>
        <v>19593701</v>
      </c>
      <c r="J22" s="88">
        <f t="shared" si="3"/>
        <v>9878067</v>
      </c>
      <c r="K22" s="88">
        <f t="shared" si="3"/>
        <v>3425320</v>
      </c>
      <c r="L22" s="88">
        <f t="shared" si="3"/>
        <v>-4959946</v>
      </c>
      <c r="M22" s="88">
        <f t="shared" si="3"/>
        <v>8343441</v>
      </c>
      <c r="N22" s="88">
        <f t="shared" si="3"/>
        <v>-4158273</v>
      </c>
      <c r="O22" s="88">
        <f t="shared" si="3"/>
        <v>-1668694</v>
      </c>
      <c r="P22" s="88">
        <f t="shared" si="3"/>
        <v>20783120</v>
      </c>
      <c r="Q22" s="88">
        <f t="shared" si="3"/>
        <v>14956153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42893295</v>
      </c>
      <c r="W22" s="88">
        <f t="shared" si="3"/>
        <v>17868000</v>
      </c>
      <c r="X22" s="88">
        <f t="shared" si="3"/>
        <v>25025295</v>
      </c>
      <c r="Y22" s="89">
        <f>+IF(W22&lt;&gt;0,(X22/W22)*100,0)</f>
        <v>140.05649764942916</v>
      </c>
      <c r="Z22" s="90">
        <f t="shared" si="3"/>
        <v>23824000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12231115</v>
      </c>
      <c r="C24" s="75">
        <f>SUM(C22:C23)</f>
        <v>0</v>
      </c>
      <c r="D24" s="76">
        <f aca="true" t="shared" si="4" ref="D24:Z24">SUM(D22:D23)</f>
        <v>26725000</v>
      </c>
      <c r="E24" s="77">
        <f t="shared" si="4"/>
        <v>23824000</v>
      </c>
      <c r="F24" s="77">
        <f t="shared" si="4"/>
        <v>26160336</v>
      </c>
      <c r="G24" s="77">
        <f t="shared" si="4"/>
        <v>-4792153</v>
      </c>
      <c r="H24" s="77">
        <f t="shared" si="4"/>
        <v>-1774482</v>
      </c>
      <c r="I24" s="77">
        <f t="shared" si="4"/>
        <v>19593701</v>
      </c>
      <c r="J24" s="77">
        <f t="shared" si="4"/>
        <v>9878067</v>
      </c>
      <c r="K24" s="77">
        <f t="shared" si="4"/>
        <v>3425320</v>
      </c>
      <c r="L24" s="77">
        <f t="shared" si="4"/>
        <v>-4959946</v>
      </c>
      <c r="M24" s="77">
        <f t="shared" si="4"/>
        <v>8343441</v>
      </c>
      <c r="N24" s="77">
        <f t="shared" si="4"/>
        <v>-4158273</v>
      </c>
      <c r="O24" s="77">
        <f t="shared" si="4"/>
        <v>-1668694</v>
      </c>
      <c r="P24" s="77">
        <f t="shared" si="4"/>
        <v>20783120</v>
      </c>
      <c r="Q24" s="77">
        <f t="shared" si="4"/>
        <v>14956153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42893295</v>
      </c>
      <c r="W24" s="77">
        <f t="shared" si="4"/>
        <v>17868000</v>
      </c>
      <c r="X24" s="77">
        <f t="shared" si="4"/>
        <v>25025295</v>
      </c>
      <c r="Y24" s="78">
        <f>+IF(W24&lt;&gt;0,(X24/W24)*100,0)</f>
        <v>140.05649764942916</v>
      </c>
      <c r="Z24" s="79">
        <f t="shared" si="4"/>
        <v>23824000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13883353</v>
      </c>
      <c r="C27" s="22">
        <v>0</v>
      </c>
      <c r="D27" s="99">
        <v>25340000</v>
      </c>
      <c r="E27" s="100">
        <v>25340000</v>
      </c>
      <c r="F27" s="100">
        <v>3346629</v>
      </c>
      <c r="G27" s="100">
        <v>2129343</v>
      </c>
      <c r="H27" s="100">
        <v>4122271</v>
      </c>
      <c r="I27" s="100">
        <v>9598243</v>
      </c>
      <c r="J27" s="100">
        <v>4216704</v>
      </c>
      <c r="K27" s="100">
        <v>2993004</v>
      </c>
      <c r="L27" s="100">
        <v>2289219</v>
      </c>
      <c r="M27" s="100">
        <v>9498927</v>
      </c>
      <c r="N27" s="100">
        <v>1114813</v>
      </c>
      <c r="O27" s="100">
        <v>1256541</v>
      </c>
      <c r="P27" s="100">
        <v>2169124</v>
      </c>
      <c r="Q27" s="100">
        <v>4540478</v>
      </c>
      <c r="R27" s="100">
        <v>0</v>
      </c>
      <c r="S27" s="100">
        <v>0</v>
      </c>
      <c r="T27" s="100">
        <v>0</v>
      </c>
      <c r="U27" s="100">
        <v>0</v>
      </c>
      <c r="V27" s="100">
        <v>23637648</v>
      </c>
      <c r="W27" s="100">
        <v>19005000</v>
      </c>
      <c r="X27" s="100">
        <v>4632648</v>
      </c>
      <c r="Y27" s="101">
        <v>24.38</v>
      </c>
      <c r="Z27" s="102">
        <v>25340000</v>
      </c>
    </row>
    <row r="28" spans="1:26" ht="13.5">
      <c r="A28" s="103" t="s">
        <v>46</v>
      </c>
      <c r="B28" s="19">
        <v>13883353</v>
      </c>
      <c r="C28" s="19">
        <v>0</v>
      </c>
      <c r="D28" s="59">
        <v>20640000</v>
      </c>
      <c r="E28" s="60">
        <v>20640000</v>
      </c>
      <c r="F28" s="60">
        <v>2620574</v>
      </c>
      <c r="G28" s="60">
        <v>2029935</v>
      </c>
      <c r="H28" s="60">
        <v>4099325</v>
      </c>
      <c r="I28" s="60">
        <v>8749834</v>
      </c>
      <c r="J28" s="60">
        <v>4134580</v>
      </c>
      <c r="K28" s="60">
        <v>2970574</v>
      </c>
      <c r="L28" s="60">
        <v>2125471</v>
      </c>
      <c r="M28" s="60">
        <v>9230625</v>
      </c>
      <c r="N28" s="60">
        <v>1114813</v>
      </c>
      <c r="O28" s="60">
        <v>1239983</v>
      </c>
      <c r="P28" s="60">
        <v>2145716</v>
      </c>
      <c r="Q28" s="60">
        <v>4500512</v>
      </c>
      <c r="R28" s="60">
        <v>0</v>
      </c>
      <c r="S28" s="60">
        <v>0</v>
      </c>
      <c r="T28" s="60">
        <v>0</v>
      </c>
      <c r="U28" s="60">
        <v>0</v>
      </c>
      <c r="V28" s="60">
        <v>22480971</v>
      </c>
      <c r="W28" s="60">
        <v>15480000</v>
      </c>
      <c r="X28" s="60">
        <v>7000971</v>
      </c>
      <c r="Y28" s="61">
        <v>45.23</v>
      </c>
      <c r="Z28" s="62">
        <v>20640000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4700000</v>
      </c>
      <c r="F29" s="60">
        <v>726055</v>
      </c>
      <c r="G29" s="60">
        <v>99408</v>
      </c>
      <c r="H29" s="60">
        <v>22946</v>
      </c>
      <c r="I29" s="60">
        <v>848409</v>
      </c>
      <c r="J29" s="60">
        <v>82124</v>
      </c>
      <c r="K29" s="60">
        <v>22430</v>
      </c>
      <c r="L29" s="60">
        <v>163748</v>
      </c>
      <c r="M29" s="60">
        <v>268302</v>
      </c>
      <c r="N29" s="60">
        <v>0</v>
      </c>
      <c r="O29" s="60">
        <v>16558</v>
      </c>
      <c r="P29" s="60">
        <v>23408</v>
      </c>
      <c r="Q29" s="60">
        <v>39966</v>
      </c>
      <c r="R29" s="60">
        <v>0</v>
      </c>
      <c r="S29" s="60">
        <v>0</v>
      </c>
      <c r="T29" s="60">
        <v>0</v>
      </c>
      <c r="U29" s="60">
        <v>0</v>
      </c>
      <c r="V29" s="60">
        <v>1156677</v>
      </c>
      <c r="W29" s="60">
        <v>3525000</v>
      </c>
      <c r="X29" s="60">
        <v>-2368323</v>
      </c>
      <c r="Y29" s="61">
        <v>-67.19</v>
      </c>
      <c r="Z29" s="62">
        <v>4700000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4700000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13883353</v>
      </c>
      <c r="C32" s="22">
        <f>SUM(C28:C31)</f>
        <v>0</v>
      </c>
      <c r="D32" s="99">
        <f aca="true" t="shared" si="5" ref="D32:Z32">SUM(D28:D31)</f>
        <v>25340000</v>
      </c>
      <c r="E32" s="100">
        <f t="shared" si="5"/>
        <v>25340000</v>
      </c>
      <c r="F32" s="100">
        <f t="shared" si="5"/>
        <v>3346629</v>
      </c>
      <c r="G32" s="100">
        <f t="shared" si="5"/>
        <v>2129343</v>
      </c>
      <c r="H32" s="100">
        <f t="shared" si="5"/>
        <v>4122271</v>
      </c>
      <c r="I32" s="100">
        <f t="shared" si="5"/>
        <v>9598243</v>
      </c>
      <c r="J32" s="100">
        <f t="shared" si="5"/>
        <v>4216704</v>
      </c>
      <c r="K32" s="100">
        <f t="shared" si="5"/>
        <v>2993004</v>
      </c>
      <c r="L32" s="100">
        <f t="shared" si="5"/>
        <v>2289219</v>
      </c>
      <c r="M32" s="100">
        <f t="shared" si="5"/>
        <v>9498927</v>
      </c>
      <c r="N32" s="100">
        <f t="shared" si="5"/>
        <v>1114813</v>
      </c>
      <c r="O32" s="100">
        <f t="shared" si="5"/>
        <v>1256541</v>
      </c>
      <c r="P32" s="100">
        <f t="shared" si="5"/>
        <v>2169124</v>
      </c>
      <c r="Q32" s="100">
        <f t="shared" si="5"/>
        <v>4540478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23637648</v>
      </c>
      <c r="W32" s="100">
        <f t="shared" si="5"/>
        <v>19005000</v>
      </c>
      <c r="X32" s="100">
        <f t="shared" si="5"/>
        <v>4632648</v>
      </c>
      <c r="Y32" s="101">
        <f>+IF(W32&lt;&gt;0,(X32/W32)*100,0)</f>
        <v>24.37594317284925</v>
      </c>
      <c r="Z32" s="102">
        <f t="shared" si="5"/>
        <v>25340000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6618235</v>
      </c>
      <c r="C35" s="19">
        <v>0</v>
      </c>
      <c r="D35" s="59">
        <v>10427000</v>
      </c>
      <c r="E35" s="60">
        <v>10427000</v>
      </c>
      <c r="F35" s="60">
        <v>12594499</v>
      </c>
      <c r="G35" s="60">
        <v>18930861</v>
      </c>
      <c r="H35" s="60">
        <v>12323368</v>
      </c>
      <c r="I35" s="60">
        <v>12323368</v>
      </c>
      <c r="J35" s="60">
        <v>17610940</v>
      </c>
      <c r="K35" s="60">
        <v>20362315</v>
      </c>
      <c r="L35" s="60">
        <v>14638285</v>
      </c>
      <c r="M35" s="60">
        <v>14638285</v>
      </c>
      <c r="N35" s="60">
        <v>8083501</v>
      </c>
      <c r="O35" s="60">
        <v>7290057</v>
      </c>
      <c r="P35" s="60">
        <v>23760298</v>
      </c>
      <c r="Q35" s="60">
        <v>23760298</v>
      </c>
      <c r="R35" s="60">
        <v>0</v>
      </c>
      <c r="S35" s="60">
        <v>0</v>
      </c>
      <c r="T35" s="60">
        <v>0</v>
      </c>
      <c r="U35" s="60">
        <v>0</v>
      </c>
      <c r="V35" s="60">
        <v>23760298</v>
      </c>
      <c r="W35" s="60">
        <v>7820250</v>
      </c>
      <c r="X35" s="60">
        <v>15940048</v>
      </c>
      <c r="Y35" s="61">
        <v>203.83</v>
      </c>
      <c r="Z35" s="62">
        <v>10427000</v>
      </c>
    </row>
    <row r="36" spans="1:26" ht="13.5">
      <c r="A36" s="58" t="s">
        <v>57</v>
      </c>
      <c r="B36" s="19">
        <v>72116948</v>
      </c>
      <c r="C36" s="19">
        <v>0</v>
      </c>
      <c r="D36" s="59">
        <v>62453000</v>
      </c>
      <c r="E36" s="60">
        <v>62453000</v>
      </c>
      <c r="F36" s="60">
        <v>57861081</v>
      </c>
      <c r="G36" s="60">
        <v>72116945</v>
      </c>
      <c r="H36" s="60">
        <v>72139891</v>
      </c>
      <c r="I36" s="60">
        <v>72139891</v>
      </c>
      <c r="J36" s="60">
        <v>76482765</v>
      </c>
      <c r="K36" s="60">
        <v>79475769</v>
      </c>
      <c r="L36" s="60">
        <v>79475769</v>
      </c>
      <c r="M36" s="60">
        <v>79475769</v>
      </c>
      <c r="N36" s="60">
        <v>80590582</v>
      </c>
      <c r="O36" s="60">
        <v>81847123</v>
      </c>
      <c r="P36" s="60">
        <v>81870531</v>
      </c>
      <c r="Q36" s="60">
        <v>81870531</v>
      </c>
      <c r="R36" s="60">
        <v>0</v>
      </c>
      <c r="S36" s="60">
        <v>0</v>
      </c>
      <c r="T36" s="60">
        <v>0</v>
      </c>
      <c r="U36" s="60">
        <v>0</v>
      </c>
      <c r="V36" s="60">
        <v>81870531</v>
      </c>
      <c r="W36" s="60">
        <v>46839750</v>
      </c>
      <c r="X36" s="60">
        <v>35030781</v>
      </c>
      <c r="Y36" s="61">
        <v>74.79</v>
      </c>
      <c r="Z36" s="62">
        <v>62453000</v>
      </c>
    </row>
    <row r="37" spans="1:26" ht="13.5">
      <c r="A37" s="58" t="s">
        <v>58</v>
      </c>
      <c r="B37" s="19">
        <v>28070840</v>
      </c>
      <c r="C37" s="19">
        <v>0</v>
      </c>
      <c r="D37" s="59">
        <v>31242000</v>
      </c>
      <c r="E37" s="60">
        <v>31242000</v>
      </c>
      <c r="F37" s="60">
        <v>9765662</v>
      </c>
      <c r="G37" s="60">
        <v>15536483</v>
      </c>
      <c r="H37" s="60">
        <v>12411188</v>
      </c>
      <c r="I37" s="60">
        <v>12411188</v>
      </c>
      <c r="J37" s="60">
        <v>20088313</v>
      </c>
      <c r="K37" s="60">
        <v>16803217</v>
      </c>
      <c r="L37" s="60">
        <v>14472672</v>
      </c>
      <c r="M37" s="60">
        <v>14472672</v>
      </c>
      <c r="N37" s="60">
        <v>13066249</v>
      </c>
      <c r="O37" s="60">
        <v>4093247</v>
      </c>
      <c r="P37" s="60">
        <v>15157902</v>
      </c>
      <c r="Q37" s="60">
        <v>15157902</v>
      </c>
      <c r="R37" s="60">
        <v>0</v>
      </c>
      <c r="S37" s="60">
        <v>0</v>
      </c>
      <c r="T37" s="60">
        <v>0</v>
      </c>
      <c r="U37" s="60">
        <v>0</v>
      </c>
      <c r="V37" s="60">
        <v>15157902</v>
      </c>
      <c r="W37" s="60">
        <v>23431500</v>
      </c>
      <c r="X37" s="60">
        <v>-8273598</v>
      </c>
      <c r="Y37" s="61">
        <v>-35.31</v>
      </c>
      <c r="Z37" s="62">
        <v>31242000</v>
      </c>
    </row>
    <row r="38" spans="1:26" ht="13.5">
      <c r="A38" s="58" t="s">
        <v>59</v>
      </c>
      <c r="B38" s="19">
        <v>615699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50048644</v>
      </c>
      <c r="C39" s="19">
        <v>0</v>
      </c>
      <c r="D39" s="59">
        <v>41638000</v>
      </c>
      <c r="E39" s="60">
        <v>41638000</v>
      </c>
      <c r="F39" s="60">
        <v>60689918</v>
      </c>
      <c r="G39" s="60">
        <v>75511323</v>
      </c>
      <c r="H39" s="60">
        <v>72052071</v>
      </c>
      <c r="I39" s="60">
        <v>72052071</v>
      </c>
      <c r="J39" s="60">
        <v>74005392</v>
      </c>
      <c r="K39" s="60">
        <v>83034867</v>
      </c>
      <c r="L39" s="60">
        <v>79641382</v>
      </c>
      <c r="M39" s="60">
        <v>79641382</v>
      </c>
      <c r="N39" s="60">
        <v>75607834</v>
      </c>
      <c r="O39" s="60">
        <v>85043933</v>
      </c>
      <c r="P39" s="60">
        <v>90472927</v>
      </c>
      <c r="Q39" s="60">
        <v>90472927</v>
      </c>
      <c r="R39" s="60">
        <v>0</v>
      </c>
      <c r="S39" s="60">
        <v>0</v>
      </c>
      <c r="T39" s="60">
        <v>0</v>
      </c>
      <c r="U39" s="60">
        <v>0</v>
      </c>
      <c r="V39" s="60">
        <v>90472927</v>
      </c>
      <c r="W39" s="60">
        <v>31228500</v>
      </c>
      <c r="X39" s="60">
        <v>59244427</v>
      </c>
      <c r="Y39" s="61">
        <v>189.71</v>
      </c>
      <c r="Z39" s="62">
        <v>41638000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9483664</v>
      </c>
      <c r="C42" s="19">
        <v>0</v>
      </c>
      <c r="D42" s="59">
        <v>25164309</v>
      </c>
      <c r="E42" s="60">
        <v>35130004</v>
      </c>
      <c r="F42" s="60">
        <v>20601393</v>
      </c>
      <c r="G42" s="60">
        <v>-15214124</v>
      </c>
      <c r="H42" s="60">
        <v>-3416318</v>
      </c>
      <c r="I42" s="60">
        <v>1970951</v>
      </c>
      <c r="J42" s="60">
        <v>8741489</v>
      </c>
      <c r="K42" s="60">
        <v>-369791</v>
      </c>
      <c r="L42" s="60">
        <v>-3606125</v>
      </c>
      <c r="M42" s="60">
        <v>4765573</v>
      </c>
      <c r="N42" s="60">
        <v>-4598908</v>
      </c>
      <c r="O42" s="60">
        <v>-2392654</v>
      </c>
      <c r="P42" s="60">
        <v>18119984</v>
      </c>
      <c r="Q42" s="60">
        <v>11128422</v>
      </c>
      <c r="R42" s="60">
        <v>0</v>
      </c>
      <c r="S42" s="60">
        <v>0</v>
      </c>
      <c r="T42" s="60">
        <v>0</v>
      </c>
      <c r="U42" s="60">
        <v>0</v>
      </c>
      <c r="V42" s="60">
        <v>17864946</v>
      </c>
      <c r="W42" s="60">
        <v>46987503</v>
      </c>
      <c r="X42" s="60">
        <v>-29122557</v>
      </c>
      <c r="Y42" s="61">
        <v>-61.98</v>
      </c>
      <c r="Z42" s="62">
        <v>35130004</v>
      </c>
    </row>
    <row r="43" spans="1:26" ht="13.5">
      <c r="A43" s="58" t="s">
        <v>63</v>
      </c>
      <c r="B43" s="19">
        <v>-10241547</v>
      </c>
      <c r="C43" s="19">
        <v>0</v>
      </c>
      <c r="D43" s="59">
        <v>-25339992</v>
      </c>
      <c r="E43" s="60">
        <v>-20640000</v>
      </c>
      <c r="F43" s="60">
        <v>-2335799</v>
      </c>
      <c r="G43" s="60">
        <v>-2518354</v>
      </c>
      <c r="H43" s="60">
        <v>3980960</v>
      </c>
      <c r="I43" s="60">
        <v>-873193</v>
      </c>
      <c r="J43" s="60">
        <v>663756</v>
      </c>
      <c r="K43" s="60">
        <v>2994863</v>
      </c>
      <c r="L43" s="60">
        <v>-2257455</v>
      </c>
      <c r="M43" s="60">
        <v>1401164</v>
      </c>
      <c r="N43" s="60">
        <v>-2129305</v>
      </c>
      <c r="O43" s="60">
        <v>1453047</v>
      </c>
      <c r="P43" s="60">
        <v>-1882407</v>
      </c>
      <c r="Q43" s="60">
        <v>-2558665</v>
      </c>
      <c r="R43" s="60">
        <v>0</v>
      </c>
      <c r="S43" s="60">
        <v>0</v>
      </c>
      <c r="T43" s="60">
        <v>0</v>
      </c>
      <c r="U43" s="60">
        <v>0</v>
      </c>
      <c r="V43" s="60">
        <v>-2030694</v>
      </c>
      <c r="W43" s="60">
        <v>-15480000</v>
      </c>
      <c r="X43" s="60">
        <v>13449306</v>
      </c>
      <c r="Y43" s="61">
        <v>-86.88</v>
      </c>
      <c r="Z43" s="62">
        <v>-20640000</v>
      </c>
    </row>
    <row r="44" spans="1:26" ht="13.5">
      <c r="A44" s="58" t="s">
        <v>64</v>
      </c>
      <c r="B44" s="19">
        <v>701741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789577</v>
      </c>
      <c r="C45" s="22">
        <v>0</v>
      </c>
      <c r="D45" s="99">
        <v>1713317</v>
      </c>
      <c r="E45" s="100">
        <v>14490004</v>
      </c>
      <c r="F45" s="100">
        <v>19102927</v>
      </c>
      <c r="G45" s="100">
        <v>1370449</v>
      </c>
      <c r="H45" s="100">
        <v>1935091</v>
      </c>
      <c r="I45" s="100">
        <v>1935091</v>
      </c>
      <c r="J45" s="100">
        <v>11340336</v>
      </c>
      <c r="K45" s="100">
        <v>13965408</v>
      </c>
      <c r="L45" s="100">
        <v>8101828</v>
      </c>
      <c r="M45" s="100">
        <v>8101828</v>
      </c>
      <c r="N45" s="100">
        <v>1373615</v>
      </c>
      <c r="O45" s="100">
        <v>434008</v>
      </c>
      <c r="P45" s="100">
        <v>16671585</v>
      </c>
      <c r="Q45" s="100">
        <v>16671585</v>
      </c>
      <c r="R45" s="100">
        <v>0</v>
      </c>
      <c r="S45" s="100">
        <v>0</v>
      </c>
      <c r="T45" s="100">
        <v>0</v>
      </c>
      <c r="U45" s="100">
        <v>0</v>
      </c>
      <c r="V45" s="100">
        <v>16671585</v>
      </c>
      <c r="W45" s="100">
        <v>31507503</v>
      </c>
      <c r="X45" s="100">
        <v>-14835918</v>
      </c>
      <c r="Y45" s="101">
        <v>-47.09</v>
      </c>
      <c r="Z45" s="102">
        <v>14490004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514544</v>
      </c>
      <c r="C49" s="52">
        <v>0</v>
      </c>
      <c r="D49" s="129">
        <v>299715</v>
      </c>
      <c r="E49" s="54">
        <v>275581</v>
      </c>
      <c r="F49" s="54">
        <v>0</v>
      </c>
      <c r="G49" s="54">
        <v>0</v>
      </c>
      <c r="H49" s="54">
        <v>0</v>
      </c>
      <c r="I49" s="54">
        <v>254842</v>
      </c>
      <c r="J49" s="54">
        <v>0</v>
      </c>
      <c r="K49" s="54">
        <v>0</v>
      </c>
      <c r="L49" s="54">
        <v>0</v>
      </c>
      <c r="M49" s="54">
        <v>5874557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7219239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424150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424150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66.18842657444817</v>
      </c>
      <c r="C58" s="5">
        <f>IF(C67=0,0,+(C76/C67)*100)</f>
        <v>0</v>
      </c>
      <c r="D58" s="6">
        <f aca="true" t="shared" si="6" ref="D58:Z58">IF(D67=0,0,+(D76/D67)*100)</f>
        <v>100.00393700787401</v>
      </c>
      <c r="E58" s="7">
        <f t="shared" si="6"/>
        <v>100</v>
      </c>
      <c r="F58" s="7">
        <f t="shared" si="6"/>
        <v>30.879519320418524</v>
      </c>
      <c r="G58" s="7">
        <f t="shared" si="6"/>
        <v>162.10296867231173</v>
      </c>
      <c r="H58" s="7">
        <f t="shared" si="6"/>
        <v>104.01443127741616</v>
      </c>
      <c r="I58" s="7">
        <f t="shared" si="6"/>
        <v>97.12568764905602</v>
      </c>
      <c r="J58" s="7">
        <f t="shared" si="6"/>
        <v>70.42230771742138</v>
      </c>
      <c r="K58" s="7">
        <f t="shared" si="6"/>
        <v>73.93970756816869</v>
      </c>
      <c r="L58" s="7">
        <f t="shared" si="6"/>
        <v>85.4562403324444</v>
      </c>
      <c r="M58" s="7">
        <f t="shared" si="6"/>
        <v>76.622584623818</v>
      </c>
      <c r="N58" s="7">
        <f t="shared" si="6"/>
        <v>64.07754772331108</v>
      </c>
      <c r="O58" s="7">
        <f t="shared" si="6"/>
        <v>31.006509730717696</v>
      </c>
      <c r="P58" s="7">
        <f t="shared" si="6"/>
        <v>84.39104207192466</v>
      </c>
      <c r="Q58" s="7">
        <f t="shared" si="6"/>
        <v>59.527748791739896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77.53610351689187</v>
      </c>
      <c r="W58" s="7">
        <f t="shared" si="6"/>
        <v>99.92125984251969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77.10171009529083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35.200963633465</v>
      </c>
      <c r="G59" s="10">
        <f t="shared" si="7"/>
        <v>168.66636356300324</v>
      </c>
      <c r="H59" s="10">
        <f t="shared" si="7"/>
        <v>108.43946882067088</v>
      </c>
      <c r="I59" s="10">
        <f t="shared" si="7"/>
        <v>104.10226533904638</v>
      </c>
      <c r="J59" s="10">
        <f t="shared" si="7"/>
        <v>79.8172324273683</v>
      </c>
      <c r="K59" s="10">
        <f t="shared" si="7"/>
        <v>80.71795396701357</v>
      </c>
      <c r="L59" s="10">
        <f t="shared" si="7"/>
        <v>93.32889787353822</v>
      </c>
      <c r="M59" s="10">
        <f t="shared" si="7"/>
        <v>84.6212038204065</v>
      </c>
      <c r="N59" s="10">
        <f t="shared" si="7"/>
        <v>74.14802756546403</v>
      </c>
      <c r="O59" s="10">
        <f t="shared" si="7"/>
        <v>36.030762144531685</v>
      </c>
      <c r="P59" s="10">
        <f t="shared" si="7"/>
        <v>94.52017314040395</v>
      </c>
      <c r="Q59" s="10">
        <f t="shared" si="7"/>
        <v>68.23298761679989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85.65274624527851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100.07142857142857</v>
      </c>
      <c r="E60" s="13">
        <f t="shared" si="7"/>
        <v>100</v>
      </c>
      <c r="F60" s="13">
        <f t="shared" si="7"/>
        <v>0</v>
      </c>
      <c r="G60" s="13">
        <f t="shared" si="7"/>
        <v>2.3946360153256707</v>
      </c>
      <c r="H60" s="13">
        <f t="shared" si="7"/>
        <v>238.34267124525576</v>
      </c>
      <c r="I60" s="13">
        <f t="shared" si="7"/>
        <v>83.34376760783823</v>
      </c>
      <c r="J60" s="13">
        <f t="shared" si="7"/>
        <v>19.44243629134285</v>
      </c>
      <c r="K60" s="13">
        <f t="shared" si="7"/>
        <v>96.85071389842761</v>
      </c>
      <c r="L60" s="13">
        <f t="shared" si="7"/>
        <v>119.28429423459244</v>
      </c>
      <c r="M60" s="13">
        <f t="shared" si="7"/>
        <v>78.52581480812097</v>
      </c>
      <c r="N60" s="13">
        <f t="shared" si="7"/>
        <v>0.4518344478583047</v>
      </c>
      <c r="O60" s="13">
        <f t="shared" si="7"/>
        <v>0</v>
      </c>
      <c r="P60" s="13">
        <f t="shared" si="7"/>
        <v>0</v>
      </c>
      <c r="Q60" s="13">
        <f t="shared" si="7"/>
        <v>1.3555033435749142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60.72001466611668</v>
      </c>
      <c r="W60" s="13">
        <f t="shared" si="7"/>
        <v>98.57142857142858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2.3946360153256707</v>
      </c>
      <c r="H65" s="13">
        <f t="shared" si="7"/>
        <v>238.34267124525576</v>
      </c>
      <c r="I65" s="13">
        <f t="shared" si="7"/>
        <v>83.34376760783823</v>
      </c>
      <c r="J65" s="13">
        <f t="shared" si="7"/>
        <v>19.44243629134285</v>
      </c>
      <c r="K65" s="13">
        <f t="shared" si="7"/>
        <v>96.85071389842761</v>
      </c>
      <c r="L65" s="13">
        <f t="shared" si="7"/>
        <v>119.28429423459244</v>
      </c>
      <c r="M65" s="13">
        <f t="shared" si="7"/>
        <v>78.52581480812097</v>
      </c>
      <c r="N65" s="13">
        <f t="shared" si="7"/>
        <v>0.4518344478583047</v>
      </c>
      <c r="O65" s="13">
        <f t="shared" si="7"/>
        <v>0</v>
      </c>
      <c r="P65" s="13">
        <f t="shared" si="7"/>
        <v>0</v>
      </c>
      <c r="Q65" s="13">
        <f t="shared" si="7"/>
        <v>1.3555033435749142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60.72001466611668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6092198</v>
      </c>
      <c r="C67" s="24"/>
      <c r="D67" s="25">
        <v>5080000</v>
      </c>
      <c r="E67" s="26">
        <v>5080000</v>
      </c>
      <c r="F67" s="26">
        <v>579180</v>
      </c>
      <c r="G67" s="26">
        <v>528957</v>
      </c>
      <c r="H67" s="26">
        <v>580406</v>
      </c>
      <c r="I67" s="26">
        <v>1688543</v>
      </c>
      <c r="J67" s="26">
        <v>581969</v>
      </c>
      <c r="K67" s="26">
        <v>583589</v>
      </c>
      <c r="L67" s="26">
        <v>585722</v>
      </c>
      <c r="M67" s="26">
        <v>1751280</v>
      </c>
      <c r="N67" s="26">
        <v>588025</v>
      </c>
      <c r="O67" s="26">
        <v>590347</v>
      </c>
      <c r="P67" s="26">
        <v>569596</v>
      </c>
      <c r="Q67" s="26">
        <v>1747968</v>
      </c>
      <c r="R67" s="26"/>
      <c r="S67" s="26"/>
      <c r="T67" s="26"/>
      <c r="U67" s="26"/>
      <c r="V67" s="26">
        <v>5187791</v>
      </c>
      <c r="W67" s="26">
        <v>3810000</v>
      </c>
      <c r="X67" s="26"/>
      <c r="Y67" s="25"/>
      <c r="Z67" s="27">
        <v>5080000</v>
      </c>
    </row>
    <row r="68" spans="1:26" ht="13.5" hidden="1">
      <c r="A68" s="37" t="s">
        <v>31</v>
      </c>
      <c r="B68" s="19">
        <v>5229884</v>
      </c>
      <c r="C68" s="19"/>
      <c r="D68" s="20">
        <v>4800000</v>
      </c>
      <c r="E68" s="21">
        <v>4800000</v>
      </c>
      <c r="F68" s="21">
        <v>508077</v>
      </c>
      <c r="G68" s="21">
        <v>508077</v>
      </c>
      <c r="H68" s="21">
        <v>508077</v>
      </c>
      <c r="I68" s="21">
        <v>1524231</v>
      </c>
      <c r="J68" s="21">
        <v>508077</v>
      </c>
      <c r="K68" s="21">
        <v>508027</v>
      </c>
      <c r="L68" s="21">
        <v>508027</v>
      </c>
      <c r="M68" s="21">
        <v>1524131</v>
      </c>
      <c r="N68" s="21">
        <v>508027</v>
      </c>
      <c r="O68" s="21">
        <v>508027</v>
      </c>
      <c r="P68" s="21">
        <v>508027</v>
      </c>
      <c r="Q68" s="21">
        <v>1524081</v>
      </c>
      <c r="R68" s="21"/>
      <c r="S68" s="21"/>
      <c r="T68" s="21"/>
      <c r="U68" s="21"/>
      <c r="V68" s="21">
        <v>4572443</v>
      </c>
      <c r="W68" s="21">
        <v>3600000</v>
      </c>
      <c r="X68" s="21"/>
      <c r="Y68" s="20"/>
      <c r="Z68" s="23">
        <v>4800000</v>
      </c>
    </row>
    <row r="69" spans="1:26" ht="13.5" hidden="1">
      <c r="A69" s="38" t="s">
        <v>32</v>
      </c>
      <c r="B69" s="19">
        <v>239503</v>
      </c>
      <c r="C69" s="19"/>
      <c r="D69" s="20">
        <v>280000</v>
      </c>
      <c r="E69" s="21">
        <v>280000</v>
      </c>
      <c r="F69" s="21">
        <v>20880</v>
      </c>
      <c r="G69" s="21">
        <v>20880</v>
      </c>
      <c r="H69" s="21">
        <v>22132</v>
      </c>
      <c r="I69" s="21">
        <v>63892</v>
      </c>
      <c r="J69" s="21">
        <v>22132</v>
      </c>
      <c r="K69" s="21">
        <v>22132</v>
      </c>
      <c r="L69" s="21">
        <v>22132</v>
      </c>
      <c r="M69" s="21">
        <v>66396</v>
      </c>
      <c r="N69" s="21">
        <v>22132</v>
      </c>
      <c r="O69" s="21">
        <v>22132</v>
      </c>
      <c r="P69" s="21"/>
      <c r="Q69" s="21">
        <v>44264</v>
      </c>
      <c r="R69" s="21"/>
      <c r="S69" s="21"/>
      <c r="T69" s="21"/>
      <c r="U69" s="21"/>
      <c r="V69" s="21">
        <v>174552</v>
      </c>
      <c r="W69" s="21">
        <v>210000</v>
      </c>
      <c r="X69" s="21"/>
      <c r="Y69" s="20"/>
      <c r="Z69" s="23">
        <v>280000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239503</v>
      </c>
      <c r="C74" s="19"/>
      <c r="D74" s="20">
        <v>280000</v>
      </c>
      <c r="E74" s="21">
        <v>280000</v>
      </c>
      <c r="F74" s="21">
        <v>20880</v>
      </c>
      <c r="G74" s="21">
        <v>20880</v>
      </c>
      <c r="H74" s="21">
        <v>22132</v>
      </c>
      <c r="I74" s="21">
        <v>63892</v>
      </c>
      <c r="J74" s="21">
        <v>22132</v>
      </c>
      <c r="K74" s="21">
        <v>22132</v>
      </c>
      <c r="L74" s="21">
        <v>22132</v>
      </c>
      <c r="M74" s="21">
        <v>66396</v>
      </c>
      <c r="N74" s="21">
        <v>22132</v>
      </c>
      <c r="O74" s="21">
        <v>22132</v>
      </c>
      <c r="P74" s="21"/>
      <c r="Q74" s="21">
        <v>44264</v>
      </c>
      <c r="R74" s="21"/>
      <c r="S74" s="21"/>
      <c r="T74" s="21"/>
      <c r="U74" s="21"/>
      <c r="V74" s="21">
        <v>174552</v>
      </c>
      <c r="W74" s="21">
        <v>210000</v>
      </c>
      <c r="X74" s="21"/>
      <c r="Y74" s="20"/>
      <c r="Z74" s="23">
        <v>280000</v>
      </c>
    </row>
    <row r="75" spans="1:26" ht="13.5" hidden="1">
      <c r="A75" s="40" t="s">
        <v>110</v>
      </c>
      <c r="B75" s="28">
        <v>622811</v>
      </c>
      <c r="C75" s="28"/>
      <c r="D75" s="29"/>
      <c r="E75" s="30"/>
      <c r="F75" s="30">
        <v>50223</v>
      </c>
      <c r="G75" s="30"/>
      <c r="H75" s="30">
        <v>50197</v>
      </c>
      <c r="I75" s="30">
        <v>100420</v>
      </c>
      <c r="J75" s="30">
        <v>51760</v>
      </c>
      <c r="K75" s="30">
        <v>53430</v>
      </c>
      <c r="L75" s="30">
        <v>55563</v>
      </c>
      <c r="M75" s="30">
        <v>160753</v>
      </c>
      <c r="N75" s="30">
        <v>57866</v>
      </c>
      <c r="O75" s="30">
        <v>60188</v>
      </c>
      <c r="P75" s="30">
        <v>61569</v>
      </c>
      <c r="Q75" s="30">
        <v>179623</v>
      </c>
      <c r="R75" s="30"/>
      <c r="S75" s="30"/>
      <c r="T75" s="30"/>
      <c r="U75" s="30"/>
      <c r="V75" s="30">
        <v>440796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4032330</v>
      </c>
      <c r="C76" s="32"/>
      <c r="D76" s="33">
        <v>5080200</v>
      </c>
      <c r="E76" s="34">
        <v>5080000</v>
      </c>
      <c r="F76" s="34">
        <v>178848</v>
      </c>
      <c r="G76" s="34">
        <v>857455</v>
      </c>
      <c r="H76" s="34">
        <v>603706</v>
      </c>
      <c r="I76" s="34">
        <v>1640009</v>
      </c>
      <c r="J76" s="34">
        <v>409836</v>
      </c>
      <c r="K76" s="34">
        <v>431504</v>
      </c>
      <c r="L76" s="34">
        <v>500536</v>
      </c>
      <c r="M76" s="34">
        <v>1341876</v>
      </c>
      <c r="N76" s="34">
        <v>376792</v>
      </c>
      <c r="O76" s="34">
        <v>183046</v>
      </c>
      <c r="P76" s="34">
        <v>480688</v>
      </c>
      <c r="Q76" s="34">
        <v>1040526</v>
      </c>
      <c r="R76" s="34"/>
      <c r="S76" s="34"/>
      <c r="T76" s="34"/>
      <c r="U76" s="34"/>
      <c r="V76" s="34">
        <v>4022411</v>
      </c>
      <c r="W76" s="34">
        <v>3807000</v>
      </c>
      <c r="X76" s="34"/>
      <c r="Y76" s="33"/>
      <c r="Z76" s="35">
        <v>5080000</v>
      </c>
    </row>
    <row r="77" spans="1:26" ht="13.5" hidden="1">
      <c r="A77" s="37" t="s">
        <v>31</v>
      </c>
      <c r="B77" s="19">
        <v>4032330</v>
      </c>
      <c r="C77" s="19"/>
      <c r="D77" s="20">
        <v>4800000</v>
      </c>
      <c r="E77" s="21">
        <v>4800000</v>
      </c>
      <c r="F77" s="21">
        <v>178848</v>
      </c>
      <c r="G77" s="21">
        <v>856955</v>
      </c>
      <c r="H77" s="21">
        <v>550956</v>
      </c>
      <c r="I77" s="21">
        <v>1586759</v>
      </c>
      <c r="J77" s="21">
        <v>405533</v>
      </c>
      <c r="K77" s="21">
        <v>410069</v>
      </c>
      <c r="L77" s="21">
        <v>474136</v>
      </c>
      <c r="M77" s="21">
        <v>1289738</v>
      </c>
      <c r="N77" s="21">
        <v>376692</v>
      </c>
      <c r="O77" s="21">
        <v>183046</v>
      </c>
      <c r="P77" s="21">
        <v>480188</v>
      </c>
      <c r="Q77" s="21">
        <v>1039926</v>
      </c>
      <c r="R77" s="21"/>
      <c r="S77" s="21"/>
      <c r="T77" s="21"/>
      <c r="U77" s="21"/>
      <c r="V77" s="21">
        <v>3916423</v>
      </c>
      <c r="W77" s="21">
        <v>3600000</v>
      </c>
      <c r="X77" s="21"/>
      <c r="Y77" s="20"/>
      <c r="Z77" s="23">
        <v>4800000</v>
      </c>
    </row>
    <row r="78" spans="1:26" ht="13.5" hidden="1">
      <c r="A78" s="38" t="s">
        <v>32</v>
      </c>
      <c r="B78" s="19"/>
      <c r="C78" s="19"/>
      <c r="D78" s="20">
        <v>280200</v>
      </c>
      <c r="E78" s="21">
        <v>280000</v>
      </c>
      <c r="F78" s="21"/>
      <c r="G78" s="21">
        <v>500</v>
      </c>
      <c r="H78" s="21">
        <v>52750</v>
      </c>
      <c r="I78" s="21">
        <v>53250</v>
      </c>
      <c r="J78" s="21">
        <v>4303</v>
      </c>
      <c r="K78" s="21">
        <v>21435</v>
      </c>
      <c r="L78" s="21">
        <v>26400</v>
      </c>
      <c r="M78" s="21">
        <v>52138</v>
      </c>
      <c r="N78" s="21">
        <v>100</v>
      </c>
      <c r="O78" s="21"/>
      <c r="P78" s="21">
        <v>500</v>
      </c>
      <c r="Q78" s="21">
        <v>600</v>
      </c>
      <c r="R78" s="21"/>
      <c r="S78" s="21"/>
      <c r="T78" s="21"/>
      <c r="U78" s="21"/>
      <c r="V78" s="21">
        <v>105988</v>
      </c>
      <c r="W78" s="21">
        <v>207000</v>
      </c>
      <c r="X78" s="21"/>
      <c r="Y78" s="20"/>
      <c r="Z78" s="23">
        <v>280000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280200</v>
      </c>
      <c r="E82" s="21">
        <v>280000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207000</v>
      </c>
      <c r="X82" s="21"/>
      <c r="Y82" s="20"/>
      <c r="Z82" s="23">
        <v>280000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500</v>
      </c>
      <c r="H83" s="21">
        <v>52750</v>
      </c>
      <c r="I83" s="21">
        <v>53250</v>
      </c>
      <c r="J83" s="21">
        <v>4303</v>
      </c>
      <c r="K83" s="21">
        <v>21435</v>
      </c>
      <c r="L83" s="21">
        <v>26400</v>
      </c>
      <c r="M83" s="21">
        <v>52138</v>
      </c>
      <c r="N83" s="21">
        <v>100</v>
      </c>
      <c r="O83" s="21"/>
      <c r="P83" s="21">
        <v>500</v>
      </c>
      <c r="Q83" s="21">
        <v>600</v>
      </c>
      <c r="R83" s="21"/>
      <c r="S83" s="21"/>
      <c r="T83" s="21"/>
      <c r="U83" s="21"/>
      <c r="V83" s="21">
        <v>105988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3165000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3165000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3165000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63769856</v>
      </c>
      <c r="D5" s="153">
        <f>SUM(D6:D8)</f>
        <v>0</v>
      </c>
      <c r="E5" s="154">
        <f t="shared" si="0"/>
        <v>66990000</v>
      </c>
      <c r="F5" s="100">
        <f t="shared" si="0"/>
        <v>89510000</v>
      </c>
      <c r="G5" s="100">
        <f t="shared" si="0"/>
        <v>32477460</v>
      </c>
      <c r="H5" s="100">
        <f t="shared" si="0"/>
        <v>2946705</v>
      </c>
      <c r="I5" s="100">
        <f t="shared" si="0"/>
        <v>2851384</v>
      </c>
      <c r="J5" s="100">
        <f t="shared" si="0"/>
        <v>38275549</v>
      </c>
      <c r="K5" s="100">
        <f t="shared" si="0"/>
        <v>14398691</v>
      </c>
      <c r="L5" s="100">
        <f t="shared" si="0"/>
        <v>9796590</v>
      </c>
      <c r="M5" s="100">
        <f t="shared" si="0"/>
        <v>1177621</v>
      </c>
      <c r="N5" s="100">
        <f t="shared" si="0"/>
        <v>25372902</v>
      </c>
      <c r="O5" s="100">
        <f t="shared" si="0"/>
        <v>2318493</v>
      </c>
      <c r="P5" s="100">
        <f t="shared" si="0"/>
        <v>3692427</v>
      </c>
      <c r="Q5" s="100">
        <f t="shared" si="0"/>
        <v>27151497</v>
      </c>
      <c r="R5" s="100">
        <f t="shared" si="0"/>
        <v>33162417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96810868</v>
      </c>
      <c r="X5" s="100">
        <f t="shared" si="0"/>
        <v>67132500</v>
      </c>
      <c r="Y5" s="100">
        <f t="shared" si="0"/>
        <v>29678368</v>
      </c>
      <c r="Z5" s="137">
        <f>+IF(X5&lt;&gt;0,+(Y5/X5)*100,0)</f>
        <v>44.20864409935575</v>
      </c>
      <c r="AA5" s="153">
        <f>SUM(AA6:AA8)</f>
        <v>89510000</v>
      </c>
    </row>
    <row r="6" spans="1:27" ht="13.5">
      <c r="A6" s="138" t="s">
        <v>75</v>
      </c>
      <c r="B6" s="136"/>
      <c r="C6" s="155">
        <v>58300469</v>
      </c>
      <c r="D6" s="155"/>
      <c r="E6" s="156"/>
      <c r="F6" s="60">
        <v>84590000</v>
      </c>
      <c r="G6" s="60">
        <v>31969383</v>
      </c>
      <c r="H6" s="60">
        <v>2438628</v>
      </c>
      <c r="I6" s="60">
        <v>2270978</v>
      </c>
      <c r="J6" s="60">
        <v>36678989</v>
      </c>
      <c r="K6" s="60">
        <v>13816389</v>
      </c>
      <c r="L6" s="60">
        <v>9212066</v>
      </c>
      <c r="M6" s="60">
        <v>591899</v>
      </c>
      <c r="N6" s="60">
        <v>23620354</v>
      </c>
      <c r="O6" s="60">
        <v>1730468</v>
      </c>
      <c r="P6" s="60">
        <v>3102080</v>
      </c>
      <c r="Q6" s="60">
        <v>26559769</v>
      </c>
      <c r="R6" s="60">
        <v>31392317</v>
      </c>
      <c r="S6" s="60"/>
      <c r="T6" s="60"/>
      <c r="U6" s="60"/>
      <c r="V6" s="60"/>
      <c r="W6" s="60">
        <v>91691660</v>
      </c>
      <c r="X6" s="60">
        <v>63442500</v>
      </c>
      <c r="Y6" s="60">
        <v>28249160</v>
      </c>
      <c r="Z6" s="140">
        <v>44.53</v>
      </c>
      <c r="AA6" s="155">
        <v>84590000</v>
      </c>
    </row>
    <row r="7" spans="1:27" ht="13.5">
      <c r="A7" s="138" t="s">
        <v>76</v>
      </c>
      <c r="B7" s="136"/>
      <c r="C7" s="157">
        <v>5469387</v>
      </c>
      <c r="D7" s="157"/>
      <c r="E7" s="158">
        <v>66990000</v>
      </c>
      <c r="F7" s="159">
        <v>4920000</v>
      </c>
      <c r="G7" s="159">
        <v>508077</v>
      </c>
      <c r="H7" s="159">
        <v>508077</v>
      </c>
      <c r="I7" s="159">
        <v>580406</v>
      </c>
      <c r="J7" s="159">
        <v>1596560</v>
      </c>
      <c r="K7" s="159">
        <v>582302</v>
      </c>
      <c r="L7" s="159">
        <v>584524</v>
      </c>
      <c r="M7" s="159">
        <v>585722</v>
      </c>
      <c r="N7" s="159">
        <v>1752548</v>
      </c>
      <c r="O7" s="159">
        <v>588025</v>
      </c>
      <c r="P7" s="159">
        <v>590347</v>
      </c>
      <c r="Q7" s="159">
        <v>591728</v>
      </c>
      <c r="R7" s="159">
        <v>1770100</v>
      </c>
      <c r="S7" s="159"/>
      <c r="T7" s="159"/>
      <c r="U7" s="159"/>
      <c r="V7" s="159"/>
      <c r="W7" s="159">
        <v>5119208</v>
      </c>
      <c r="X7" s="159">
        <v>3690000</v>
      </c>
      <c r="Y7" s="159">
        <v>1429208</v>
      </c>
      <c r="Z7" s="141">
        <v>38.73</v>
      </c>
      <c r="AA7" s="157">
        <v>4920000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21140000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21140000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63769856</v>
      </c>
      <c r="D25" s="168">
        <f>+D5+D9+D15+D19+D24</f>
        <v>0</v>
      </c>
      <c r="E25" s="169">
        <f t="shared" si="4"/>
        <v>88130000</v>
      </c>
      <c r="F25" s="73">
        <f t="shared" si="4"/>
        <v>89510000</v>
      </c>
      <c r="G25" s="73">
        <f t="shared" si="4"/>
        <v>32477460</v>
      </c>
      <c r="H25" s="73">
        <f t="shared" si="4"/>
        <v>2946705</v>
      </c>
      <c r="I25" s="73">
        <f t="shared" si="4"/>
        <v>2851384</v>
      </c>
      <c r="J25" s="73">
        <f t="shared" si="4"/>
        <v>38275549</v>
      </c>
      <c r="K25" s="73">
        <f t="shared" si="4"/>
        <v>14398691</v>
      </c>
      <c r="L25" s="73">
        <f t="shared" si="4"/>
        <v>9796590</v>
      </c>
      <c r="M25" s="73">
        <f t="shared" si="4"/>
        <v>1177621</v>
      </c>
      <c r="N25" s="73">
        <f t="shared" si="4"/>
        <v>25372902</v>
      </c>
      <c r="O25" s="73">
        <f t="shared" si="4"/>
        <v>2318493</v>
      </c>
      <c r="P25" s="73">
        <f t="shared" si="4"/>
        <v>3692427</v>
      </c>
      <c r="Q25" s="73">
        <f t="shared" si="4"/>
        <v>27151497</v>
      </c>
      <c r="R25" s="73">
        <f t="shared" si="4"/>
        <v>33162417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96810868</v>
      </c>
      <c r="X25" s="73">
        <f t="shared" si="4"/>
        <v>67132500</v>
      </c>
      <c r="Y25" s="73">
        <f t="shared" si="4"/>
        <v>29678368</v>
      </c>
      <c r="Z25" s="170">
        <f>+IF(X25&lt;&gt;0,+(Y25/X25)*100,0)</f>
        <v>44.20864409935575</v>
      </c>
      <c r="AA25" s="168">
        <f>+AA5+AA9+AA15+AA19+AA24</f>
        <v>89510000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51538741</v>
      </c>
      <c r="D28" s="153">
        <f>SUM(D29:D31)</f>
        <v>0</v>
      </c>
      <c r="E28" s="154">
        <f t="shared" si="5"/>
        <v>61405000</v>
      </c>
      <c r="F28" s="100">
        <f t="shared" si="5"/>
        <v>65686000</v>
      </c>
      <c r="G28" s="100">
        <f t="shared" si="5"/>
        <v>6317124</v>
      </c>
      <c r="H28" s="100">
        <f t="shared" si="5"/>
        <v>7738858</v>
      </c>
      <c r="I28" s="100">
        <f t="shared" si="5"/>
        <v>4625866</v>
      </c>
      <c r="J28" s="100">
        <f t="shared" si="5"/>
        <v>18681848</v>
      </c>
      <c r="K28" s="100">
        <f t="shared" si="5"/>
        <v>4520624</v>
      </c>
      <c r="L28" s="100">
        <f t="shared" si="5"/>
        <v>6371270</v>
      </c>
      <c r="M28" s="100">
        <f t="shared" si="5"/>
        <v>6137567</v>
      </c>
      <c r="N28" s="100">
        <f t="shared" si="5"/>
        <v>17029461</v>
      </c>
      <c r="O28" s="100">
        <f t="shared" si="5"/>
        <v>6476766</v>
      </c>
      <c r="P28" s="100">
        <f t="shared" si="5"/>
        <v>5361121</v>
      </c>
      <c r="Q28" s="100">
        <f t="shared" si="5"/>
        <v>6368377</v>
      </c>
      <c r="R28" s="100">
        <f t="shared" si="5"/>
        <v>18206264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53917573</v>
      </c>
      <c r="X28" s="100">
        <f t="shared" si="5"/>
        <v>49264500</v>
      </c>
      <c r="Y28" s="100">
        <f t="shared" si="5"/>
        <v>4653073</v>
      </c>
      <c r="Z28" s="137">
        <f>+IF(X28&lt;&gt;0,+(Y28/X28)*100,0)</f>
        <v>9.445083173481919</v>
      </c>
      <c r="AA28" s="153">
        <f>SUM(AA29:AA31)</f>
        <v>65686000</v>
      </c>
    </row>
    <row r="29" spans="1:27" ht="13.5">
      <c r="A29" s="138" t="s">
        <v>75</v>
      </c>
      <c r="B29" s="136"/>
      <c r="C29" s="155">
        <v>51538741</v>
      </c>
      <c r="D29" s="155"/>
      <c r="E29" s="156">
        <v>6927000</v>
      </c>
      <c r="F29" s="60">
        <v>65686000</v>
      </c>
      <c r="G29" s="60">
        <v>6317124</v>
      </c>
      <c r="H29" s="60">
        <v>7738858</v>
      </c>
      <c r="I29" s="60">
        <v>4625866</v>
      </c>
      <c r="J29" s="60">
        <v>18681848</v>
      </c>
      <c r="K29" s="60">
        <v>4520624</v>
      </c>
      <c r="L29" s="60">
        <v>6371270</v>
      </c>
      <c r="M29" s="60">
        <v>6137567</v>
      </c>
      <c r="N29" s="60">
        <v>17029461</v>
      </c>
      <c r="O29" s="60">
        <v>6476766</v>
      </c>
      <c r="P29" s="60">
        <v>5361121</v>
      </c>
      <c r="Q29" s="60">
        <v>6368377</v>
      </c>
      <c r="R29" s="60">
        <v>18206264</v>
      </c>
      <c r="S29" s="60"/>
      <c r="T29" s="60"/>
      <c r="U29" s="60"/>
      <c r="V29" s="60"/>
      <c r="W29" s="60">
        <v>53917573</v>
      </c>
      <c r="X29" s="60">
        <v>49264500</v>
      </c>
      <c r="Y29" s="60">
        <v>4653073</v>
      </c>
      <c r="Z29" s="140">
        <v>9.45</v>
      </c>
      <c r="AA29" s="155">
        <v>65686000</v>
      </c>
    </row>
    <row r="30" spans="1:27" ht="13.5">
      <c r="A30" s="138" t="s">
        <v>76</v>
      </c>
      <c r="B30" s="136"/>
      <c r="C30" s="157"/>
      <c r="D30" s="157"/>
      <c r="E30" s="158">
        <v>54478000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51538741</v>
      </c>
      <c r="D48" s="168">
        <f>+D28+D32+D38+D42+D47</f>
        <v>0</v>
      </c>
      <c r="E48" s="169">
        <f t="shared" si="9"/>
        <v>61405000</v>
      </c>
      <c r="F48" s="73">
        <f t="shared" si="9"/>
        <v>65686000</v>
      </c>
      <c r="G48" s="73">
        <f t="shared" si="9"/>
        <v>6317124</v>
      </c>
      <c r="H48" s="73">
        <f t="shared" si="9"/>
        <v>7738858</v>
      </c>
      <c r="I48" s="73">
        <f t="shared" si="9"/>
        <v>4625866</v>
      </c>
      <c r="J48" s="73">
        <f t="shared" si="9"/>
        <v>18681848</v>
      </c>
      <c r="K48" s="73">
        <f t="shared" si="9"/>
        <v>4520624</v>
      </c>
      <c r="L48" s="73">
        <f t="shared" si="9"/>
        <v>6371270</v>
      </c>
      <c r="M48" s="73">
        <f t="shared" si="9"/>
        <v>6137567</v>
      </c>
      <c r="N48" s="73">
        <f t="shared" si="9"/>
        <v>17029461</v>
      </c>
      <c r="O48" s="73">
        <f t="shared" si="9"/>
        <v>6476766</v>
      </c>
      <c r="P48" s="73">
        <f t="shared" si="9"/>
        <v>5361121</v>
      </c>
      <c r="Q48" s="73">
        <f t="shared" si="9"/>
        <v>6368377</v>
      </c>
      <c r="R48" s="73">
        <f t="shared" si="9"/>
        <v>18206264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53917573</v>
      </c>
      <c r="X48" s="73">
        <f t="shared" si="9"/>
        <v>49264500</v>
      </c>
      <c r="Y48" s="73">
        <f t="shared" si="9"/>
        <v>4653073</v>
      </c>
      <c r="Z48" s="170">
        <f>+IF(X48&lt;&gt;0,+(Y48/X48)*100,0)</f>
        <v>9.445083173481919</v>
      </c>
      <c r="AA48" s="168">
        <f>+AA28+AA32+AA38+AA42+AA47</f>
        <v>65686000</v>
      </c>
    </row>
    <row r="49" spans="1:27" ht="13.5">
      <c r="A49" s="148" t="s">
        <v>49</v>
      </c>
      <c r="B49" s="149"/>
      <c r="C49" s="171">
        <f aca="true" t="shared" si="10" ref="C49:Y49">+C25-C48</f>
        <v>12231115</v>
      </c>
      <c r="D49" s="171">
        <f>+D25-D48</f>
        <v>0</v>
      </c>
      <c r="E49" s="172">
        <f t="shared" si="10"/>
        <v>26725000</v>
      </c>
      <c r="F49" s="173">
        <f t="shared" si="10"/>
        <v>23824000</v>
      </c>
      <c r="G49" s="173">
        <f t="shared" si="10"/>
        <v>26160336</v>
      </c>
      <c r="H49" s="173">
        <f t="shared" si="10"/>
        <v>-4792153</v>
      </c>
      <c r="I49" s="173">
        <f t="shared" si="10"/>
        <v>-1774482</v>
      </c>
      <c r="J49" s="173">
        <f t="shared" si="10"/>
        <v>19593701</v>
      </c>
      <c r="K49" s="173">
        <f t="shared" si="10"/>
        <v>9878067</v>
      </c>
      <c r="L49" s="173">
        <f t="shared" si="10"/>
        <v>3425320</v>
      </c>
      <c r="M49" s="173">
        <f t="shared" si="10"/>
        <v>-4959946</v>
      </c>
      <c r="N49" s="173">
        <f t="shared" si="10"/>
        <v>8343441</v>
      </c>
      <c r="O49" s="173">
        <f t="shared" si="10"/>
        <v>-4158273</v>
      </c>
      <c r="P49" s="173">
        <f t="shared" si="10"/>
        <v>-1668694</v>
      </c>
      <c r="Q49" s="173">
        <f t="shared" si="10"/>
        <v>20783120</v>
      </c>
      <c r="R49" s="173">
        <f t="shared" si="10"/>
        <v>14956153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42893295</v>
      </c>
      <c r="X49" s="173">
        <f>IF(F25=F48,0,X25-X48)</f>
        <v>17868000</v>
      </c>
      <c r="Y49" s="173">
        <f t="shared" si="10"/>
        <v>25025295</v>
      </c>
      <c r="Z49" s="174">
        <f>+IF(X49&lt;&gt;0,+(Y49/X49)*100,0)</f>
        <v>140.05649764942916</v>
      </c>
      <c r="AA49" s="171">
        <f>+AA25-AA48</f>
        <v>23824000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5229884</v>
      </c>
      <c r="D5" s="155">
        <v>0</v>
      </c>
      <c r="E5" s="156">
        <v>4800000</v>
      </c>
      <c r="F5" s="60">
        <v>4800000</v>
      </c>
      <c r="G5" s="60">
        <v>508077</v>
      </c>
      <c r="H5" s="60">
        <v>508077</v>
      </c>
      <c r="I5" s="60">
        <v>508077</v>
      </c>
      <c r="J5" s="60">
        <v>1524231</v>
      </c>
      <c r="K5" s="60">
        <v>508077</v>
      </c>
      <c r="L5" s="60">
        <v>508027</v>
      </c>
      <c r="M5" s="60">
        <v>508027</v>
      </c>
      <c r="N5" s="60">
        <v>1524131</v>
      </c>
      <c r="O5" s="60">
        <v>508027</v>
      </c>
      <c r="P5" s="60">
        <v>508027</v>
      </c>
      <c r="Q5" s="60">
        <v>508027</v>
      </c>
      <c r="R5" s="60">
        <v>1524081</v>
      </c>
      <c r="S5" s="60">
        <v>0</v>
      </c>
      <c r="T5" s="60">
        <v>0</v>
      </c>
      <c r="U5" s="60">
        <v>0</v>
      </c>
      <c r="V5" s="60">
        <v>0</v>
      </c>
      <c r="W5" s="60">
        <v>4572443</v>
      </c>
      <c r="X5" s="60">
        <v>3600000</v>
      </c>
      <c r="Y5" s="60">
        <v>972443</v>
      </c>
      <c r="Z5" s="140">
        <v>27.01</v>
      </c>
      <c r="AA5" s="155">
        <v>4800000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120000</v>
      </c>
      <c r="F6" s="60">
        <v>120000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22132</v>
      </c>
      <c r="R6" s="60">
        <v>22132</v>
      </c>
      <c r="S6" s="60">
        <v>0</v>
      </c>
      <c r="T6" s="60">
        <v>0</v>
      </c>
      <c r="U6" s="60">
        <v>0</v>
      </c>
      <c r="V6" s="60">
        <v>0</v>
      </c>
      <c r="W6" s="60">
        <v>22132</v>
      </c>
      <c r="X6" s="60">
        <v>90000</v>
      </c>
      <c r="Y6" s="60">
        <v>-67868</v>
      </c>
      <c r="Z6" s="140">
        <v>-75.41</v>
      </c>
      <c r="AA6" s="155">
        <v>120000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239503</v>
      </c>
      <c r="D11" s="155">
        <v>0</v>
      </c>
      <c r="E11" s="156">
        <v>280000</v>
      </c>
      <c r="F11" s="60">
        <v>280000</v>
      </c>
      <c r="G11" s="60">
        <v>20880</v>
      </c>
      <c r="H11" s="60">
        <v>20880</v>
      </c>
      <c r="I11" s="60">
        <v>22132</v>
      </c>
      <c r="J11" s="60">
        <v>63892</v>
      </c>
      <c r="K11" s="60">
        <v>22132</v>
      </c>
      <c r="L11" s="60">
        <v>22132</v>
      </c>
      <c r="M11" s="60">
        <v>22132</v>
      </c>
      <c r="N11" s="60">
        <v>66396</v>
      </c>
      <c r="O11" s="60">
        <v>22132</v>
      </c>
      <c r="P11" s="60">
        <v>22132</v>
      </c>
      <c r="Q11" s="60">
        <v>0</v>
      </c>
      <c r="R11" s="60">
        <v>44264</v>
      </c>
      <c r="S11" s="60">
        <v>0</v>
      </c>
      <c r="T11" s="60">
        <v>0</v>
      </c>
      <c r="U11" s="60">
        <v>0</v>
      </c>
      <c r="V11" s="60">
        <v>0</v>
      </c>
      <c r="W11" s="60">
        <v>174552</v>
      </c>
      <c r="X11" s="60">
        <v>210000</v>
      </c>
      <c r="Y11" s="60">
        <v>-35448</v>
      </c>
      <c r="Z11" s="140">
        <v>-16.88</v>
      </c>
      <c r="AA11" s="155">
        <v>280000</v>
      </c>
    </row>
    <row r="12" spans="1:27" ht="13.5">
      <c r="A12" s="183" t="s">
        <v>108</v>
      </c>
      <c r="B12" s="185"/>
      <c r="C12" s="155">
        <v>82303</v>
      </c>
      <c r="D12" s="155">
        <v>0</v>
      </c>
      <c r="E12" s="156">
        <v>100000</v>
      </c>
      <c r="F12" s="60">
        <v>100000</v>
      </c>
      <c r="G12" s="60">
        <v>5680</v>
      </c>
      <c r="H12" s="60">
        <v>8260</v>
      </c>
      <c r="I12" s="60">
        <v>13296</v>
      </c>
      <c r="J12" s="60">
        <v>27236</v>
      </c>
      <c r="K12" s="60">
        <v>13611</v>
      </c>
      <c r="L12" s="60">
        <v>8261</v>
      </c>
      <c r="M12" s="60">
        <v>15311</v>
      </c>
      <c r="N12" s="60">
        <v>37183</v>
      </c>
      <c r="O12" s="60">
        <v>13411</v>
      </c>
      <c r="P12" s="60">
        <v>12861</v>
      </c>
      <c r="Q12" s="60">
        <v>16239</v>
      </c>
      <c r="R12" s="60">
        <v>42511</v>
      </c>
      <c r="S12" s="60">
        <v>0</v>
      </c>
      <c r="T12" s="60">
        <v>0</v>
      </c>
      <c r="U12" s="60">
        <v>0</v>
      </c>
      <c r="V12" s="60">
        <v>0</v>
      </c>
      <c r="W12" s="60">
        <v>106930</v>
      </c>
      <c r="X12" s="60">
        <v>75000</v>
      </c>
      <c r="Y12" s="60">
        <v>31930</v>
      </c>
      <c r="Z12" s="140">
        <v>42.57</v>
      </c>
      <c r="AA12" s="155">
        <v>100000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150000</v>
      </c>
      <c r="F13" s="60">
        <v>150000</v>
      </c>
      <c r="G13" s="60">
        <v>0</v>
      </c>
      <c r="H13" s="60">
        <v>0</v>
      </c>
      <c r="I13" s="60">
        <v>32899</v>
      </c>
      <c r="J13" s="60">
        <v>32899</v>
      </c>
      <c r="K13" s="60">
        <v>83982</v>
      </c>
      <c r="L13" s="60">
        <v>843</v>
      </c>
      <c r="M13" s="60">
        <v>2038</v>
      </c>
      <c r="N13" s="60">
        <v>86863</v>
      </c>
      <c r="O13" s="60">
        <v>4391</v>
      </c>
      <c r="P13" s="60">
        <v>2197</v>
      </c>
      <c r="Q13" s="60">
        <v>1434</v>
      </c>
      <c r="R13" s="60">
        <v>8022</v>
      </c>
      <c r="S13" s="60">
        <v>0</v>
      </c>
      <c r="T13" s="60">
        <v>0</v>
      </c>
      <c r="U13" s="60">
        <v>0</v>
      </c>
      <c r="V13" s="60">
        <v>0</v>
      </c>
      <c r="W13" s="60">
        <v>127784</v>
      </c>
      <c r="X13" s="60">
        <v>112500</v>
      </c>
      <c r="Y13" s="60">
        <v>15284</v>
      </c>
      <c r="Z13" s="140">
        <v>13.59</v>
      </c>
      <c r="AA13" s="155">
        <v>150000</v>
      </c>
    </row>
    <row r="14" spans="1:27" ht="13.5">
      <c r="A14" s="181" t="s">
        <v>110</v>
      </c>
      <c r="B14" s="185"/>
      <c r="C14" s="155">
        <v>622811</v>
      </c>
      <c r="D14" s="155">
        <v>0</v>
      </c>
      <c r="E14" s="156">
        <v>0</v>
      </c>
      <c r="F14" s="60">
        <v>0</v>
      </c>
      <c r="G14" s="60">
        <v>50223</v>
      </c>
      <c r="H14" s="60">
        <v>0</v>
      </c>
      <c r="I14" s="60">
        <v>50197</v>
      </c>
      <c r="J14" s="60">
        <v>100420</v>
      </c>
      <c r="K14" s="60">
        <v>51760</v>
      </c>
      <c r="L14" s="60">
        <v>53430</v>
      </c>
      <c r="M14" s="60">
        <v>55563</v>
      </c>
      <c r="N14" s="60">
        <v>160753</v>
      </c>
      <c r="O14" s="60">
        <v>57866</v>
      </c>
      <c r="P14" s="60">
        <v>60188</v>
      </c>
      <c r="Q14" s="60">
        <v>61569</v>
      </c>
      <c r="R14" s="60">
        <v>179623</v>
      </c>
      <c r="S14" s="60">
        <v>0</v>
      </c>
      <c r="T14" s="60">
        <v>0</v>
      </c>
      <c r="U14" s="60">
        <v>0</v>
      </c>
      <c r="V14" s="60">
        <v>0</v>
      </c>
      <c r="W14" s="60">
        <v>440796</v>
      </c>
      <c r="X14" s="60">
        <v>0</v>
      </c>
      <c r="Y14" s="60">
        <v>440796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348653</v>
      </c>
      <c r="D16" s="155">
        <v>0</v>
      </c>
      <c r="E16" s="156">
        <v>500000</v>
      </c>
      <c r="F16" s="60">
        <v>500000</v>
      </c>
      <c r="G16" s="60">
        <v>5400</v>
      </c>
      <c r="H16" s="60">
        <v>6500</v>
      </c>
      <c r="I16" s="60">
        <v>3700</v>
      </c>
      <c r="J16" s="60">
        <v>15600</v>
      </c>
      <c r="K16" s="60">
        <v>4100</v>
      </c>
      <c r="L16" s="60">
        <v>9600</v>
      </c>
      <c r="M16" s="60">
        <v>7550</v>
      </c>
      <c r="N16" s="60">
        <v>21250</v>
      </c>
      <c r="O16" s="60">
        <v>5100</v>
      </c>
      <c r="P16" s="60">
        <v>4500</v>
      </c>
      <c r="Q16" s="60">
        <v>4050</v>
      </c>
      <c r="R16" s="60">
        <v>13650</v>
      </c>
      <c r="S16" s="60">
        <v>0</v>
      </c>
      <c r="T16" s="60">
        <v>0</v>
      </c>
      <c r="U16" s="60">
        <v>0</v>
      </c>
      <c r="V16" s="60">
        <v>0</v>
      </c>
      <c r="W16" s="60">
        <v>50500</v>
      </c>
      <c r="X16" s="60">
        <v>375000</v>
      </c>
      <c r="Y16" s="60">
        <v>-324500</v>
      </c>
      <c r="Z16" s="140">
        <v>-86.53</v>
      </c>
      <c r="AA16" s="155">
        <v>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30890</v>
      </c>
      <c r="H17" s="60">
        <v>23040</v>
      </c>
      <c r="I17" s="60">
        <v>14718</v>
      </c>
      <c r="J17" s="60">
        <v>68648</v>
      </c>
      <c r="K17" s="60">
        <v>18090</v>
      </c>
      <c r="L17" s="60">
        <v>20680</v>
      </c>
      <c r="M17" s="60">
        <v>15500</v>
      </c>
      <c r="N17" s="60">
        <v>54270</v>
      </c>
      <c r="O17" s="60">
        <v>18580</v>
      </c>
      <c r="P17" s="60">
        <v>23550</v>
      </c>
      <c r="Q17" s="60">
        <v>34546</v>
      </c>
      <c r="R17" s="60">
        <v>76676</v>
      </c>
      <c r="S17" s="60">
        <v>0</v>
      </c>
      <c r="T17" s="60">
        <v>0</v>
      </c>
      <c r="U17" s="60">
        <v>0</v>
      </c>
      <c r="V17" s="60">
        <v>0</v>
      </c>
      <c r="W17" s="60">
        <v>199594</v>
      </c>
      <c r="X17" s="60">
        <v>0</v>
      </c>
      <c r="Y17" s="60">
        <v>199594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56054730</v>
      </c>
      <c r="D19" s="155">
        <v>0</v>
      </c>
      <c r="E19" s="156">
        <v>61304000</v>
      </c>
      <c r="F19" s="60">
        <v>62684000</v>
      </c>
      <c r="G19" s="60">
        <v>25525000</v>
      </c>
      <c r="H19" s="60">
        <v>1290000</v>
      </c>
      <c r="I19" s="60">
        <v>2047000</v>
      </c>
      <c r="J19" s="60">
        <v>28862000</v>
      </c>
      <c r="K19" s="60">
        <v>1000000</v>
      </c>
      <c r="L19" s="60">
        <v>8931000</v>
      </c>
      <c r="M19" s="60">
        <v>525000</v>
      </c>
      <c r="N19" s="60">
        <v>10456000</v>
      </c>
      <c r="O19" s="60">
        <v>0</v>
      </c>
      <c r="P19" s="60">
        <v>2125000</v>
      </c>
      <c r="Q19" s="60">
        <v>19298000</v>
      </c>
      <c r="R19" s="60">
        <v>21423000</v>
      </c>
      <c r="S19" s="60">
        <v>0</v>
      </c>
      <c r="T19" s="60">
        <v>0</v>
      </c>
      <c r="U19" s="60">
        <v>0</v>
      </c>
      <c r="V19" s="60">
        <v>0</v>
      </c>
      <c r="W19" s="60">
        <v>60741000</v>
      </c>
      <c r="X19" s="60">
        <v>47013000</v>
      </c>
      <c r="Y19" s="60">
        <v>13728000</v>
      </c>
      <c r="Z19" s="140">
        <v>29.2</v>
      </c>
      <c r="AA19" s="155">
        <v>62684000</v>
      </c>
    </row>
    <row r="20" spans="1:27" ht="13.5">
      <c r="A20" s="181" t="s">
        <v>35</v>
      </c>
      <c r="B20" s="185"/>
      <c r="C20" s="155">
        <v>1191972</v>
      </c>
      <c r="D20" s="155">
        <v>0</v>
      </c>
      <c r="E20" s="156">
        <v>236000</v>
      </c>
      <c r="F20" s="54">
        <v>236000</v>
      </c>
      <c r="G20" s="54">
        <v>12310</v>
      </c>
      <c r="H20" s="54">
        <v>89948</v>
      </c>
      <c r="I20" s="54">
        <v>159365</v>
      </c>
      <c r="J20" s="54">
        <v>261623</v>
      </c>
      <c r="K20" s="54">
        <v>1080939</v>
      </c>
      <c r="L20" s="54">
        <v>242617</v>
      </c>
      <c r="M20" s="54">
        <v>26500</v>
      </c>
      <c r="N20" s="54">
        <v>1350056</v>
      </c>
      <c r="O20" s="54">
        <v>1688986</v>
      </c>
      <c r="P20" s="54">
        <v>933972</v>
      </c>
      <c r="Q20" s="54">
        <v>500</v>
      </c>
      <c r="R20" s="54">
        <v>2623458</v>
      </c>
      <c r="S20" s="54">
        <v>0</v>
      </c>
      <c r="T20" s="54">
        <v>0</v>
      </c>
      <c r="U20" s="54">
        <v>0</v>
      </c>
      <c r="V20" s="54">
        <v>0</v>
      </c>
      <c r="W20" s="54">
        <v>4235137</v>
      </c>
      <c r="X20" s="54">
        <v>177000</v>
      </c>
      <c r="Y20" s="54">
        <v>4058137</v>
      </c>
      <c r="Z20" s="184">
        <v>2292.73</v>
      </c>
      <c r="AA20" s="130">
        <v>236000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63769856</v>
      </c>
      <c r="D22" s="188">
        <f>SUM(D5:D21)</f>
        <v>0</v>
      </c>
      <c r="E22" s="189">
        <f t="shared" si="0"/>
        <v>67490000</v>
      </c>
      <c r="F22" s="190">
        <f t="shared" si="0"/>
        <v>68870000</v>
      </c>
      <c r="G22" s="190">
        <f t="shared" si="0"/>
        <v>26158460</v>
      </c>
      <c r="H22" s="190">
        <f t="shared" si="0"/>
        <v>1946705</v>
      </c>
      <c r="I22" s="190">
        <f t="shared" si="0"/>
        <v>2851384</v>
      </c>
      <c r="J22" s="190">
        <f t="shared" si="0"/>
        <v>30956549</v>
      </c>
      <c r="K22" s="190">
        <f t="shared" si="0"/>
        <v>2782691</v>
      </c>
      <c r="L22" s="190">
        <f t="shared" si="0"/>
        <v>9796590</v>
      </c>
      <c r="M22" s="190">
        <f t="shared" si="0"/>
        <v>1177621</v>
      </c>
      <c r="N22" s="190">
        <f t="shared" si="0"/>
        <v>13756902</v>
      </c>
      <c r="O22" s="190">
        <f t="shared" si="0"/>
        <v>2318493</v>
      </c>
      <c r="P22" s="190">
        <f t="shared" si="0"/>
        <v>3692427</v>
      </c>
      <c r="Q22" s="190">
        <f t="shared" si="0"/>
        <v>19946497</v>
      </c>
      <c r="R22" s="190">
        <f t="shared" si="0"/>
        <v>25957417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70670868</v>
      </c>
      <c r="X22" s="190">
        <f t="shared" si="0"/>
        <v>51652500</v>
      </c>
      <c r="Y22" s="190">
        <f t="shared" si="0"/>
        <v>19018368</v>
      </c>
      <c r="Z22" s="191">
        <f>+IF(X22&lt;&gt;0,+(Y22/X22)*100,0)</f>
        <v>36.81984027878612</v>
      </c>
      <c r="AA22" s="188">
        <f>SUM(AA5:AA21)</f>
        <v>68870000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17510893</v>
      </c>
      <c r="D25" s="155">
        <v>0</v>
      </c>
      <c r="E25" s="156">
        <v>20828000</v>
      </c>
      <c r="F25" s="60">
        <v>22528000</v>
      </c>
      <c r="G25" s="60">
        <v>1727327</v>
      </c>
      <c r="H25" s="60">
        <v>1711620</v>
      </c>
      <c r="I25" s="60">
        <v>1836433</v>
      </c>
      <c r="J25" s="60">
        <v>5275380</v>
      </c>
      <c r="K25" s="60">
        <v>1728407</v>
      </c>
      <c r="L25" s="60">
        <v>2428898</v>
      </c>
      <c r="M25" s="60">
        <v>2057417</v>
      </c>
      <c r="N25" s="60">
        <v>6214722</v>
      </c>
      <c r="O25" s="60">
        <v>1748747</v>
      </c>
      <c r="P25" s="60">
        <v>1705354</v>
      </c>
      <c r="Q25" s="60">
        <v>1666860</v>
      </c>
      <c r="R25" s="60">
        <v>5120961</v>
      </c>
      <c r="S25" s="60">
        <v>0</v>
      </c>
      <c r="T25" s="60">
        <v>0</v>
      </c>
      <c r="U25" s="60">
        <v>0</v>
      </c>
      <c r="V25" s="60">
        <v>0</v>
      </c>
      <c r="W25" s="60">
        <v>16611063</v>
      </c>
      <c r="X25" s="60">
        <v>16896000</v>
      </c>
      <c r="Y25" s="60">
        <v>-284937</v>
      </c>
      <c r="Z25" s="140">
        <v>-1.69</v>
      </c>
      <c r="AA25" s="155">
        <v>22528000</v>
      </c>
    </row>
    <row r="26" spans="1:27" ht="13.5">
      <c r="A26" s="183" t="s">
        <v>38</v>
      </c>
      <c r="B26" s="182"/>
      <c r="C26" s="155">
        <v>6393357</v>
      </c>
      <c r="D26" s="155">
        <v>0</v>
      </c>
      <c r="E26" s="156">
        <v>6927000</v>
      </c>
      <c r="F26" s="60">
        <v>7628000</v>
      </c>
      <c r="G26" s="60">
        <v>365701</v>
      </c>
      <c r="H26" s="60">
        <v>365701</v>
      </c>
      <c r="I26" s="60">
        <v>378667</v>
      </c>
      <c r="J26" s="60">
        <v>1110069</v>
      </c>
      <c r="K26" s="60">
        <v>526258</v>
      </c>
      <c r="L26" s="60">
        <v>538056</v>
      </c>
      <c r="M26" s="60">
        <v>615184</v>
      </c>
      <c r="N26" s="60">
        <v>1679498</v>
      </c>
      <c r="O26" s="60">
        <v>551394</v>
      </c>
      <c r="P26" s="60">
        <v>612291</v>
      </c>
      <c r="Q26" s="60">
        <v>965833</v>
      </c>
      <c r="R26" s="60">
        <v>2129518</v>
      </c>
      <c r="S26" s="60">
        <v>0</v>
      </c>
      <c r="T26" s="60">
        <v>0</v>
      </c>
      <c r="U26" s="60">
        <v>0</v>
      </c>
      <c r="V26" s="60">
        <v>0</v>
      </c>
      <c r="W26" s="60">
        <v>4919085</v>
      </c>
      <c r="X26" s="60">
        <v>5721000</v>
      </c>
      <c r="Y26" s="60">
        <v>-801915</v>
      </c>
      <c r="Z26" s="140">
        <v>-14.02</v>
      </c>
      <c r="AA26" s="155">
        <v>7628000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3412897</v>
      </c>
      <c r="D28" s="155">
        <v>0</v>
      </c>
      <c r="E28" s="156">
        <v>2100000</v>
      </c>
      <c r="F28" s="60">
        <v>2100000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1575000</v>
      </c>
      <c r="Y28" s="60">
        <v>-1575000</v>
      </c>
      <c r="Z28" s="140">
        <v>-100</v>
      </c>
      <c r="AA28" s="155">
        <v>2100000</v>
      </c>
    </row>
    <row r="29" spans="1:27" ht="13.5">
      <c r="A29" s="183" t="s">
        <v>40</v>
      </c>
      <c r="B29" s="182"/>
      <c r="C29" s="155">
        <v>82357</v>
      </c>
      <c r="D29" s="155">
        <v>0</v>
      </c>
      <c r="E29" s="156">
        <v>293000</v>
      </c>
      <c r="F29" s="60">
        <v>293000</v>
      </c>
      <c r="G29" s="60">
        <v>0</v>
      </c>
      <c r="H29" s="60">
        <v>0</v>
      </c>
      <c r="I29" s="60">
        <v>0</v>
      </c>
      <c r="J29" s="60">
        <v>0</v>
      </c>
      <c r="K29" s="60">
        <v>15562</v>
      </c>
      <c r="L29" s="60">
        <v>15562</v>
      </c>
      <c r="M29" s="60">
        <v>0</v>
      </c>
      <c r="N29" s="60">
        <v>31124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31124</v>
      </c>
      <c r="X29" s="60">
        <v>219750</v>
      </c>
      <c r="Y29" s="60">
        <v>-188626</v>
      </c>
      <c r="Z29" s="140">
        <v>-85.84</v>
      </c>
      <c r="AA29" s="155">
        <v>293000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3072422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58315</v>
      </c>
      <c r="M31" s="60">
        <v>0</v>
      </c>
      <c r="N31" s="60">
        <v>58315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58315</v>
      </c>
      <c r="X31" s="60">
        <v>0</v>
      </c>
      <c r="Y31" s="60">
        <v>58315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860358</v>
      </c>
      <c r="D32" s="155">
        <v>0</v>
      </c>
      <c r="E32" s="156">
        <v>600000</v>
      </c>
      <c r="F32" s="60">
        <v>600000</v>
      </c>
      <c r="G32" s="60">
        <v>184395</v>
      </c>
      <c r="H32" s="60">
        <v>84203</v>
      </c>
      <c r="I32" s="60">
        <v>85751</v>
      </c>
      <c r="J32" s="60">
        <v>354349</v>
      </c>
      <c r="K32" s="60">
        <v>85751</v>
      </c>
      <c r="L32" s="60">
        <v>85751</v>
      </c>
      <c r="M32" s="60">
        <v>85751</v>
      </c>
      <c r="N32" s="60">
        <v>257253</v>
      </c>
      <c r="O32" s="60">
        <v>85751</v>
      </c>
      <c r="P32" s="60">
        <v>85751</v>
      </c>
      <c r="Q32" s="60">
        <v>0</v>
      </c>
      <c r="R32" s="60">
        <v>171502</v>
      </c>
      <c r="S32" s="60">
        <v>0</v>
      </c>
      <c r="T32" s="60">
        <v>0</v>
      </c>
      <c r="U32" s="60">
        <v>0</v>
      </c>
      <c r="V32" s="60">
        <v>0</v>
      </c>
      <c r="W32" s="60">
        <v>783104</v>
      </c>
      <c r="X32" s="60">
        <v>450000</v>
      </c>
      <c r="Y32" s="60">
        <v>333104</v>
      </c>
      <c r="Z32" s="140">
        <v>74.02</v>
      </c>
      <c r="AA32" s="155">
        <v>600000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375000</v>
      </c>
      <c r="F33" s="60">
        <v>375000</v>
      </c>
      <c r="G33" s="60">
        <v>9500</v>
      </c>
      <c r="H33" s="60">
        <v>62432</v>
      </c>
      <c r="I33" s="60">
        <v>9000</v>
      </c>
      <c r="J33" s="60">
        <v>80932</v>
      </c>
      <c r="K33" s="60">
        <v>72117</v>
      </c>
      <c r="L33" s="60">
        <v>43400</v>
      </c>
      <c r="M33" s="60">
        <v>38600</v>
      </c>
      <c r="N33" s="60">
        <v>154117</v>
      </c>
      <c r="O33" s="60">
        <v>2500</v>
      </c>
      <c r="P33" s="60">
        <v>27000</v>
      </c>
      <c r="Q33" s="60">
        <v>2500</v>
      </c>
      <c r="R33" s="60">
        <v>32000</v>
      </c>
      <c r="S33" s="60">
        <v>0</v>
      </c>
      <c r="T33" s="60">
        <v>0</v>
      </c>
      <c r="U33" s="60">
        <v>0</v>
      </c>
      <c r="V33" s="60">
        <v>0</v>
      </c>
      <c r="W33" s="60">
        <v>267049</v>
      </c>
      <c r="X33" s="60">
        <v>281250</v>
      </c>
      <c r="Y33" s="60">
        <v>-14201</v>
      </c>
      <c r="Z33" s="140">
        <v>-5.05</v>
      </c>
      <c r="AA33" s="155">
        <v>375000</v>
      </c>
    </row>
    <row r="34" spans="1:27" ht="13.5">
      <c r="A34" s="183" t="s">
        <v>43</v>
      </c>
      <c r="B34" s="182"/>
      <c r="C34" s="155">
        <v>20206457</v>
      </c>
      <c r="D34" s="155">
        <v>0</v>
      </c>
      <c r="E34" s="156">
        <v>30282000</v>
      </c>
      <c r="F34" s="60">
        <v>32162000</v>
      </c>
      <c r="G34" s="60">
        <v>4030201</v>
      </c>
      <c r="H34" s="60">
        <v>5514902</v>
      </c>
      <c r="I34" s="60">
        <v>2316015</v>
      </c>
      <c r="J34" s="60">
        <v>11861118</v>
      </c>
      <c r="K34" s="60">
        <v>2092529</v>
      </c>
      <c r="L34" s="60">
        <v>3201288</v>
      </c>
      <c r="M34" s="60">
        <v>3340615</v>
      </c>
      <c r="N34" s="60">
        <v>8634432</v>
      </c>
      <c r="O34" s="60">
        <v>4088374</v>
      </c>
      <c r="P34" s="60">
        <v>2930725</v>
      </c>
      <c r="Q34" s="60">
        <v>3733184</v>
      </c>
      <c r="R34" s="60">
        <v>10752283</v>
      </c>
      <c r="S34" s="60">
        <v>0</v>
      </c>
      <c r="T34" s="60">
        <v>0</v>
      </c>
      <c r="U34" s="60">
        <v>0</v>
      </c>
      <c r="V34" s="60">
        <v>0</v>
      </c>
      <c r="W34" s="60">
        <v>31247833</v>
      </c>
      <c r="X34" s="60">
        <v>24121500</v>
      </c>
      <c r="Y34" s="60">
        <v>7126333</v>
      </c>
      <c r="Z34" s="140">
        <v>29.54</v>
      </c>
      <c r="AA34" s="155">
        <v>32162000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51538741</v>
      </c>
      <c r="D36" s="188">
        <f>SUM(D25:D35)</f>
        <v>0</v>
      </c>
      <c r="E36" s="189">
        <f t="shared" si="1"/>
        <v>61405000</v>
      </c>
      <c r="F36" s="190">
        <f t="shared" si="1"/>
        <v>65686000</v>
      </c>
      <c r="G36" s="190">
        <f t="shared" si="1"/>
        <v>6317124</v>
      </c>
      <c r="H36" s="190">
        <f t="shared" si="1"/>
        <v>7738858</v>
      </c>
      <c r="I36" s="190">
        <f t="shared" si="1"/>
        <v>4625866</v>
      </c>
      <c r="J36" s="190">
        <f t="shared" si="1"/>
        <v>18681848</v>
      </c>
      <c r="K36" s="190">
        <f t="shared" si="1"/>
        <v>4520624</v>
      </c>
      <c r="L36" s="190">
        <f t="shared" si="1"/>
        <v>6371270</v>
      </c>
      <c r="M36" s="190">
        <f t="shared" si="1"/>
        <v>6137567</v>
      </c>
      <c r="N36" s="190">
        <f t="shared" si="1"/>
        <v>17029461</v>
      </c>
      <c r="O36" s="190">
        <f t="shared" si="1"/>
        <v>6476766</v>
      </c>
      <c r="P36" s="190">
        <f t="shared" si="1"/>
        <v>5361121</v>
      </c>
      <c r="Q36" s="190">
        <f t="shared" si="1"/>
        <v>6368377</v>
      </c>
      <c r="R36" s="190">
        <f t="shared" si="1"/>
        <v>18206264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53917573</v>
      </c>
      <c r="X36" s="190">
        <f t="shared" si="1"/>
        <v>49264500</v>
      </c>
      <c r="Y36" s="190">
        <f t="shared" si="1"/>
        <v>4653073</v>
      </c>
      <c r="Z36" s="191">
        <f>+IF(X36&lt;&gt;0,+(Y36/X36)*100,0)</f>
        <v>9.445083173481919</v>
      </c>
      <c r="AA36" s="188">
        <f>SUM(AA25:AA35)</f>
        <v>65686000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12231115</v>
      </c>
      <c r="D38" s="199">
        <f>+D22-D36</f>
        <v>0</v>
      </c>
      <c r="E38" s="200">
        <f t="shared" si="2"/>
        <v>6085000</v>
      </c>
      <c r="F38" s="106">
        <f t="shared" si="2"/>
        <v>3184000</v>
      </c>
      <c r="G38" s="106">
        <f t="shared" si="2"/>
        <v>19841336</v>
      </c>
      <c r="H38" s="106">
        <f t="shared" si="2"/>
        <v>-5792153</v>
      </c>
      <c r="I38" s="106">
        <f t="shared" si="2"/>
        <v>-1774482</v>
      </c>
      <c r="J38" s="106">
        <f t="shared" si="2"/>
        <v>12274701</v>
      </c>
      <c r="K38" s="106">
        <f t="shared" si="2"/>
        <v>-1737933</v>
      </c>
      <c r="L38" s="106">
        <f t="shared" si="2"/>
        <v>3425320</v>
      </c>
      <c r="M38" s="106">
        <f t="shared" si="2"/>
        <v>-4959946</v>
      </c>
      <c r="N38" s="106">
        <f t="shared" si="2"/>
        <v>-3272559</v>
      </c>
      <c r="O38" s="106">
        <f t="shared" si="2"/>
        <v>-4158273</v>
      </c>
      <c r="P38" s="106">
        <f t="shared" si="2"/>
        <v>-1668694</v>
      </c>
      <c r="Q38" s="106">
        <f t="shared" si="2"/>
        <v>13578120</v>
      </c>
      <c r="R38" s="106">
        <f t="shared" si="2"/>
        <v>7751153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16753295</v>
      </c>
      <c r="X38" s="106">
        <f>IF(F22=F36,0,X22-X36)</f>
        <v>2388000</v>
      </c>
      <c r="Y38" s="106">
        <f t="shared" si="2"/>
        <v>14365295</v>
      </c>
      <c r="Z38" s="201">
        <f>+IF(X38&lt;&gt;0,+(Y38/X38)*100,0)</f>
        <v>601.5617671691792</v>
      </c>
      <c r="AA38" s="199">
        <f>+AA22-AA36</f>
        <v>3184000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20640000</v>
      </c>
      <c r="F39" s="60">
        <v>20640000</v>
      </c>
      <c r="G39" s="60">
        <v>6319000</v>
      </c>
      <c r="H39" s="60">
        <v>1000000</v>
      </c>
      <c r="I39" s="60">
        <v>0</v>
      </c>
      <c r="J39" s="60">
        <v>7319000</v>
      </c>
      <c r="K39" s="60">
        <v>11616000</v>
      </c>
      <c r="L39" s="60">
        <v>0</v>
      </c>
      <c r="M39" s="60">
        <v>0</v>
      </c>
      <c r="N39" s="60">
        <v>11616000</v>
      </c>
      <c r="O39" s="60">
        <v>0</v>
      </c>
      <c r="P39" s="60">
        <v>0</v>
      </c>
      <c r="Q39" s="60">
        <v>7205000</v>
      </c>
      <c r="R39" s="60">
        <v>7205000</v>
      </c>
      <c r="S39" s="60">
        <v>0</v>
      </c>
      <c r="T39" s="60">
        <v>0</v>
      </c>
      <c r="U39" s="60">
        <v>0</v>
      </c>
      <c r="V39" s="60">
        <v>0</v>
      </c>
      <c r="W39" s="60">
        <v>26140000</v>
      </c>
      <c r="X39" s="60">
        <v>15480000</v>
      </c>
      <c r="Y39" s="60">
        <v>10660000</v>
      </c>
      <c r="Z39" s="140">
        <v>68.86</v>
      </c>
      <c r="AA39" s="155">
        <v>20640000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12231115</v>
      </c>
      <c r="D42" s="206">
        <f>SUM(D38:D41)</f>
        <v>0</v>
      </c>
      <c r="E42" s="207">
        <f t="shared" si="3"/>
        <v>26725000</v>
      </c>
      <c r="F42" s="88">
        <f t="shared" si="3"/>
        <v>23824000</v>
      </c>
      <c r="G42" s="88">
        <f t="shared" si="3"/>
        <v>26160336</v>
      </c>
      <c r="H42" s="88">
        <f t="shared" si="3"/>
        <v>-4792153</v>
      </c>
      <c r="I42" s="88">
        <f t="shared" si="3"/>
        <v>-1774482</v>
      </c>
      <c r="J42" s="88">
        <f t="shared" si="3"/>
        <v>19593701</v>
      </c>
      <c r="K42" s="88">
        <f t="shared" si="3"/>
        <v>9878067</v>
      </c>
      <c r="L42" s="88">
        <f t="shared" si="3"/>
        <v>3425320</v>
      </c>
      <c r="M42" s="88">
        <f t="shared" si="3"/>
        <v>-4959946</v>
      </c>
      <c r="N42" s="88">
        <f t="shared" si="3"/>
        <v>8343441</v>
      </c>
      <c r="O42" s="88">
        <f t="shared" si="3"/>
        <v>-4158273</v>
      </c>
      <c r="P42" s="88">
        <f t="shared" si="3"/>
        <v>-1668694</v>
      </c>
      <c r="Q42" s="88">
        <f t="shared" si="3"/>
        <v>20783120</v>
      </c>
      <c r="R42" s="88">
        <f t="shared" si="3"/>
        <v>14956153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42893295</v>
      </c>
      <c r="X42" s="88">
        <f t="shared" si="3"/>
        <v>17868000</v>
      </c>
      <c r="Y42" s="88">
        <f t="shared" si="3"/>
        <v>25025295</v>
      </c>
      <c r="Z42" s="208">
        <f>+IF(X42&lt;&gt;0,+(Y42/X42)*100,0)</f>
        <v>140.05649764942916</v>
      </c>
      <c r="AA42" s="206">
        <f>SUM(AA38:AA41)</f>
        <v>23824000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12231115</v>
      </c>
      <c r="D44" s="210">
        <f>+D42-D43</f>
        <v>0</v>
      </c>
      <c r="E44" s="211">
        <f t="shared" si="4"/>
        <v>26725000</v>
      </c>
      <c r="F44" s="77">
        <f t="shared" si="4"/>
        <v>23824000</v>
      </c>
      <c r="G44" s="77">
        <f t="shared" si="4"/>
        <v>26160336</v>
      </c>
      <c r="H44" s="77">
        <f t="shared" si="4"/>
        <v>-4792153</v>
      </c>
      <c r="I44" s="77">
        <f t="shared" si="4"/>
        <v>-1774482</v>
      </c>
      <c r="J44" s="77">
        <f t="shared" si="4"/>
        <v>19593701</v>
      </c>
      <c r="K44" s="77">
        <f t="shared" si="4"/>
        <v>9878067</v>
      </c>
      <c r="L44" s="77">
        <f t="shared" si="4"/>
        <v>3425320</v>
      </c>
      <c r="M44" s="77">
        <f t="shared" si="4"/>
        <v>-4959946</v>
      </c>
      <c r="N44" s="77">
        <f t="shared" si="4"/>
        <v>8343441</v>
      </c>
      <c r="O44" s="77">
        <f t="shared" si="4"/>
        <v>-4158273</v>
      </c>
      <c r="P44" s="77">
        <f t="shared" si="4"/>
        <v>-1668694</v>
      </c>
      <c r="Q44" s="77">
        <f t="shared" si="4"/>
        <v>20783120</v>
      </c>
      <c r="R44" s="77">
        <f t="shared" si="4"/>
        <v>14956153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42893295</v>
      </c>
      <c r="X44" s="77">
        <f t="shared" si="4"/>
        <v>17868000</v>
      </c>
      <c r="Y44" s="77">
        <f t="shared" si="4"/>
        <v>25025295</v>
      </c>
      <c r="Z44" s="212">
        <f>+IF(X44&lt;&gt;0,+(Y44/X44)*100,0)</f>
        <v>140.05649764942916</v>
      </c>
      <c r="AA44" s="210">
        <f>+AA42-AA43</f>
        <v>23824000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12231115</v>
      </c>
      <c r="D46" s="206">
        <f>SUM(D44:D45)</f>
        <v>0</v>
      </c>
      <c r="E46" s="207">
        <f t="shared" si="5"/>
        <v>26725000</v>
      </c>
      <c r="F46" s="88">
        <f t="shared" si="5"/>
        <v>23824000</v>
      </c>
      <c r="G46" s="88">
        <f t="shared" si="5"/>
        <v>26160336</v>
      </c>
      <c r="H46" s="88">
        <f t="shared" si="5"/>
        <v>-4792153</v>
      </c>
      <c r="I46" s="88">
        <f t="shared" si="5"/>
        <v>-1774482</v>
      </c>
      <c r="J46" s="88">
        <f t="shared" si="5"/>
        <v>19593701</v>
      </c>
      <c r="K46" s="88">
        <f t="shared" si="5"/>
        <v>9878067</v>
      </c>
      <c r="L46" s="88">
        <f t="shared" si="5"/>
        <v>3425320</v>
      </c>
      <c r="M46" s="88">
        <f t="shared" si="5"/>
        <v>-4959946</v>
      </c>
      <c r="N46" s="88">
        <f t="shared" si="5"/>
        <v>8343441</v>
      </c>
      <c r="O46" s="88">
        <f t="shared" si="5"/>
        <v>-4158273</v>
      </c>
      <c r="P46" s="88">
        <f t="shared" si="5"/>
        <v>-1668694</v>
      </c>
      <c r="Q46" s="88">
        <f t="shared" si="5"/>
        <v>20783120</v>
      </c>
      <c r="R46" s="88">
        <f t="shared" si="5"/>
        <v>14956153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42893295</v>
      </c>
      <c r="X46" s="88">
        <f t="shared" si="5"/>
        <v>17868000</v>
      </c>
      <c r="Y46" s="88">
        <f t="shared" si="5"/>
        <v>25025295</v>
      </c>
      <c r="Z46" s="208">
        <f>+IF(X46&lt;&gt;0,+(Y46/X46)*100,0)</f>
        <v>140.05649764942916</v>
      </c>
      <c r="AA46" s="206">
        <f>SUM(AA44:AA45)</f>
        <v>23824000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12231115</v>
      </c>
      <c r="D48" s="217">
        <f>SUM(D46:D47)</f>
        <v>0</v>
      </c>
      <c r="E48" s="218">
        <f t="shared" si="6"/>
        <v>26725000</v>
      </c>
      <c r="F48" s="219">
        <f t="shared" si="6"/>
        <v>23824000</v>
      </c>
      <c r="G48" s="219">
        <f t="shared" si="6"/>
        <v>26160336</v>
      </c>
      <c r="H48" s="220">
        <f t="shared" si="6"/>
        <v>-4792153</v>
      </c>
      <c r="I48" s="220">
        <f t="shared" si="6"/>
        <v>-1774482</v>
      </c>
      <c r="J48" s="220">
        <f t="shared" si="6"/>
        <v>19593701</v>
      </c>
      <c r="K48" s="220">
        <f t="shared" si="6"/>
        <v>9878067</v>
      </c>
      <c r="L48" s="220">
        <f t="shared" si="6"/>
        <v>3425320</v>
      </c>
      <c r="M48" s="219">
        <f t="shared" si="6"/>
        <v>-4959946</v>
      </c>
      <c r="N48" s="219">
        <f t="shared" si="6"/>
        <v>8343441</v>
      </c>
      <c r="O48" s="220">
        <f t="shared" si="6"/>
        <v>-4158273</v>
      </c>
      <c r="P48" s="220">
        <f t="shared" si="6"/>
        <v>-1668694</v>
      </c>
      <c r="Q48" s="220">
        <f t="shared" si="6"/>
        <v>20783120</v>
      </c>
      <c r="R48" s="220">
        <f t="shared" si="6"/>
        <v>14956153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42893295</v>
      </c>
      <c r="X48" s="220">
        <f t="shared" si="6"/>
        <v>17868000</v>
      </c>
      <c r="Y48" s="220">
        <f t="shared" si="6"/>
        <v>25025295</v>
      </c>
      <c r="Z48" s="221">
        <f>+IF(X48&lt;&gt;0,+(Y48/X48)*100,0)</f>
        <v>140.05649764942916</v>
      </c>
      <c r="AA48" s="222">
        <f>SUM(AA46:AA47)</f>
        <v>23824000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13883353</v>
      </c>
      <c r="D5" s="153">
        <f>SUM(D6:D8)</f>
        <v>0</v>
      </c>
      <c r="E5" s="154">
        <f t="shared" si="0"/>
        <v>4700000</v>
      </c>
      <c r="F5" s="100">
        <f t="shared" si="0"/>
        <v>4700000</v>
      </c>
      <c r="G5" s="100">
        <f t="shared" si="0"/>
        <v>3346629</v>
      </c>
      <c r="H5" s="100">
        <f t="shared" si="0"/>
        <v>2129343</v>
      </c>
      <c r="I5" s="100">
        <f t="shared" si="0"/>
        <v>4122271</v>
      </c>
      <c r="J5" s="100">
        <f t="shared" si="0"/>
        <v>9598243</v>
      </c>
      <c r="K5" s="100">
        <f t="shared" si="0"/>
        <v>4216704</v>
      </c>
      <c r="L5" s="100">
        <f t="shared" si="0"/>
        <v>2993004</v>
      </c>
      <c r="M5" s="100">
        <f t="shared" si="0"/>
        <v>2289219</v>
      </c>
      <c r="N5" s="100">
        <f t="shared" si="0"/>
        <v>9498927</v>
      </c>
      <c r="O5" s="100">
        <f t="shared" si="0"/>
        <v>1114813</v>
      </c>
      <c r="P5" s="100">
        <f t="shared" si="0"/>
        <v>1256541</v>
      </c>
      <c r="Q5" s="100">
        <f t="shared" si="0"/>
        <v>2169124</v>
      </c>
      <c r="R5" s="100">
        <f t="shared" si="0"/>
        <v>4540478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23637648</v>
      </c>
      <c r="X5" s="100">
        <f t="shared" si="0"/>
        <v>3525000</v>
      </c>
      <c r="Y5" s="100">
        <f t="shared" si="0"/>
        <v>20112648</v>
      </c>
      <c r="Z5" s="137">
        <f>+IF(X5&lt;&gt;0,+(Y5/X5)*100,0)</f>
        <v>570.571574468085</v>
      </c>
      <c r="AA5" s="153">
        <f>SUM(AA6:AA8)</f>
        <v>4700000</v>
      </c>
    </row>
    <row r="6" spans="1:27" ht="13.5">
      <c r="A6" s="138" t="s">
        <v>75</v>
      </c>
      <c r="B6" s="136"/>
      <c r="C6" s="155">
        <v>13883353</v>
      </c>
      <c r="D6" s="155"/>
      <c r="E6" s="156"/>
      <c r="F6" s="60"/>
      <c r="G6" s="60">
        <v>3346629</v>
      </c>
      <c r="H6" s="60">
        <v>2129343</v>
      </c>
      <c r="I6" s="60">
        <v>4122271</v>
      </c>
      <c r="J6" s="60">
        <v>9598243</v>
      </c>
      <c r="K6" s="60">
        <v>4216704</v>
      </c>
      <c r="L6" s="60">
        <v>2993004</v>
      </c>
      <c r="M6" s="60">
        <v>2289219</v>
      </c>
      <c r="N6" s="60">
        <v>9498927</v>
      </c>
      <c r="O6" s="60">
        <v>1114813</v>
      </c>
      <c r="P6" s="60">
        <v>1256541</v>
      </c>
      <c r="Q6" s="60">
        <v>2169124</v>
      </c>
      <c r="R6" s="60">
        <v>4540478</v>
      </c>
      <c r="S6" s="60"/>
      <c r="T6" s="60"/>
      <c r="U6" s="60"/>
      <c r="V6" s="60"/>
      <c r="W6" s="60">
        <v>23637648</v>
      </c>
      <c r="X6" s="60"/>
      <c r="Y6" s="60">
        <v>23637648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4700000</v>
      </c>
      <c r="F7" s="159">
        <v>4700000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3525000</v>
      </c>
      <c r="Y7" s="159">
        <v>-3525000</v>
      </c>
      <c r="Z7" s="141">
        <v>-100</v>
      </c>
      <c r="AA7" s="225">
        <v>4700000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20640000</v>
      </c>
      <c r="F9" s="100">
        <f t="shared" si="1"/>
        <v>20640000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15480000</v>
      </c>
      <c r="Y9" s="100">
        <f t="shared" si="1"/>
        <v>-15480000</v>
      </c>
      <c r="Z9" s="137">
        <f>+IF(X9&lt;&gt;0,+(Y9/X9)*100,0)</f>
        <v>-100</v>
      </c>
      <c r="AA9" s="102">
        <f>SUM(AA10:AA14)</f>
        <v>20640000</v>
      </c>
    </row>
    <row r="10" spans="1:27" ht="13.5">
      <c r="A10" s="138" t="s">
        <v>79</v>
      </c>
      <c r="B10" s="136"/>
      <c r="C10" s="155"/>
      <c r="D10" s="155"/>
      <c r="E10" s="156">
        <v>20640000</v>
      </c>
      <c r="F10" s="60">
        <v>20640000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15480000</v>
      </c>
      <c r="Y10" s="60">
        <v>-15480000</v>
      </c>
      <c r="Z10" s="140">
        <v>-100</v>
      </c>
      <c r="AA10" s="62">
        <v>20640000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13883353</v>
      </c>
      <c r="D25" s="217">
        <f>+D5+D9+D15+D19+D24</f>
        <v>0</v>
      </c>
      <c r="E25" s="230">
        <f t="shared" si="4"/>
        <v>25340000</v>
      </c>
      <c r="F25" s="219">
        <f t="shared" si="4"/>
        <v>25340000</v>
      </c>
      <c r="G25" s="219">
        <f t="shared" si="4"/>
        <v>3346629</v>
      </c>
      <c r="H25" s="219">
        <f t="shared" si="4"/>
        <v>2129343</v>
      </c>
      <c r="I25" s="219">
        <f t="shared" si="4"/>
        <v>4122271</v>
      </c>
      <c r="J25" s="219">
        <f t="shared" si="4"/>
        <v>9598243</v>
      </c>
      <c r="K25" s="219">
        <f t="shared" si="4"/>
        <v>4216704</v>
      </c>
      <c r="L25" s="219">
        <f t="shared" si="4"/>
        <v>2993004</v>
      </c>
      <c r="M25" s="219">
        <f t="shared" si="4"/>
        <v>2289219</v>
      </c>
      <c r="N25" s="219">
        <f t="shared" si="4"/>
        <v>9498927</v>
      </c>
      <c r="O25" s="219">
        <f t="shared" si="4"/>
        <v>1114813</v>
      </c>
      <c r="P25" s="219">
        <f t="shared" si="4"/>
        <v>1256541</v>
      </c>
      <c r="Q25" s="219">
        <f t="shared" si="4"/>
        <v>2169124</v>
      </c>
      <c r="R25" s="219">
        <f t="shared" si="4"/>
        <v>4540478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23637648</v>
      </c>
      <c r="X25" s="219">
        <f t="shared" si="4"/>
        <v>19005000</v>
      </c>
      <c r="Y25" s="219">
        <f t="shared" si="4"/>
        <v>4632648</v>
      </c>
      <c r="Z25" s="231">
        <f>+IF(X25&lt;&gt;0,+(Y25/X25)*100,0)</f>
        <v>24.37594317284925</v>
      </c>
      <c r="AA25" s="232">
        <f>+AA5+AA9+AA15+AA19+AA24</f>
        <v>25340000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13883353</v>
      </c>
      <c r="D28" s="155"/>
      <c r="E28" s="156">
        <v>20640000</v>
      </c>
      <c r="F28" s="60">
        <v>20640000</v>
      </c>
      <c r="G28" s="60">
        <v>2620574</v>
      </c>
      <c r="H28" s="60">
        <v>2029935</v>
      </c>
      <c r="I28" s="60">
        <v>4099325</v>
      </c>
      <c r="J28" s="60">
        <v>8749834</v>
      </c>
      <c r="K28" s="60">
        <v>4134580</v>
      </c>
      <c r="L28" s="60">
        <v>2970574</v>
      </c>
      <c r="M28" s="60">
        <v>2125471</v>
      </c>
      <c r="N28" s="60">
        <v>9230625</v>
      </c>
      <c r="O28" s="60">
        <v>1114813</v>
      </c>
      <c r="P28" s="60">
        <v>1239983</v>
      </c>
      <c r="Q28" s="60">
        <v>2145716</v>
      </c>
      <c r="R28" s="60">
        <v>4500512</v>
      </c>
      <c r="S28" s="60"/>
      <c r="T28" s="60"/>
      <c r="U28" s="60"/>
      <c r="V28" s="60"/>
      <c r="W28" s="60">
        <v>22480971</v>
      </c>
      <c r="X28" s="60">
        <v>15480000</v>
      </c>
      <c r="Y28" s="60">
        <v>7000971</v>
      </c>
      <c r="Z28" s="140">
        <v>45.23</v>
      </c>
      <c r="AA28" s="155">
        <v>20640000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13883353</v>
      </c>
      <c r="D32" s="210">
        <f>SUM(D28:D31)</f>
        <v>0</v>
      </c>
      <c r="E32" s="211">
        <f t="shared" si="5"/>
        <v>20640000</v>
      </c>
      <c r="F32" s="77">
        <f t="shared" si="5"/>
        <v>20640000</v>
      </c>
      <c r="G32" s="77">
        <f t="shared" si="5"/>
        <v>2620574</v>
      </c>
      <c r="H32" s="77">
        <f t="shared" si="5"/>
        <v>2029935</v>
      </c>
      <c r="I32" s="77">
        <f t="shared" si="5"/>
        <v>4099325</v>
      </c>
      <c r="J32" s="77">
        <f t="shared" si="5"/>
        <v>8749834</v>
      </c>
      <c r="K32" s="77">
        <f t="shared" si="5"/>
        <v>4134580</v>
      </c>
      <c r="L32" s="77">
        <f t="shared" si="5"/>
        <v>2970574</v>
      </c>
      <c r="M32" s="77">
        <f t="shared" si="5"/>
        <v>2125471</v>
      </c>
      <c r="N32" s="77">
        <f t="shared" si="5"/>
        <v>9230625</v>
      </c>
      <c r="O32" s="77">
        <f t="shared" si="5"/>
        <v>1114813</v>
      </c>
      <c r="P32" s="77">
        <f t="shared" si="5"/>
        <v>1239983</v>
      </c>
      <c r="Q32" s="77">
        <f t="shared" si="5"/>
        <v>2145716</v>
      </c>
      <c r="R32" s="77">
        <f t="shared" si="5"/>
        <v>4500512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22480971</v>
      </c>
      <c r="X32" s="77">
        <f t="shared" si="5"/>
        <v>15480000</v>
      </c>
      <c r="Y32" s="77">
        <f t="shared" si="5"/>
        <v>7000971</v>
      </c>
      <c r="Z32" s="212">
        <f>+IF(X32&lt;&gt;0,+(Y32/X32)*100,0)</f>
        <v>45.22591085271318</v>
      </c>
      <c r="AA32" s="79">
        <f>SUM(AA28:AA31)</f>
        <v>20640000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4700000</v>
      </c>
      <c r="G33" s="60">
        <v>726055</v>
      </c>
      <c r="H33" s="60">
        <v>99408</v>
      </c>
      <c r="I33" s="60">
        <v>22946</v>
      </c>
      <c r="J33" s="60">
        <v>848409</v>
      </c>
      <c r="K33" s="60">
        <v>82124</v>
      </c>
      <c r="L33" s="60">
        <v>22430</v>
      </c>
      <c r="M33" s="60">
        <v>163748</v>
      </c>
      <c r="N33" s="60">
        <v>268302</v>
      </c>
      <c r="O33" s="60"/>
      <c r="P33" s="60">
        <v>16558</v>
      </c>
      <c r="Q33" s="60">
        <v>23408</v>
      </c>
      <c r="R33" s="60">
        <v>39966</v>
      </c>
      <c r="S33" s="60"/>
      <c r="T33" s="60"/>
      <c r="U33" s="60"/>
      <c r="V33" s="60"/>
      <c r="W33" s="60">
        <v>1156677</v>
      </c>
      <c r="X33" s="60">
        <v>3525000</v>
      </c>
      <c r="Y33" s="60">
        <v>-2368323</v>
      </c>
      <c r="Z33" s="140">
        <v>-67.19</v>
      </c>
      <c r="AA33" s="62">
        <v>4700000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4700000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13883353</v>
      </c>
      <c r="D36" s="222">
        <f>SUM(D32:D35)</f>
        <v>0</v>
      </c>
      <c r="E36" s="218">
        <f t="shared" si="6"/>
        <v>25340000</v>
      </c>
      <c r="F36" s="220">
        <f t="shared" si="6"/>
        <v>25340000</v>
      </c>
      <c r="G36" s="220">
        <f t="shared" si="6"/>
        <v>3346629</v>
      </c>
      <c r="H36" s="220">
        <f t="shared" si="6"/>
        <v>2129343</v>
      </c>
      <c r="I36" s="220">
        <f t="shared" si="6"/>
        <v>4122271</v>
      </c>
      <c r="J36" s="220">
        <f t="shared" si="6"/>
        <v>9598243</v>
      </c>
      <c r="K36" s="220">
        <f t="shared" si="6"/>
        <v>4216704</v>
      </c>
      <c r="L36" s="220">
        <f t="shared" si="6"/>
        <v>2993004</v>
      </c>
      <c r="M36" s="220">
        <f t="shared" si="6"/>
        <v>2289219</v>
      </c>
      <c r="N36" s="220">
        <f t="shared" si="6"/>
        <v>9498927</v>
      </c>
      <c r="O36" s="220">
        <f t="shared" si="6"/>
        <v>1114813</v>
      </c>
      <c r="P36" s="220">
        <f t="shared" si="6"/>
        <v>1256541</v>
      </c>
      <c r="Q36" s="220">
        <f t="shared" si="6"/>
        <v>2169124</v>
      </c>
      <c r="R36" s="220">
        <f t="shared" si="6"/>
        <v>4540478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23637648</v>
      </c>
      <c r="X36" s="220">
        <f t="shared" si="6"/>
        <v>19005000</v>
      </c>
      <c r="Y36" s="220">
        <f t="shared" si="6"/>
        <v>4632648</v>
      </c>
      <c r="Z36" s="221">
        <f>+IF(X36&lt;&gt;0,+(Y36/X36)*100,0)</f>
        <v>24.37594317284925</v>
      </c>
      <c r="AA36" s="239">
        <f>SUM(AA32:AA35)</f>
        <v>25340000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845719</v>
      </c>
      <c r="D6" s="155"/>
      <c r="E6" s="59">
        <v>456000</v>
      </c>
      <c r="F6" s="60">
        <v>456000</v>
      </c>
      <c r="G6" s="60">
        <v>1696839</v>
      </c>
      <c r="H6" s="60">
        <v>1330059</v>
      </c>
      <c r="I6" s="60">
        <v>1917107</v>
      </c>
      <c r="J6" s="60">
        <v>1917107</v>
      </c>
      <c r="K6" s="60">
        <v>11209808</v>
      </c>
      <c r="L6" s="60">
        <v>13834881</v>
      </c>
      <c r="M6" s="60">
        <v>7971301</v>
      </c>
      <c r="N6" s="60">
        <v>7971301</v>
      </c>
      <c r="O6" s="60">
        <v>1243088</v>
      </c>
      <c r="P6" s="60">
        <v>303481</v>
      </c>
      <c r="Q6" s="60">
        <v>16541059</v>
      </c>
      <c r="R6" s="60">
        <v>16541059</v>
      </c>
      <c r="S6" s="60"/>
      <c r="T6" s="60"/>
      <c r="U6" s="60"/>
      <c r="V6" s="60"/>
      <c r="W6" s="60">
        <v>16541059</v>
      </c>
      <c r="X6" s="60">
        <v>342000</v>
      </c>
      <c r="Y6" s="60">
        <v>16199059</v>
      </c>
      <c r="Z6" s="140">
        <v>4736.57</v>
      </c>
      <c r="AA6" s="62">
        <v>456000</v>
      </c>
    </row>
    <row r="7" spans="1:27" ht="13.5">
      <c r="A7" s="249" t="s">
        <v>144</v>
      </c>
      <c r="B7" s="182"/>
      <c r="C7" s="155"/>
      <c r="D7" s="155"/>
      <c r="E7" s="59">
        <v>6500000</v>
      </c>
      <c r="F7" s="60">
        <v>6500000</v>
      </c>
      <c r="G7" s="60"/>
      <c r="H7" s="60">
        <v>12259000</v>
      </c>
      <c r="I7" s="60">
        <v>4220787</v>
      </c>
      <c r="J7" s="60">
        <v>4220787</v>
      </c>
      <c r="K7" s="60">
        <v>47648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4875000</v>
      </c>
      <c r="Y7" s="60">
        <v>-4875000</v>
      </c>
      <c r="Z7" s="140">
        <v>-100</v>
      </c>
      <c r="AA7" s="62">
        <v>6500000</v>
      </c>
    </row>
    <row r="8" spans="1:27" ht="13.5">
      <c r="A8" s="249" t="s">
        <v>145</v>
      </c>
      <c r="B8" s="182"/>
      <c r="C8" s="155">
        <v>1130566</v>
      </c>
      <c r="D8" s="155"/>
      <c r="E8" s="59">
        <v>2170000</v>
      </c>
      <c r="F8" s="60">
        <v>2170000</v>
      </c>
      <c r="G8" s="60">
        <v>4667666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1627500</v>
      </c>
      <c r="Y8" s="60">
        <v>-1627500</v>
      </c>
      <c r="Z8" s="140">
        <v>-100</v>
      </c>
      <c r="AA8" s="62">
        <v>2170000</v>
      </c>
    </row>
    <row r="9" spans="1:27" ht="13.5">
      <c r="A9" s="249" t="s">
        <v>146</v>
      </c>
      <c r="B9" s="182"/>
      <c r="C9" s="155">
        <v>4641950</v>
      </c>
      <c r="D9" s="155"/>
      <c r="E9" s="59">
        <v>1301000</v>
      </c>
      <c r="F9" s="60">
        <v>1301000</v>
      </c>
      <c r="G9" s="60">
        <v>6229994</v>
      </c>
      <c r="H9" s="60">
        <v>5341802</v>
      </c>
      <c r="I9" s="60">
        <v>6185474</v>
      </c>
      <c r="J9" s="60">
        <v>6185474</v>
      </c>
      <c r="K9" s="60">
        <v>6353484</v>
      </c>
      <c r="L9" s="60">
        <v>6527434</v>
      </c>
      <c r="M9" s="60">
        <v>6666984</v>
      </c>
      <c r="N9" s="60">
        <v>6666984</v>
      </c>
      <c r="O9" s="60">
        <v>6840413</v>
      </c>
      <c r="P9" s="60">
        <v>6986576</v>
      </c>
      <c r="Q9" s="60">
        <v>7219239</v>
      </c>
      <c r="R9" s="60">
        <v>7219239</v>
      </c>
      <c r="S9" s="60"/>
      <c r="T9" s="60"/>
      <c r="U9" s="60"/>
      <c r="V9" s="60"/>
      <c r="W9" s="60">
        <v>7219239</v>
      </c>
      <c r="X9" s="60">
        <v>975750</v>
      </c>
      <c r="Y9" s="60">
        <v>6243489</v>
      </c>
      <c r="Z9" s="140">
        <v>639.87</v>
      </c>
      <c r="AA9" s="62">
        <v>1301000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6618235</v>
      </c>
      <c r="D12" s="168">
        <f>SUM(D6:D11)</f>
        <v>0</v>
      </c>
      <c r="E12" s="72">
        <f t="shared" si="0"/>
        <v>10427000</v>
      </c>
      <c r="F12" s="73">
        <f t="shared" si="0"/>
        <v>10427000</v>
      </c>
      <c r="G12" s="73">
        <f t="shared" si="0"/>
        <v>12594499</v>
      </c>
      <c r="H12" s="73">
        <f t="shared" si="0"/>
        <v>18930861</v>
      </c>
      <c r="I12" s="73">
        <f t="shared" si="0"/>
        <v>12323368</v>
      </c>
      <c r="J12" s="73">
        <f t="shared" si="0"/>
        <v>12323368</v>
      </c>
      <c r="K12" s="73">
        <f t="shared" si="0"/>
        <v>17610940</v>
      </c>
      <c r="L12" s="73">
        <f t="shared" si="0"/>
        <v>20362315</v>
      </c>
      <c r="M12" s="73">
        <f t="shared" si="0"/>
        <v>14638285</v>
      </c>
      <c r="N12" s="73">
        <f t="shared" si="0"/>
        <v>14638285</v>
      </c>
      <c r="O12" s="73">
        <f t="shared" si="0"/>
        <v>8083501</v>
      </c>
      <c r="P12" s="73">
        <f t="shared" si="0"/>
        <v>7290057</v>
      </c>
      <c r="Q12" s="73">
        <f t="shared" si="0"/>
        <v>23760298</v>
      </c>
      <c r="R12" s="73">
        <f t="shared" si="0"/>
        <v>23760298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23760298</v>
      </c>
      <c r="X12" s="73">
        <f t="shared" si="0"/>
        <v>7820250</v>
      </c>
      <c r="Y12" s="73">
        <f t="shared" si="0"/>
        <v>15940048</v>
      </c>
      <c r="Z12" s="170">
        <f>+IF(X12&lt;&gt;0,+(Y12/X12)*100,0)</f>
        <v>203.83041462868837</v>
      </c>
      <c r="AA12" s="74">
        <f>SUM(AA6:AA11)</f>
        <v>10427000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1787000</v>
      </c>
      <c r="F17" s="60">
        <v>1787000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1340250</v>
      </c>
      <c r="Y17" s="60">
        <v>-1340250</v>
      </c>
      <c r="Z17" s="140">
        <v>-100</v>
      </c>
      <c r="AA17" s="62">
        <v>1787000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72007587</v>
      </c>
      <c r="D19" s="155"/>
      <c r="E19" s="59">
        <v>60549000</v>
      </c>
      <c r="F19" s="60">
        <v>60549000</v>
      </c>
      <c r="G19" s="60">
        <v>57756592</v>
      </c>
      <c r="H19" s="60">
        <v>72007584</v>
      </c>
      <c r="I19" s="60">
        <v>72030530</v>
      </c>
      <c r="J19" s="60">
        <v>72030530</v>
      </c>
      <c r="K19" s="60">
        <v>76341234</v>
      </c>
      <c r="L19" s="60">
        <v>79334238</v>
      </c>
      <c r="M19" s="60">
        <v>79334238</v>
      </c>
      <c r="N19" s="60">
        <v>79334238</v>
      </c>
      <c r="O19" s="60">
        <v>80449051</v>
      </c>
      <c r="P19" s="60">
        <v>81705592</v>
      </c>
      <c r="Q19" s="60">
        <v>81729000</v>
      </c>
      <c r="R19" s="60">
        <v>81729000</v>
      </c>
      <c r="S19" s="60"/>
      <c r="T19" s="60"/>
      <c r="U19" s="60"/>
      <c r="V19" s="60"/>
      <c r="W19" s="60">
        <v>81729000</v>
      </c>
      <c r="X19" s="60">
        <v>45411750</v>
      </c>
      <c r="Y19" s="60">
        <v>36317250</v>
      </c>
      <c r="Z19" s="140">
        <v>79.97</v>
      </c>
      <c r="AA19" s="62">
        <v>60549000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109361</v>
      </c>
      <c r="D22" s="155"/>
      <c r="E22" s="59">
        <v>117000</v>
      </c>
      <c r="F22" s="60">
        <v>117000</v>
      </c>
      <c r="G22" s="60">
        <v>104489</v>
      </c>
      <c r="H22" s="60">
        <v>109361</v>
      </c>
      <c r="I22" s="60">
        <v>109361</v>
      </c>
      <c r="J22" s="60">
        <v>109361</v>
      </c>
      <c r="K22" s="60">
        <v>141531</v>
      </c>
      <c r="L22" s="60">
        <v>141531</v>
      </c>
      <c r="M22" s="60">
        <v>141531</v>
      </c>
      <c r="N22" s="60">
        <v>141531</v>
      </c>
      <c r="O22" s="60">
        <v>141531</v>
      </c>
      <c r="P22" s="60">
        <v>141531</v>
      </c>
      <c r="Q22" s="60">
        <v>141531</v>
      </c>
      <c r="R22" s="60">
        <v>141531</v>
      </c>
      <c r="S22" s="60"/>
      <c r="T22" s="60"/>
      <c r="U22" s="60"/>
      <c r="V22" s="60"/>
      <c r="W22" s="60">
        <v>141531</v>
      </c>
      <c r="X22" s="60">
        <v>87750</v>
      </c>
      <c r="Y22" s="60">
        <v>53781</v>
      </c>
      <c r="Z22" s="140">
        <v>61.29</v>
      </c>
      <c r="AA22" s="62">
        <v>117000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72116948</v>
      </c>
      <c r="D24" s="168">
        <f>SUM(D15:D23)</f>
        <v>0</v>
      </c>
      <c r="E24" s="76">
        <f t="shared" si="1"/>
        <v>62453000</v>
      </c>
      <c r="F24" s="77">
        <f t="shared" si="1"/>
        <v>62453000</v>
      </c>
      <c r="G24" s="77">
        <f t="shared" si="1"/>
        <v>57861081</v>
      </c>
      <c r="H24" s="77">
        <f t="shared" si="1"/>
        <v>72116945</v>
      </c>
      <c r="I24" s="77">
        <f t="shared" si="1"/>
        <v>72139891</v>
      </c>
      <c r="J24" s="77">
        <f t="shared" si="1"/>
        <v>72139891</v>
      </c>
      <c r="K24" s="77">
        <f t="shared" si="1"/>
        <v>76482765</v>
      </c>
      <c r="L24" s="77">
        <f t="shared" si="1"/>
        <v>79475769</v>
      </c>
      <c r="M24" s="77">
        <f t="shared" si="1"/>
        <v>79475769</v>
      </c>
      <c r="N24" s="77">
        <f t="shared" si="1"/>
        <v>79475769</v>
      </c>
      <c r="O24" s="77">
        <f t="shared" si="1"/>
        <v>80590582</v>
      </c>
      <c r="P24" s="77">
        <f t="shared" si="1"/>
        <v>81847123</v>
      </c>
      <c r="Q24" s="77">
        <f t="shared" si="1"/>
        <v>81870531</v>
      </c>
      <c r="R24" s="77">
        <f t="shared" si="1"/>
        <v>81870531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81870531</v>
      </c>
      <c r="X24" s="77">
        <f t="shared" si="1"/>
        <v>46839750</v>
      </c>
      <c r="Y24" s="77">
        <f t="shared" si="1"/>
        <v>35030781</v>
      </c>
      <c r="Z24" s="212">
        <f>+IF(X24&lt;&gt;0,+(Y24/X24)*100,0)</f>
        <v>74.78857380750324</v>
      </c>
      <c r="AA24" s="79">
        <f>SUM(AA15:AA23)</f>
        <v>62453000</v>
      </c>
    </row>
    <row r="25" spans="1:27" ht="13.5">
      <c r="A25" s="250" t="s">
        <v>159</v>
      </c>
      <c r="B25" s="251"/>
      <c r="C25" s="168">
        <f aca="true" t="shared" si="2" ref="C25:Y25">+C12+C24</f>
        <v>78735183</v>
      </c>
      <c r="D25" s="168">
        <f>+D12+D24</f>
        <v>0</v>
      </c>
      <c r="E25" s="72">
        <f t="shared" si="2"/>
        <v>72880000</v>
      </c>
      <c r="F25" s="73">
        <f t="shared" si="2"/>
        <v>72880000</v>
      </c>
      <c r="G25" s="73">
        <f t="shared" si="2"/>
        <v>70455580</v>
      </c>
      <c r="H25" s="73">
        <f t="shared" si="2"/>
        <v>91047806</v>
      </c>
      <c r="I25" s="73">
        <f t="shared" si="2"/>
        <v>84463259</v>
      </c>
      <c r="J25" s="73">
        <f t="shared" si="2"/>
        <v>84463259</v>
      </c>
      <c r="K25" s="73">
        <f t="shared" si="2"/>
        <v>94093705</v>
      </c>
      <c r="L25" s="73">
        <f t="shared" si="2"/>
        <v>99838084</v>
      </c>
      <c r="M25" s="73">
        <f t="shared" si="2"/>
        <v>94114054</v>
      </c>
      <c r="N25" s="73">
        <f t="shared" si="2"/>
        <v>94114054</v>
      </c>
      <c r="O25" s="73">
        <f t="shared" si="2"/>
        <v>88674083</v>
      </c>
      <c r="P25" s="73">
        <f t="shared" si="2"/>
        <v>89137180</v>
      </c>
      <c r="Q25" s="73">
        <f t="shared" si="2"/>
        <v>105630829</v>
      </c>
      <c r="R25" s="73">
        <f t="shared" si="2"/>
        <v>105630829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105630829</v>
      </c>
      <c r="X25" s="73">
        <f t="shared" si="2"/>
        <v>54660000</v>
      </c>
      <c r="Y25" s="73">
        <f t="shared" si="2"/>
        <v>50970829</v>
      </c>
      <c r="Z25" s="170">
        <f>+IF(X25&lt;&gt;0,+(Y25/X25)*100,0)</f>
        <v>93.25069337724112</v>
      </c>
      <c r="AA25" s="74">
        <f>+AA12+AA24</f>
        <v>72880000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284915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2038474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26903596</v>
      </c>
      <c r="D32" s="155"/>
      <c r="E32" s="59">
        <v>31242000</v>
      </c>
      <c r="F32" s="60">
        <v>31242000</v>
      </c>
      <c r="G32" s="60">
        <v>7727188</v>
      </c>
      <c r="H32" s="60">
        <v>15536483</v>
      </c>
      <c r="I32" s="60">
        <v>12411188</v>
      </c>
      <c r="J32" s="60">
        <v>12411188</v>
      </c>
      <c r="K32" s="60">
        <v>20088313</v>
      </c>
      <c r="L32" s="60">
        <v>16803217</v>
      </c>
      <c r="M32" s="60">
        <v>14472672</v>
      </c>
      <c r="N32" s="60">
        <v>14472672</v>
      </c>
      <c r="O32" s="60">
        <v>13066249</v>
      </c>
      <c r="P32" s="60">
        <v>4093247</v>
      </c>
      <c r="Q32" s="60">
        <v>15157902</v>
      </c>
      <c r="R32" s="60">
        <v>15157902</v>
      </c>
      <c r="S32" s="60"/>
      <c r="T32" s="60"/>
      <c r="U32" s="60"/>
      <c r="V32" s="60"/>
      <c r="W32" s="60">
        <v>15157902</v>
      </c>
      <c r="X32" s="60">
        <v>23431500</v>
      </c>
      <c r="Y32" s="60">
        <v>-8273598</v>
      </c>
      <c r="Z32" s="140">
        <v>-35.31</v>
      </c>
      <c r="AA32" s="62">
        <v>31242000</v>
      </c>
    </row>
    <row r="33" spans="1:27" ht="13.5">
      <c r="A33" s="249" t="s">
        <v>165</v>
      </c>
      <c r="B33" s="182"/>
      <c r="C33" s="155">
        <v>882329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28070840</v>
      </c>
      <c r="D34" s="168">
        <f>SUM(D29:D33)</f>
        <v>0</v>
      </c>
      <c r="E34" s="72">
        <f t="shared" si="3"/>
        <v>31242000</v>
      </c>
      <c r="F34" s="73">
        <f t="shared" si="3"/>
        <v>31242000</v>
      </c>
      <c r="G34" s="73">
        <f t="shared" si="3"/>
        <v>9765662</v>
      </c>
      <c r="H34" s="73">
        <f t="shared" si="3"/>
        <v>15536483</v>
      </c>
      <c r="I34" s="73">
        <f t="shared" si="3"/>
        <v>12411188</v>
      </c>
      <c r="J34" s="73">
        <f t="shared" si="3"/>
        <v>12411188</v>
      </c>
      <c r="K34" s="73">
        <f t="shared" si="3"/>
        <v>20088313</v>
      </c>
      <c r="L34" s="73">
        <f t="shared" si="3"/>
        <v>16803217</v>
      </c>
      <c r="M34" s="73">
        <f t="shared" si="3"/>
        <v>14472672</v>
      </c>
      <c r="N34" s="73">
        <f t="shared" si="3"/>
        <v>14472672</v>
      </c>
      <c r="O34" s="73">
        <f t="shared" si="3"/>
        <v>13066249</v>
      </c>
      <c r="P34" s="73">
        <f t="shared" si="3"/>
        <v>4093247</v>
      </c>
      <c r="Q34" s="73">
        <f t="shared" si="3"/>
        <v>15157902</v>
      </c>
      <c r="R34" s="73">
        <f t="shared" si="3"/>
        <v>15157902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15157902</v>
      </c>
      <c r="X34" s="73">
        <f t="shared" si="3"/>
        <v>23431500</v>
      </c>
      <c r="Y34" s="73">
        <f t="shared" si="3"/>
        <v>-8273598</v>
      </c>
      <c r="Z34" s="170">
        <f>+IF(X34&lt;&gt;0,+(Y34/X34)*100,0)</f>
        <v>-35.30972408936688</v>
      </c>
      <c r="AA34" s="74">
        <f>SUM(AA29:AA33)</f>
        <v>31242000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615699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615699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28686539</v>
      </c>
      <c r="D40" s="168">
        <f>+D34+D39</f>
        <v>0</v>
      </c>
      <c r="E40" s="72">
        <f t="shared" si="5"/>
        <v>31242000</v>
      </c>
      <c r="F40" s="73">
        <f t="shared" si="5"/>
        <v>31242000</v>
      </c>
      <c r="G40" s="73">
        <f t="shared" si="5"/>
        <v>9765662</v>
      </c>
      <c r="H40" s="73">
        <f t="shared" si="5"/>
        <v>15536483</v>
      </c>
      <c r="I40" s="73">
        <f t="shared" si="5"/>
        <v>12411188</v>
      </c>
      <c r="J40" s="73">
        <f t="shared" si="5"/>
        <v>12411188</v>
      </c>
      <c r="K40" s="73">
        <f t="shared" si="5"/>
        <v>20088313</v>
      </c>
      <c r="L40" s="73">
        <f t="shared" si="5"/>
        <v>16803217</v>
      </c>
      <c r="M40" s="73">
        <f t="shared" si="5"/>
        <v>14472672</v>
      </c>
      <c r="N40" s="73">
        <f t="shared" si="5"/>
        <v>14472672</v>
      </c>
      <c r="O40" s="73">
        <f t="shared" si="5"/>
        <v>13066249</v>
      </c>
      <c r="P40" s="73">
        <f t="shared" si="5"/>
        <v>4093247</v>
      </c>
      <c r="Q40" s="73">
        <f t="shared" si="5"/>
        <v>15157902</v>
      </c>
      <c r="R40" s="73">
        <f t="shared" si="5"/>
        <v>15157902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15157902</v>
      </c>
      <c r="X40" s="73">
        <f t="shared" si="5"/>
        <v>23431500</v>
      </c>
      <c r="Y40" s="73">
        <f t="shared" si="5"/>
        <v>-8273598</v>
      </c>
      <c r="Z40" s="170">
        <f>+IF(X40&lt;&gt;0,+(Y40/X40)*100,0)</f>
        <v>-35.30972408936688</v>
      </c>
      <c r="AA40" s="74">
        <f>+AA34+AA39</f>
        <v>31242000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50048644</v>
      </c>
      <c r="D42" s="257">
        <f>+D25-D40</f>
        <v>0</v>
      </c>
      <c r="E42" s="258">
        <f t="shared" si="6"/>
        <v>41638000</v>
      </c>
      <c r="F42" s="259">
        <f t="shared" si="6"/>
        <v>41638000</v>
      </c>
      <c r="G42" s="259">
        <f t="shared" si="6"/>
        <v>60689918</v>
      </c>
      <c r="H42" s="259">
        <f t="shared" si="6"/>
        <v>75511323</v>
      </c>
      <c r="I42" s="259">
        <f t="shared" si="6"/>
        <v>72052071</v>
      </c>
      <c r="J42" s="259">
        <f t="shared" si="6"/>
        <v>72052071</v>
      </c>
      <c r="K42" s="259">
        <f t="shared" si="6"/>
        <v>74005392</v>
      </c>
      <c r="L42" s="259">
        <f t="shared" si="6"/>
        <v>83034867</v>
      </c>
      <c r="M42" s="259">
        <f t="shared" si="6"/>
        <v>79641382</v>
      </c>
      <c r="N42" s="259">
        <f t="shared" si="6"/>
        <v>79641382</v>
      </c>
      <c r="O42" s="259">
        <f t="shared" si="6"/>
        <v>75607834</v>
      </c>
      <c r="P42" s="259">
        <f t="shared" si="6"/>
        <v>85043933</v>
      </c>
      <c r="Q42" s="259">
        <f t="shared" si="6"/>
        <v>90472927</v>
      </c>
      <c r="R42" s="259">
        <f t="shared" si="6"/>
        <v>90472927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90472927</v>
      </c>
      <c r="X42" s="259">
        <f t="shared" si="6"/>
        <v>31228500</v>
      </c>
      <c r="Y42" s="259">
        <f t="shared" si="6"/>
        <v>59244427</v>
      </c>
      <c r="Z42" s="260">
        <f>+IF(X42&lt;&gt;0,+(Y42/X42)*100,0)</f>
        <v>189.71268872984612</v>
      </c>
      <c r="AA42" s="261">
        <f>+AA25-AA40</f>
        <v>41638000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50048644</v>
      </c>
      <c r="D45" s="155"/>
      <c r="E45" s="59">
        <v>41638000</v>
      </c>
      <c r="F45" s="60">
        <v>41638000</v>
      </c>
      <c r="G45" s="60">
        <v>60689918</v>
      </c>
      <c r="H45" s="60">
        <v>75511323</v>
      </c>
      <c r="I45" s="60">
        <v>72052071</v>
      </c>
      <c r="J45" s="60">
        <v>72052071</v>
      </c>
      <c r="K45" s="60">
        <v>74005392</v>
      </c>
      <c r="L45" s="60">
        <v>83034867</v>
      </c>
      <c r="M45" s="60">
        <v>79641382</v>
      </c>
      <c r="N45" s="60">
        <v>79641382</v>
      </c>
      <c r="O45" s="60">
        <v>75607834</v>
      </c>
      <c r="P45" s="60">
        <v>85043933</v>
      </c>
      <c r="Q45" s="60">
        <v>90472927</v>
      </c>
      <c r="R45" s="60">
        <v>90472927</v>
      </c>
      <c r="S45" s="60"/>
      <c r="T45" s="60"/>
      <c r="U45" s="60"/>
      <c r="V45" s="60"/>
      <c r="W45" s="60">
        <v>90472927</v>
      </c>
      <c r="X45" s="60">
        <v>31228500</v>
      </c>
      <c r="Y45" s="60">
        <v>59244427</v>
      </c>
      <c r="Z45" s="139">
        <v>189.71</v>
      </c>
      <c r="AA45" s="62">
        <v>41638000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50048644</v>
      </c>
      <c r="D48" s="217">
        <f>SUM(D45:D47)</f>
        <v>0</v>
      </c>
      <c r="E48" s="264">
        <f t="shared" si="7"/>
        <v>41638000</v>
      </c>
      <c r="F48" s="219">
        <f t="shared" si="7"/>
        <v>41638000</v>
      </c>
      <c r="G48" s="219">
        <f t="shared" si="7"/>
        <v>60689918</v>
      </c>
      <c r="H48" s="219">
        <f t="shared" si="7"/>
        <v>75511323</v>
      </c>
      <c r="I48" s="219">
        <f t="shared" si="7"/>
        <v>72052071</v>
      </c>
      <c r="J48" s="219">
        <f t="shared" si="7"/>
        <v>72052071</v>
      </c>
      <c r="K48" s="219">
        <f t="shared" si="7"/>
        <v>74005392</v>
      </c>
      <c r="L48" s="219">
        <f t="shared" si="7"/>
        <v>83034867</v>
      </c>
      <c r="M48" s="219">
        <f t="shared" si="7"/>
        <v>79641382</v>
      </c>
      <c r="N48" s="219">
        <f t="shared" si="7"/>
        <v>79641382</v>
      </c>
      <c r="O48" s="219">
        <f t="shared" si="7"/>
        <v>75607834</v>
      </c>
      <c r="P48" s="219">
        <f t="shared" si="7"/>
        <v>85043933</v>
      </c>
      <c r="Q48" s="219">
        <f t="shared" si="7"/>
        <v>90472927</v>
      </c>
      <c r="R48" s="219">
        <f t="shared" si="7"/>
        <v>90472927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90472927</v>
      </c>
      <c r="X48" s="219">
        <f t="shared" si="7"/>
        <v>31228500</v>
      </c>
      <c r="Y48" s="219">
        <f t="shared" si="7"/>
        <v>59244427</v>
      </c>
      <c r="Z48" s="265">
        <f>+IF(X48&lt;&gt;0,+(Y48/X48)*100,0)</f>
        <v>189.71268872984612</v>
      </c>
      <c r="AA48" s="232">
        <f>SUM(AA45:AA47)</f>
        <v>41638000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4561978</v>
      </c>
      <c r="D6" s="155"/>
      <c r="E6" s="59">
        <v>6040200</v>
      </c>
      <c r="F6" s="60">
        <v>6036004</v>
      </c>
      <c r="G6" s="60">
        <v>200922</v>
      </c>
      <c r="H6" s="60">
        <v>1349084</v>
      </c>
      <c r="I6" s="60">
        <v>735322</v>
      </c>
      <c r="J6" s="60">
        <v>2285328</v>
      </c>
      <c r="K6" s="60">
        <v>1541022</v>
      </c>
      <c r="L6" s="60">
        <v>681200</v>
      </c>
      <c r="M6" s="60">
        <v>508774</v>
      </c>
      <c r="N6" s="60">
        <v>2730996</v>
      </c>
      <c r="O6" s="60">
        <v>2087528</v>
      </c>
      <c r="P6" s="60">
        <v>1130062</v>
      </c>
      <c r="Q6" s="60">
        <v>531827</v>
      </c>
      <c r="R6" s="60">
        <v>3749417</v>
      </c>
      <c r="S6" s="60"/>
      <c r="T6" s="60"/>
      <c r="U6" s="60"/>
      <c r="V6" s="60"/>
      <c r="W6" s="60">
        <v>8765741</v>
      </c>
      <c r="X6" s="60">
        <v>4524003</v>
      </c>
      <c r="Y6" s="60">
        <v>4241738</v>
      </c>
      <c r="Z6" s="140">
        <v>93.76</v>
      </c>
      <c r="AA6" s="62">
        <v>6036004</v>
      </c>
    </row>
    <row r="7" spans="1:27" ht="13.5">
      <c r="A7" s="249" t="s">
        <v>178</v>
      </c>
      <c r="B7" s="182"/>
      <c r="C7" s="155">
        <v>56054730</v>
      </c>
      <c r="D7" s="155"/>
      <c r="E7" s="59">
        <v>60932001</v>
      </c>
      <c r="F7" s="60">
        <v>61932000</v>
      </c>
      <c r="G7" s="60">
        <v>25525000</v>
      </c>
      <c r="H7" s="60">
        <v>2290000</v>
      </c>
      <c r="I7" s="60">
        <v>2047000</v>
      </c>
      <c r="J7" s="60">
        <v>29862000</v>
      </c>
      <c r="K7" s="60">
        <v>1000000</v>
      </c>
      <c r="L7" s="60">
        <v>8931000</v>
      </c>
      <c r="M7" s="60">
        <v>525000</v>
      </c>
      <c r="N7" s="60">
        <v>10456000</v>
      </c>
      <c r="O7" s="60"/>
      <c r="P7" s="60">
        <v>2125000</v>
      </c>
      <c r="Q7" s="60">
        <v>19298000</v>
      </c>
      <c r="R7" s="60">
        <v>21423000</v>
      </c>
      <c r="S7" s="60"/>
      <c r="T7" s="60"/>
      <c r="U7" s="60"/>
      <c r="V7" s="60"/>
      <c r="W7" s="60">
        <v>61741000</v>
      </c>
      <c r="X7" s="60">
        <v>61932000</v>
      </c>
      <c r="Y7" s="60">
        <v>-191000</v>
      </c>
      <c r="Z7" s="140">
        <v>-0.31</v>
      </c>
      <c r="AA7" s="62">
        <v>61932000</v>
      </c>
    </row>
    <row r="8" spans="1:27" ht="13.5">
      <c r="A8" s="249" t="s">
        <v>179</v>
      </c>
      <c r="B8" s="182"/>
      <c r="C8" s="155">
        <v>9136587</v>
      </c>
      <c r="D8" s="155"/>
      <c r="E8" s="59">
        <v>20640000</v>
      </c>
      <c r="F8" s="60">
        <v>20640000</v>
      </c>
      <c r="G8" s="60">
        <v>6319000</v>
      </c>
      <c r="H8" s="60"/>
      <c r="I8" s="60"/>
      <c r="J8" s="60">
        <v>6319000</v>
      </c>
      <c r="K8" s="60">
        <v>11616000</v>
      </c>
      <c r="L8" s="60"/>
      <c r="M8" s="60"/>
      <c r="N8" s="60">
        <v>11616000</v>
      </c>
      <c r="O8" s="60"/>
      <c r="P8" s="60"/>
      <c r="Q8" s="60">
        <v>7205000</v>
      </c>
      <c r="R8" s="60">
        <v>7205000</v>
      </c>
      <c r="S8" s="60"/>
      <c r="T8" s="60"/>
      <c r="U8" s="60"/>
      <c r="V8" s="60"/>
      <c r="W8" s="60">
        <v>25140000</v>
      </c>
      <c r="X8" s="60">
        <v>20640000</v>
      </c>
      <c r="Y8" s="60">
        <v>4500000</v>
      </c>
      <c r="Z8" s="140">
        <v>21.8</v>
      </c>
      <c r="AA8" s="62">
        <v>20640000</v>
      </c>
    </row>
    <row r="9" spans="1:27" ht="13.5">
      <c r="A9" s="249" t="s">
        <v>180</v>
      </c>
      <c r="B9" s="182"/>
      <c r="C9" s="155"/>
      <c r="D9" s="155"/>
      <c r="E9" s="59">
        <v>150000</v>
      </c>
      <c r="F9" s="60">
        <v>150000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112500</v>
      </c>
      <c r="Y9" s="60">
        <v>-112500</v>
      </c>
      <c r="Z9" s="140">
        <v>-100</v>
      </c>
      <c r="AA9" s="62">
        <v>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-60203664</v>
      </c>
      <c r="D12" s="155"/>
      <c r="E12" s="59">
        <v>-61929888</v>
      </c>
      <c r="F12" s="60">
        <v>-53253000</v>
      </c>
      <c r="G12" s="60">
        <v>-11434029</v>
      </c>
      <c r="H12" s="60">
        <v>-18853208</v>
      </c>
      <c r="I12" s="60">
        <v>-6194640</v>
      </c>
      <c r="J12" s="60">
        <v>-36481877</v>
      </c>
      <c r="K12" s="60">
        <v>-5415533</v>
      </c>
      <c r="L12" s="60">
        <v>-9981991</v>
      </c>
      <c r="M12" s="60">
        <v>-4639899</v>
      </c>
      <c r="N12" s="60">
        <v>-20037423</v>
      </c>
      <c r="O12" s="60">
        <v>-6686436</v>
      </c>
      <c r="P12" s="60">
        <v>-5647716</v>
      </c>
      <c r="Q12" s="60">
        <v>-8914843</v>
      </c>
      <c r="R12" s="60">
        <v>-21248995</v>
      </c>
      <c r="S12" s="60"/>
      <c r="T12" s="60"/>
      <c r="U12" s="60"/>
      <c r="V12" s="60"/>
      <c r="W12" s="60">
        <v>-77768295</v>
      </c>
      <c r="X12" s="60">
        <v>-39939750</v>
      </c>
      <c r="Y12" s="60">
        <v>-37828545</v>
      </c>
      <c r="Z12" s="140">
        <v>94.71</v>
      </c>
      <c r="AA12" s="62">
        <v>-53253000</v>
      </c>
    </row>
    <row r="13" spans="1:27" ht="13.5">
      <c r="A13" s="249" t="s">
        <v>40</v>
      </c>
      <c r="B13" s="182"/>
      <c r="C13" s="155">
        <v>-65967</v>
      </c>
      <c r="D13" s="155"/>
      <c r="E13" s="59">
        <v>-293004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-375000</v>
      </c>
      <c r="F14" s="60">
        <v>-375000</v>
      </c>
      <c r="G14" s="60">
        <v>-9500</v>
      </c>
      <c r="H14" s="60"/>
      <c r="I14" s="60">
        <v>-4000</v>
      </c>
      <c r="J14" s="60">
        <v>-13500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-13500</v>
      </c>
      <c r="X14" s="60">
        <v>-281250</v>
      </c>
      <c r="Y14" s="60">
        <v>267750</v>
      </c>
      <c r="Z14" s="140">
        <v>-95.2</v>
      </c>
      <c r="AA14" s="62">
        <v>-375000</v>
      </c>
    </row>
    <row r="15" spans="1:27" ht="13.5">
      <c r="A15" s="250" t="s">
        <v>184</v>
      </c>
      <c r="B15" s="251"/>
      <c r="C15" s="168">
        <f aca="true" t="shared" si="0" ref="C15:Y15">SUM(C6:C14)</f>
        <v>9483664</v>
      </c>
      <c r="D15" s="168">
        <f>SUM(D6:D14)</f>
        <v>0</v>
      </c>
      <c r="E15" s="72">
        <f t="shared" si="0"/>
        <v>25164309</v>
      </c>
      <c r="F15" s="73">
        <f t="shared" si="0"/>
        <v>35130004</v>
      </c>
      <c r="G15" s="73">
        <f t="shared" si="0"/>
        <v>20601393</v>
      </c>
      <c r="H15" s="73">
        <f t="shared" si="0"/>
        <v>-15214124</v>
      </c>
      <c r="I15" s="73">
        <f t="shared" si="0"/>
        <v>-3416318</v>
      </c>
      <c r="J15" s="73">
        <f t="shared" si="0"/>
        <v>1970951</v>
      </c>
      <c r="K15" s="73">
        <f t="shared" si="0"/>
        <v>8741489</v>
      </c>
      <c r="L15" s="73">
        <f t="shared" si="0"/>
        <v>-369791</v>
      </c>
      <c r="M15" s="73">
        <f t="shared" si="0"/>
        <v>-3606125</v>
      </c>
      <c r="N15" s="73">
        <f t="shared" si="0"/>
        <v>4765573</v>
      </c>
      <c r="O15" s="73">
        <f t="shared" si="0"/>
        <v>-4598908</v>
      </c>
      <c r="P15" s="73">
        <f t="shared" si="0"/>
        <v>-2392654</v>
      </c>
      <c r="Q15" s="73">
        <f t="shared" si="0"/>
        <v>18119984</v>
      </c>
      <c r="R15" s="73">
        <f t="shared" si="0"/>
        <v>11128422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17864946</v>
      </c>
      <c r="X15" s="73">
        <f t="shared" si="0"/>
        <v>46987503</v>
      </c>
      <c r="Y15" s="73">
        <f t="shared" si="0"/>
        <v>-29122557</v>
      </c>
      <c r="Z15" s="170">
        <f>+IF(X15&lt;&gt;0,+(Y15/X15)*100,0)</f>
        <v>-61.979367152155326</v>
      </c>
      <c r="AA15" s="74">
        <f>SUM(AA6:AA14)</f>
        <v>35130004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8116405</v>
      </c>
      <c r="J21" s="60">
        <v>8116405</v>
      </c>
      <c r="K21" s="159">
        <v>4180000</v>
      </c>
      <c r="L21" s="159">
        <v>6802546</v>
      </c>
      <c r="M21" s="60"/>
      <c r="N21" s="159">
        <v>10982546</v>
      </c>
      <c r="O21" s="159"/>
      <c r="P21" s="159">
        <v>2000000</v>
      </c>
      <c r="Q21" s="60">
        <v>410000</v>
      </c>
      <c r="R21" s="159">
        <v>2410000</v>
      </c>
      <c r="S21" s="159"/>
      <c r="T21" s="60"/>
      <c r="U21" s="159"/>
      <c r="V21" s="159"/>
      <c r="W21" s="159">
        <v>21508951</v>
      </c>
      <c r="X21" s="60"/>
      <c r="Y21" s="159">
        <v>21508951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-10241547</v>
      </c>
      <c r="D24" s="155"/>
      <c r="E24" s="59">
        <v>-25339992</v>
      </c>
      <c r="F24" s="60">
        <v>-20640000</v>
      </c>
      <c r="G24" s="60">
        <v>-2335799</v>
      </c>
      <c r="H24" s="60">
        <v>-2518354</v>
      </c>
      <c r="I24" s="60">
        <v>-4135445</v>
      </c>
      <c r="J24" s="60">
        <v>-8989598</v>
      </c>
      <c r="K24" s="60">
        <v>-3516244</v>
      </c>
      <c r="L24" s="60">
        <v>-3807683</v>
      </c>
      <c r="M24" s="60">
        <v>-2257455</v>
      </c>
      <c r="N24" s="60">
        <v>-9581382</v>
      </c>
      <c r="O24" s="60">
        <v>-2129305</v>
      </c>
      <c r="P24" s="60">
        <v>-546953</v>
      </c>
      <c r="Q24" s="60">
        <v>-2292407</v>
      </c>
      <c r="R24" s="60">
        <v>-4968665</v>
      </c>
      <c r="S24" s="60"/>
      <c r="T24" s="60"/>
      <c r="U24" s="60"/>
      <c r="V24" s="60"/>
      <c r="W24" s="60">
        <v>-23539645</v>
      </c>
      <c r="X24" s="60">
        <v>-15480000</v>
      </c>
      <c r="Y24" s="60">
        <v>-8059645</v>
      </c>
      <c r="Z24" s="140">
        <v>52.06</v>
      </c>
      <c r="AA24" s="62">
        <v>-20640000</v>
      </c>
    </row>
    <row r="25" spans="1:27" ht="13.5">
      <c r="A25" s="250" t="s">
        <v>191</v>
      </c>
      <c r="B25" s="251"/>
      <c r="C25" s="168">
        <f aca="true" t="shared" si="1" ref="C25:Y25">SUM(C19:C24)</f>
        <v>-10241547</v>
      </c>
      <c r="D25" s="168">
        <f>SUM(D19:D24)</f>
        <v>0</v>
      </c>
      <c r="E25" s="72">
        <f t="shared" si="1"/>
        <v>-25339992</v>
      </c>
      <c r="F25" s="73">
        <f t="shared" si="1"/>
        <v>-20640000</v>
      </c>
      <c r="G25" s="73">
        <f t="shared" si="1"/>
        <v>-2335799</v>
      </c>
      <c r="H25" s="73">
        <f t="shared" si="1"/>
        <v>-2518354</v>
      </c>
      <c r="I25" s="73">
        <f t="shared" si="1"/>
        <v>3980960</v>
      </c>
      <c r="J25" s="73">
        <f t="shared" si="1"/>
        <v>-873193</v>
      </c>
      <c r="K25" s="73">
        <f t="shared" si="1"/>
        <v>663756</v>
      </c>
      <c r="L25" s="73">
        <f t="shared" si="1"/>
        <v>2994863</v>
      </c>
      <c r="M25" s="73">
        <f t="shared" si="1"/>
        <v>-2257455</v>
      </c>
      <c r="N25" s="73">
        <f t="shared" si="1"/>
        <v>1401164</v>
      </c>
      <c r="O25" s="73">
        <f t="shared" si="1"/>
        <v>-2129305</v>
      </c>
      <c r="P25" s="73">
        <f t="shared" si="1"/>
        <v>1453047</v>
      </c>
      <c r="Q25" s="73">
        <f t="shared" si="1"/>
        <v>-1882407</v>
      </c>
      <c r="R25" s="73">
        <f t="shared" si="1"/>
        <v>-2558665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-2030694</v>
      </c>
      <c r="X25" s="73">
        <f t="shared" si="1"/>
        <v>-15480000</v>
      </c>
      <c r="Y25" s="73">
        <f t="shared" si="1"/>
        <v>13449306</v>
      </c>
      <c r="Z25" s="170">
        <f>+IF(X25&lt;&gt;0,+(Y25/X25)*100,0)</f>
        <v>-86.88182170542635</v>
      </c>
      <c r="AA25" s="74">
        <f>SUM(AA19:AA24)</f>
        <v>-20640000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701741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701741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-56142</v>
      </c>
      <c r="D36" s="153">
        <f>+D15+D25+D34</f>
        <v>0</v>
      </c>
      <c r="E36" s="99">
        <f t="shared" si="3"/>
        <v>-175683</v>
      </c>
      <c r="F36" s="100">
        <f t="shared" si="3"/>
        <v>14490004</v>
      </c>
      <c r="G36" s="100">
        <f t="shared" si="3"/>
        <v>18265594</v>
      </c>
      <c r="H36" s="100">
        <f t="shared" si="3"/>
        <v>-17732478</v>
      </c>
      <c r="I36" s="100">
        <f t="shared" si="3"/>
        <v>564642</v>
      </c>
      <c r="J36" s="100">
        <f t="shared" si="3"/>
        <v>1097758</v>
      </c>
      <c r="K36" s="100">
        <f t="shared" si="3"/>
        <v>9405245</v>
      </c>
      <c r="L36" s="100">
        <f t="shared" si="3"/>
        <v>2625072</v>
      </c>
      <c r="M36" s="100">
        <f t="shared" si="3"/>
        <v>-5863580</v>
      </c>
      <c r="N36" s="100">
        <f t="shared" si="3"/>
        <v>6166737</v>
      </c>
      <c r="O36" s="100">
        <f t="shared" si="3"/>
        <v>-6728213</v>
      </c>
      <c r="P36" s="100">
        <f t="shared" si="3"/>
        <v>-939607</v>
      </c>
      <c r="Q36" s="100">
        <f t="shared" si="3"/>
        <v>16237577</v>
      </c>
      <c r="R36" s="100">
        <f t="shared" si="3"/>
        <v>8569757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15834252</v>
      </c>
      <c r="X36" s="100">
        <f t="shared" si="3"/>
        <v>31507503</v>
      </c>
      <c r="Y36" s="100">
        <f t="shared" si="3"/>
        <v>-15673251</v>
      </c>
      <c r="Z36" s="137">
        <f>+IF(X36&lt;&gt;0,+(Y36/X36)*100,0)</f>
        <v>-49.74450371392491</v>
      </c>
      <c r="AA36" s="102">
        <f>+AA15+AA25+AA34</f>
        <v>14490004</v>
      </c>
    </row>
    <row r="37" spans="1:27" ht="13.5">
      <c r="A37" s="249" t="s">
        <v>199</v>
      </c>
      <c r="B37" s="182"/>
      <c r="C37" s="153">
        <v>845719</v>
      </c>
      <c r="D37" s="153"/>
      <c r="E37" s="99">
        <v>1889000</v>
      </c>
      <c r="F37" s="100"/>
      <c r="G37" s="100">
        <v>837333</v>
      </c>
      <c r="H37" s="100">
        <v>19102927</v>
      </c>
      <c r="I37" s="100">
        <v>1370449</v>
      </c>
      <c r="J37" s="100">
        <v>837333</v>
      </c>
      <c r="K37" s="100">
        <v>1935091</v>
      </c>
      <c r="L37" s="100">
        <v>11340336</v>
      </c>
      <c r="M37" s="100">
        <v>13965408</v>
      </c>
      <c r="N37" s="100">
        <v>1935091</v>
      </c>
      <c r="O37" s="100">
        <v>8101828</v>
      </c>
      <c r="P37" s="100">
        <v>1373615</v>
      </c>
      <c r="Q37" s="100">
        <v>434008</v>
      </c>
      <c r="R37" s="100">
        <v>8101828</v>
      </c>
      <c r="S37" s="100"/>
      <c r="T37" s="100"/>
      <c r="U37" s="100"/>
      <c r="V37" s="100"/>
      <c r="W37" s="100">
        <v>837333</v>
      </c>
      <c r="X37" s="100"/>
      <c r="Y37" s="100">
        <v>837333</v>
      </c>
      <c r="Z37" s="137"/>
      <c r="AA37" s="102"/>
    </row>
    <row r="38" spans="1:27" ht="13.5">
      <c r="A38" s="269" t="s">
        <v>200</v>
      </c>
      <c r="B38" s="256"/>
      <c r="C38" s="257">
        <v>789577</v>
      </c>
      <c r="D38" s="257"/>
      <c r="E38" s="258">
        <v>1713317</v>
      </c>
      <c r="F38" s="259">
        <v>14490004</v>
      </c>
      <c r="G38" s="259">
        <v>19102927</v>
      </c>
      <c r="H38" s="259">
        <v>1370449</v>
      </c>
      <c r="I38" s="259">
        <v>1935091</v>
      </c>
      <c r="J38" s="259">
        <v>1935091</v>
      </c>
      <c r="K38" s="259">
        <v>11340336</v>
      </c>
      <c r="L38" s="259">
        <v>13965408</v>
      </c>
      <c r="M38" s="259">
        <v>8101828</v>
      </c>
      <c r="N38" s="259">
        <v>8101828</v>
      </c>
      <c r="O38" s="259">
        <v>1373615</v>
      </c>
      <c r="P38" s="259">
        <v>434008</v>
      </c>
      <c r="Q38" s="259">
        <v>16671585</v>
      </c>
      <c r="R38" s="259">
        <v>16671585</v>
      </c>
      <c r="S38" s="259"/>
      <c r="T38" s="259"/>
      <c r="U38" s="259"/>
      <c r="V38" s="259"/>
      <c r="W38" s="259">
        <v>16671585</v>
      </c>
      <c r="X38" s="259">
        <v>31507503</v>
      </c>
      <c r="Y38" s="259">
        <v>-14835918</v>
      </c>
      <c r="Z38" s="260">
        <v>-47.09</v>
      </c>
      <c r="AA38" s="261">
        <v>14490004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13883353</v>
      </c>
      <c r="D5" s="200">
        <f t="shared" si="0"/>
        <v>0</v>
      </c>
      <c r="E5" s="106">
        <f t="shared" si="0"/>
        <v>25340000</v>
      </c>
      <c r="F5" s="106">
        <f t="shared" si="0"/>
        <v>25340000</v>
      </c>
      <c r="G5" s="106">
        <f t="shared" si="0"/>
        <v>3346629</v>
      </c>
      <c r="H5" s="106">
        <f t="shared" si="0"/>
        <v>2129343</v>
      </c>
      <c r="I5" s="106">
        <f t="shared" si="0"/>
        <v>4122271</v>
      </c>
      <c r="J5" s="106">
        <f t="shared" si="0"/>
        <v>9598243</v>
      </c>
      <c r="K5" s="106">
        <f t="shared" si="0"/>
        <v>4216704</v>
      </c>
      <c r="L5" s="106">
        <f t="shared" si="0"/>
        <v>2993004</v>
      </c>
      <c r="M5" s="106">
        <f t="shared" si="0"/>
        <v>2289219</v>
      </c>
      <c r="N5" s="106">
        <f t="shared" si="0"/>
        <v>9498927</v>
      </c>
      <c r="O5" s="106">
        <f t="shared" si="0"/>
        <v>1114813</v>
      </c>
      <c r="P5" s="106">
        <f t="shared" si="0"/>
        <v>1256541</v>
      </c>
      <c r="Q5" s="106">
        <f t="shared" si="0"/>
        <v>2169124</v>
      </c>
      <c r="R5" s="106">
        <f t="shared" si="0"/>
        <v>4540478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23637648</v>
      </c>
      <c r="X5" s="106">
        <f t="shared" si="0"/>
        <v>19005000</v>
      </c>
      <c r="Y5" s="106">
        <f t="shared" si="0"/>
        <v>4632648</v>
      </c>
      <c r="Z5" s="201">
        <f>+IF(X5&lt;&gt;0,+(Y5/X5)*100,0)</f>
        <v>24.37594317284925</v>
      </c>
      <c r="AA5" s="199">
        <f>SUM(AA11:AA18)</f>
        <v>25340000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20640000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15480000</v>
      </c>
      <c r="Y10" s="60">
        <v>-15480000</v>
      </c>
      <c r="Z10" s="140">
        <v>-100</v>
      </c>
      <c r="AA10" s="155">
        <v>20640000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20640000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15480000</v>
      </c>
      <c r="Y11" s="295">
        <f t="shared" si="1"/>
        <v>-15480000</v>
      </c>
      <c r="Z11" s="296">
        <f>+IF(X11&lt;&gt;0,+(Y11/X11)*100,0)</f>
        <v>-100</v>
      </c>
      <c r="AA11" s="297">
        <f>SUM(AA6:AA10)</f>
        <v>20640000</v>
      </c>
    </row>
    <row r="12" spans="1:27" ht="13.5">
      <c r="A12" s="298" t="s">
        <v>210</v>
      </c>
      <c r="B12" s="136"/>
      <c r="C12" s="62">
        <v>12645396</v>
      </c>
      <c r="D12" s="156"/>
      <c r="E12" s="60">
        <v>20640000</v>
      </c>
      <c r="F12" s="60"/>
      <c r="G12" s="60">
        <v>2620574</v>
      </c>
      <c r="H12" s="60">
        <v>2029935</v>
      </c>
      <c r="I12" s="60">
        <v>4099325</v>
      </c>
      <c r="J12" s="60">
        <v>8749834</v>
      </c>
      <c r="K12" s="60">
        <v>4134580</v>
      </c>
      <c r="L12" s="60">
        <v>2970574</v>
      </c>
      <c r="M12" s="60">
        <v>2125471</v>
      </c>
      <c r="N12" s="60">
        <v>9230625</v>
      </c>
      <c r="O12" s="60">
        <v>1114813</v>
      </c>
      <c r="P12" s="60">
        <v>1239983</v>
      </c>
      <c r="Q12" s="60">
        <v>2145716</v>
      </c>
      <c r="R12" s="60">
        <v>4500512</v>
      </c>
      <c r="S12" s="60"/>
      <c r="T12" s="60"/>
      <c r="U12" s="60"/>
      <c r="V12" s="60"/>
      <c r="W12" s="60">
        <v>22480971</v>
      </c>
      <c r="X12" s="60"/>
      <c r="Y12" s="60">
        <v>22480971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1237957</v>
      </c>
      <c r="D15" s="156"/>
      <c r="E15" s="60">
        <v>4700000</v>
      </c>
      <c r="F15" s="60">
        <v>4700000</v>
      </c>
      <c r="G15" s="60">
        <v>726055</v>
      </c>
      <c r="H15" s="60">
        <v>99408</v>
      </c>
      <c r="I15" s="60">
        <v>22946</v>
      </c>
      <c r="J15" s="60">
        <v>848409</v>
      </c>
      <c r="K15" s="60">
        <v>82124</v>
      </c>
      <c r="L15" s="60">
        <v>22430</v>
      </c>
      <c r="M15" s="60">
        <v>163748</v>
      </c>
      <c r="N15" s="60">
        <v>268302</v>
      </c>
      <c r="O15" s="60"/>
      <c r="P15" s="60">
        <v>16558</v>
      </c>
      <c r="Q15" s="60">
        <v>23408</v>
      </c>
      <c r="R15" s="60">
        <v>39966</v>
      </c>
      <c r="S15" s="60"/>
      <c r="T15" s="60"/>
      <c r="U15" s="60"/>
      <c r="V15" s="60"/>
      <c r="W15" s="60">
        <v>1156677</v>
      </c>
      <c r="X15" s="60">
        <v>3525000</v>
      </c>
      <c r="Y15" s="60">
        <v>-2368323</v>
      </c>
      <c r="Z15" s="140">
        <v>-67.19</v>
      </c>
      <c r="AA15" s="155">
        <v>4700000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20640000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15480000</v>
      </c>
      <c r="Y40" s="60">
        <f t="shared" si="4"/>
        <v>-15480000</v>
      </c>
      <c r="Z40" s="140">
        <f t="shared" si="5"/>
        <v>-100</v>
      </c>
      <c r="AA40" s="155">
        <f>AA10+AA25</f>
        <v>20640000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20640000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15480000</v>
      </c>
      <c r="Y41" s="295">
        <f t="shared" si="6"/>
        <v>-15480000</v>
      </c>
      <c r="Z41" s="296">
        <f t="shared" si="5"/>
        <v>-100</v>
      </c>
      <c r="AA41" s="297">
        <f>SUM(AA36:AA40)</f>
        <v>20640000</v>
      </c>
    </row>
    <row r="42" spans="1:27" ht="13.5">
      <c r="A42" s="298" t="s">
        <v>210</v>
      </c>
      <c r="B42" s="136"/>
      <c r="C42" s="95">
        <f aca="true" t="shared" si="7" ref="C42:Y48">C12+C27</f>
        <v>12645396</v>
      </c>
      <c r="D42" s="129">
        <f t="shared" si="7"/>
        <v>0</v>
      </c>
      <c r="E42" s="54">
        <f t="shared" si="7"/>
        <v>20640000</v>
      </c>
      <c r="F42" s="54">
        <f t="shared" si="7"/>
        <v>0</v>
      </c>
      <c r="G42" s="54">
        <f t="shared" si="7"/>
        <v>2620574</v>
      </c>
      <c r="H42" s="54">
        <f t="shared" si="7"/>
        <v>2029935</v>
      </c>
      <c r="I42" s="54">
        <f t="shared" si="7"/>
        <v>4099325</v>
      </c>
      <c r="J42" s="54">
        <f t="shared" si="7"/>
        <v>8749834</v>
      </c>
      <c r="K42" s="54">
        <f t="shared" si="7"/>
        <v>4134580</v>
      </c>
      <c r="L42" s="54">
        <f t="shared" si="7"/>
        <v>2970574</v>
      </c>
      <c r="M42" s="54">
        <f t="shared" si="7"/>
        <v>2125471</v>
      </c>
      <c r="N42" s="54">
        <f t="shared" si="7"/>
        <v>9230625</v>
      </c>
      <c r="O42" s="54">
        <f t="shared" si="7"/>
        <v>1114813</v>
      </c>
      <c r="P42" s="54">
        <f t="shared" si="7"/>
        <v>1239983</v>
      </c>
      <c r="Q42" s="54">
        <f t="shared" si="7"/>
        <v>2145716</v>
      </c>
      <c r="R42" s="54">
        <f t="shared" si="7"/>
        <v>4500512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22480971</v>
      </c>
      <c r="X42" s="54">
        <f t="shared" si="7"/>
        <v>0</v>
      </c>
      <c r="Y42" s="54">
        <f t="shared" si="7"/>
        <v>22480971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1237957</v>
      </c>
      <c r="D45" s="129">
        <f t="shared" si="7"/>
        <v>0</v>
      </c>
      <c r="E45" s="54">
        <f t="shared" si="7"/>
        <v>4700000</v>
      </c>
      <c r="F45" s="54">
        <f t="shared" si="7"/>
        <v>4700000</v>
      </c>
      <c r="G45" s="54">
        <f t="shared" si="7"/>
        <v>726055</v>
      </c>
      <c r="H45" s="54">
        <f t="shared" si="7"/>
        <v>99408</v>
      </c>
      <c r="I45" s="54">
        <f t="shared" si="7"/>
        <v>22946</v>
      </c>
      <c r="J45" s="54">
        <f t="shared" si="7"/>
        <v>848409</v>
      </c>
      <c r="K45" s="54">
        <f t="shared" si="7"/>
        <v>82124</v>
      </c>
      <c r="L45" s="54">
        <f t="shared" si="7"/>
        <v>22430</v>
      </c>
      <c r="M45" s="54">
        <f t="shared" si="7"/>
        <v>163748</v>
      </c>
      <c r="N45" s="54">
        <f t="shared" si="7"/>
        <v>268302</v>
      </c>
      <c r="O45" s="54">
        <f t="shared" si="7"/>
        <v>0</v>
      </c>
      <c r="P45" s="54">
        <f t="shared" si="7"/>
        <v>16558</v>
      </c>
      <c r="Q45" s="54">
        <f t="shared" si="7"/>
        <v>23408</v>
      </c>
      <c r="R45" s="54">
        <f t="shared" si="7"/>
        <v>39966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1156677</v>
      </c>
      <c r="X45" s="54">
        <f t="shared" si="7"/>
        <v>3525000</v>
      </c>
      <c r="Y45" s="54">
        <f t="shared" si="7"/>
        <v>-2368323</v>
      </c>
      <c r="Z45" s="184">
        <f t="shared" si="5"/>
        <v>-67.18646808510638</v>
      </c>
      <c r="AA45" s="130">
        <f t="shared" si="8"/>
        <v>4700000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13883353</v>
      </c>
      <c r="D49" s="218">
        <f t="shared" si="9"/>
        <v>0</v>
      </c>
      <c r="E49" s="220">
        <f t="shared" si="9"/>
        <v>25340000</v>
      </c>
      <c r="F49" s="220">
        <f t="shared" si="9"/>
        <v>25340000</v>
      </c>
      <c r="G49" s="220">
        <f t="shared" si="9"/>
        <v>3346629</v>
      </c>
      <c r="H49" s="220">
        <f t="shared" si="9"/>
        <v>2129343</v>
      </c>
      <c r="I49" s="220">
        <f t="shared" si="9"/>
        <v>4122271</v>
      </c>
      <c r="J49" s="220">
        <f t="shared" si="9"/>
        <v>9598243</v>
      </c>
      <c r="K49" s="220">
        <f t="shared" si="9"/>
        <v>4216704</v>
      </c>
      <c r="L49" s="220">
        <f t="shared" si="9"/>
        <v>2993004</v>
      </c>
      <c r="M49" s="220">
        <f t="shared" si="9"/>
        <v>2289219</v>
      </c>
      <c r="N49" s="220">
        <f t="shared" si="9"/>
        <v>9498927</v>
      </c>
      <c r="O49" s="220">
        <f t="shared" si="9"/>
        <v>1114813</v>
      </c>
      <c r="P49" s="220">
        <f t="shared" si="9"/>
        <v>1256541</v>
      </c>
      <c r="Q49" s="220">
        <f t="shared" si="9"/>
        <v>2169124</v>
      </c>
      <c r="R49" s="220">
        <f t="shared" si="9"/>
        <v>4540478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23637648</v>
      </c>
      <c r="X49" s="220">
        <f t="shared" si="9"/>
        <v>19005000</v>
      </c>
      <c r="Y49" s="220">
        <f t="shared" si="9"/>
        <v>4632648</v>
      </c>
      <c r="Z49" s="221">
        <f t="shared" si="5"/>
        <v>24.37594317284925</v>
      </c>
      <c r="AA49" s="222">
        <f>SUM(AA41:AA48)</f>
        <v>25340000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3165000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3165000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>
        <v>158476</v>
      </c>
      <c r="R66" s="275">
        <v>158476</v>
      </c>
      <c r="S66" s="275"/>
      <c r="T66" s="275"/>
      <c r="U66" s="275"/>
      <c r="V66" s="275"/>
      <c r="W66" s="275">
        <v>158476</v>
      </c>
      <c r="X66" s="275"/>
      <c r="Y66" s="275">
        <v>158476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3000000</v>
      </c>
      <c r="F68" s="60"/>
      <c r="G68" s="60">
        <v>314006</v>
      </c>
      <c r="H68" s="60">
        <v>213681</v>
      </c>
      <c r="I68" s="60">
        <v>213252</v>
      </c>
      <c r="J68" s="60">
        <v>740939</v>
      </c>
      <c r="K68" s="60">
        <v>279022</v>
      </c>
      <c r="L68" s="60">
        <v>58315</v>
      </c>
      <c r="M68" s="60">
        <v>34497</v>
      </c>
      <c r="N68" s="60">
        <v>371834</v>
      </c>
      <c r="O68" s="60">
        <v>124736</v>
      </c>
      <c r="P68" s="60">
        <v>268117</v>
      </c>
      <c r="Q68" s="60"/>
      <c r="R68" s="60">
        <v>392853</v>
      </c>
      <c r="S68" s="60"/>
      <c r="T68" s="60"/>
      <c r="U68" s="60"/>
      <c r="V68" s="60"/>
      <c r="W68" s="60">
        <v>1505626</v>
      </c>
      <c r="X68" s="60"/>
      <c r="Y68" s="60">
        <v>1505626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3000000</v>
      </c>
      <c r="F69" s="220">
        <f t="shared" si="12"/>
        <v>0</v>
      </c>
      <c r="G69" s="220">
        <f t="shared" si="12"/>
        <v>314006</v>
      </c>
      <c r="H69" s="220">
        <f t="shared" si="12"/>
        <v>213681</v>
      </c>
      <c r="I69" s="220">
        <f t="shared" si="12"/>
        <v>213252</v>
      </c>
      <c r="J69" s="220">
        <f t="shared" si="12"/>
        <v>740939</v>
      </c>
      <c r="K69" s="220">
        <f t="shared" si="12"/>
        <v>279022</v>
      </c>
      <c r="L69" s="220">
        <f t="shared" si="12"/>
        <v>58315</v>
      </c>
      <c r="M69" s="220">
        <f t="shared" si="12"/>
        <v>34497</v>
      </c>
      <c r="N69" s="220">
        <f t="shared" si="12"/>
        <v>371834</v>
      </c>
      <c r="O69" s="220">
        <f t="shared" si="12"/>
        <v>124736</v>
      </c>
      <c r="P69" s="220">
        <f t="shared" si="12"/>
        <v>268117</v>
      </c>
      <c r="Q69" s="220">
        <f t="shared" si="12"/>
        <v>158476</v>
      </c>
      <c r="R69" s="220">
        <f t="shared" si="12"/>
        <v>551329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1664102</v>
      </c>
      <c r="X69" s="220">
        <f t="shared" si="12"/>
        <v>0</v>
      </c>
      <c r="Y69" s="220">
        <f t="shared" si="12"/>
        <v>1664102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20640000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15480000</v>
      </c>
      <c r="Y5" s="358">
        <f t="shared" si="0"/>
        <v>-15480000</v>
      </c>
      <c r="Z5" s="359">
        <f>+IF(X5&lt;&gt;0,+(Y5/X5)*100,0)</f>
        <v>-100</v>
      </c>
      <c r="AA5" s="360">
        <f>+AA6+AA8+AA11+AA13+AA15</f>
        <v>20640000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20640000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15480000</v>
      </c>
      <c r="Y15" s="59">
        <f t="shared" si="5"/>
        <v>-15480000</v>
      </c>
      <c r="Z15" s="61">
        <f>+IF(X15&lt;&gt;0,+(Y15/X15)*100,0)</f>
        <v>-100</v>
      </c>
      <c r="AA15" s="62">
        <f>SUM(AA16:AA20)</f>
        <v>20640000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20640000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15480000</v>
      </c>
      <c r="Y20" s="59">
        <v>-15480000</v>
      </c>
      <c r="Z20" s="61">
        <v>-100</v>
      </c>
      <c r="AA20" s="62">
        <v>20640000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12645396</v>
      </c>
      <c r="D22" s="344">
        <f t="shared" si="6"/>
        <v>0</v>
      </c>
      <c r="E22" s="343">
        <f t="shared" si="6"/>
        <v>20640000</v>
      </c>
      <c r="F22" s="345">
        <f t="shared" si="6"/>
        <v>0</v>
      </c>
      <c r="G22" s="345">
        <f t="shared" si="6"/>
        <v>2620574</v>
      </c>
      <c r="H22" s="343">
        <f t="shared" si="6"/>
        <v>2029935</v>
      </c>
      <c r="I22" s="343">
        <f t="shared" si="6"/>
        <v>4099325</v>
      </c>
      <c r="J22" s="345">
        <f t="shared" si="6"/>
        <v>8749834</v>
      </c>
      <c r="K22" s="345">
        <f t="shared" si="6"/>
        <v>4134580</v>
      </c>
      <c r="L22" s="343">
        <f t="shared" si="6"/>
        <v>2970574</v>
      </c>
      <c r="M22" s="343">
        <f t="shared" si="6"/>
        <v>2125471</v>
      </c>
      <c r="N22" s="345">
        <f t="shared" si="6"/>
        <v>9230625</v>
      </c>
      <c r="O22" s="345">
        <f t="shared" si="6"/>
        <v>1114813</v>
      </c>
      <c r="P22" s="343">
        <f t="shared" si="6"/>
        <v>1239983</v>
      </c>
      <c r="Q22" s="343">
        <f t="shared" si="6"/>
        <v>2145716</v>
      </c>
      <c r="R22" s="345">
        <f t="shared" si="6"/>
        <v>4500512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22480971</v>
      </c>
      <c r="X22" s="343">
        <f t="shared" si="6"/>
        <v>0</v>
      </c>
      <c r="Y22" s="345">
        <f t="shared" si="6"/>
        <v>22480971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12645396</v>
      </c>
      <c r="D32" s="340"/>
      <c r="E32" s="60">
        <v>20640000</v>
      </c>
      <c r="F32" s="59"/>
      <c r="G32" s="59">
        <v>2620574</v>
      </c>
      <c r="H32" s="60">
        <v>2029935</v>
      </c>
      <c r="I32" s="60">
        <v>4099325</v>
      </c>
      <c r="J32" s="59">
        <v>8749834</v>
      </c>
      <c r="K32" s="59">
        <v>4134580</v>
      </c>
      <c r="L32" s="60">
        <v>2970574</v>
      </c>
      <c r="M32" s="60">
        <v>2125471</v>
      </c>
      <c r="N32" s="59">
        <v>9230625</v>
      </c>
      <c r="O32" s="59">
        <v>1114813</v>
      </c>
      <c r="P32" s="60">
        <v>1239983</v>
      </c>
      <c r="Q32" s="60">
        <v>2145716</v>
      </c>
      <c r="R32" s="59">
        <v>4500512</v>
      </c>
      <c r="S32" s="59"/>
      <c r="T32" s="60"/>
      <c r="U32" s="60"/>
      <c r="V32" s="59"/>
      <c r="W32" s="59">
        <v>22480971</v>
      </c>
      <c r="X32" s="60"/>
      <c r="Y32" s="59">
        <v>22480971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1237957</v>
      </c>
      <c r="D40" s="344">
        <f t="shared" si="9"/>
        <v>0</v>
      </c>
      <c r="E40" s="343">
        <f t="shared" si="9"/>
        <v>4700000</v>
      </c>
      <c r="F40" s="345">
        <f t="shared" si="9"/>
        <v>4700000</v>
      </c>
      <c r="G40" s="345">
        <f t="shared" si="9"/>
        <v>726055</v>
      </c>
      <c r="H40" s="343">
        <f t="shared" si="9"/>
        <v>99408</v>
      </c>
      <c r="I40" s="343">
        <f t="shared" si="9"/>
        <v>22946</v>
      </c>
      <c r="J40" s="345">
        <f t="shared" si="9"/>
        <v>848409</v>
      </c>
      <c r="K40" s="345">
        <f t="shared" si="9"/>
        <v>82124</v>
      </c>
      <c r="L40" s="343">
        <f t="shared" si="9"/>
        <v>22430</v>
      </c>
      <c r="M40" s="343">
        <f t="shared" si="9"/>
        <v>163748</v>
      </c>
      <c r="N40" s="345">
        <f t="shared" si="9"/>
        <v>268302</v>
      </c>
      <c r="O40" s="345">
        <f t="shared" si="9"/>
        <v>0</v>
      </c>
      <c r="P40" s="343">
        <f t="shared" si="9"/>
        <v>16558</v>
      </c>
      <c r="Q40" s="343">
        <f t="shared" si="9"/>
        <v>23408</v>
      </c>
      <c r="R40" s="345">
        <f t="shared" si="9"/>
        <v>39966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1156677</v>
      </c>
      <c r="X40" s="343">
        <f t="shared" si="9"/>
        <v>3525000</v>
      </c>
      <c r="Y40" s="345">
        <f t="shared" si="9"/>
        <v>-2368323</v>
      </c>
      <c r="Z40" s="336">
        <f>+IF(X40&lt;&gt;0,+(Y40/X40)*100,0)</f>
        <v>-67.18646808510638</v>
      </c>
      <c r="AA40" s="350">
        <f>SUM(AA41:AA49)</f>
        <v>4700000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536216</v>
      </c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600000</v>
      </c>
      <c r="Y43" s="370">
        <v>-600000</v>
      </c>
      <c r="Z43" s="371">
        <v>-100</v>
      </c>
      <c r="AA43" s="303">
        <v>800000</v>
      </c>
    </row>
    <row r="44" spans="1:27" ht="13.5">
      <c r="A44" s="361" t="s">
        <v>250</v>
      </c>
      <c r="B44" s="136"/>
      <c r="C44" s="60">
        <v>701741</v>
      </c>
      <c r="D44" s="368"/>
      <c r="E44" s="54">
        <v>800000</v>
      </c>
      <c r="F44" s="53">
        <v>800000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600000</v>
      </c>
      <c r="Y44" s="53">
        <v>-600000</v>
      </c>
      <c r="Z44" s="94">
        <v>-100</v>
      </c>
      <c r="AA44" s="95">
        <v>800000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2100000</v>
      </c>
      <c r="F49" s="53">
        <v>2100000</v>
      </c>
      <c r="G49" s="53">
        <v>726055</v>
      </c>
      <c r="H49" s="54">
        <v>99408</v>
      </c>
      <c r="I49" s="54">
        <v>22946</v>
      </c>
      <c r="J49" s="53">
        <v>848409</v>
      </c>
      <c r="K49" s="53">
        <v>82124</v>
      </c>
      <c r="L49" s="54">
        <v>22430</v>
      </c>
      <c r="M49" s="54">
        <v>163748</v>
      </c>
      <c r="N49" s="53">
        <v>268302</v>
      </c>
      <c r="O49" s="53"/>
      <c r="P49" s="54">
        <v>16558</v>
      </c>
      <c r="Q49" s="54">
        <v>23408</v>
      </c>
      <c r="R49" s="53">
        <v>39966</v>
      </c>
      <c r="S49" s="53"/>
      <c r="T49" s="54"/>
      <c r="U49" s="54"/>
      <c r="V49" s="53"/>
      <c r="W49" s="53">
        <v>1156677</v>
      </c>
      <c r="X49" s="54">
        <v>1575000</v>
      </c>
      <c r="Y49" s="53">
        <v>-418323</v>
      </c>
      <c r="Z49" s="94">
        <v>-26.56</v>
      </c>
      <c r="AA49" s="95">
        <v>2100000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13883353</v>
      </c>
      <c r="D60" s="346">
        <f t="shared" si="14"/>
        <v>0</v>
      </c>
      <c r="E60" s="219">
        <f t="shared" si="14"/>
        <v>25340000</v>
      </c>
      <c r="F60" s="264">
        <f t="shared" si="14"/>
        <v>25340000</v>
      </c>
      <c r="G60" s="264">
        <f t="shared" si="14"/>
        <v>3346629</v>
      </c>
      <c r="H60" s="219">
        <f t="shared" si="14"/>
        <v>2129343</v>
      </c>
      <c r="I60" s="219">
        <f t="shared" si="14"/>
        <v>4122271</v>
      </c>
      <c r="J60" s="264">
        <f t="shared" si="14"/>
        <v>9598243</v>
      </c>
      <c r="K60" s="264">
        <f t="shared" si="14"/>
        <v>4216704</v>
      </c>
      <c r="L60" s="219">
        <f t="shared" si="14"/>
        <v>2993004</v>
      </c>
      <c r="M60" s="219">
        <f t="shared" si="14"/>
        <v>2289219</v>
      </c>
      <c r="N60" s="264">
        <f t="shared" si="14"/>
        <v>9498927</v>
      </c>
      <c r="O60" s="264">
        <f t="shared" si="14"/>
        <v>1114813</v>
      </c>
      <c r="P60" s="219">
        <f t="shared" si="14"/>
        <v>1256541</v>
      </c>
      <c r="Q60" s="219">
        <f t="shared" si="14"/>
        <v>2169124</v>
      </c>
      <c r="R60" s="264">
        <f t="shared" si="14"/>
        <v>4540478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23637648</v>
      </c>
      <c r="X60" s="219">
        <f t="shared" si="14"/>
        <v>19005000</v>
      </c>
      <c r="Y60" s="264">
        <f t="shared" si="14"/>
        <v>4632648</v>
      </c>
      <c r="Z60" s="337">
        <f>+IF(X60&lt;&gt;0,+(Y60/X60)*100,0)</f>
        <v>24.37594317284925</v>
      </c>
      <c r="AA60" s="232">
        <f>+AA57+AA54+AA51+AA40+AA37+AA34+AA22+AA5</f>
        <v>25340000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2014-05-13T08:15:31Z</dcterms:created>
  <dcterms:modified xsi:type="dcterms:W3CDTF">2014-05-13T08:15:34Z</dcterms:modified>
  <cp:category/>
  <cp:version/>
  <cp:contentType/>
  <cp:contentStatus/>
</cp:coreProperties>
</file>