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415" activeTab="0"/>
  </bookViews>
  <sheets>
    <sheet name="Sum per Prov for Total" sheetId="1" r:id="rId1"/>
    <sheet name="Sum per Prov for Capital" sheetId="2" r:id="rId2"/>
    <sheet name="Sum per Prov for Operating" sheetId="3" r:id="rId3"/>
    <sheet name="Detail Total" sheetId="4" r:id="rId4"/>
    <sheet name="Detail Capital" sheetId="5" r:id="rId5"/>
    <sheet name="Detail Operating" sheetId="6" r:id="rId6"/>
  </sheets>
  <definedNames>
    <definedName name="_xlnm.Print_Area" localSheetId="1">'Sum per Prov for Capital'!$A$1:$L$15</definedName>
    <definedName name="_xlnm.Print_Area" localSheetId="2">'Sum per Prov for Operating'!$A$1:$L$15</definedName>
    <definedName name="_xlnm.Print_Area" localSheetId="0">'Sum per Prov for Total'!$A$1:$L$15</definedName>
    <definedName name="_xlnm.Print_Titles" localSheetId="4">'Detail Capital'!$1:$3</definedName>
    <definedName name="_xlnm.Print_Titles" localSheetId="5">'Detail Operating'!$1:$3</definedName>
    <definedName name="_xlnm.Print_Titles" localSheetId="3">'Detail Total'!$1:$3</definedName>
  </definedNames>
  <calcPr fullCalcOnLoad="1"/>
</workbook>
</file>

<file path=xl/sharedStrings.xml><?xml version="1.0" encoding="utf-8"?>
<sst xmlns="http://schemas.openxmlformats.org/spreadsheetml/2006/main" count="2844" uniqueCount="660">
  <si>
    <t>R thousands</t>
  </si>
  <si>
    <t>Code</t>
  </si>
  <si>
    <t>Main appropriation</t>
  </si>
  <si>
    <t>Adjusted Budget</t>
  </si>
  <si>
    <t>Year to date: 30 June 2014</t>
  </si>
  <si>
    <t>Total Expenditure as % of main appropriation</t>
  </si>
  <si>
    <t>Total Expenditure as % of adjusted budget</t>
  </si>
  <si>
    <t>(Over)</t>
  </si>
  <si>
    <t>Under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</si>
  <si>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</si>
  <si>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</si>
  <si>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</si>
  <si>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</si>
  <si>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</si>
  <si>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</si>
  <si>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</si>
  <si>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</si>
  <si>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</si>
  <si>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</si>
  <si>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</si>
  <si>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</si>
  <si>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</si>
  <si>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</si>
  <si>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</si>
  <si>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</si>
  <si>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</si>
  <si>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</si>
  <si>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</si>
  <si>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</si>
  <si>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</si>
  <si>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</si>
  <si>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</si>
  <si>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</si>
  <si>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</si>
  <si>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</si>
  <si>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</si>
  <si>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</si>
  <si>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</si>
  <si>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</si>
  <si>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</si>
  <si>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</si>
  <si>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</si>
  <si>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</si>
  <si>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</si>
  <si>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</si>
  <si>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</si>
  <si>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</si>
  <si>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</si>
  <si>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</si>
  <si>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</si>
  <si>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</si>
  <si>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</si>
  <si>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</si>
  <si>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</si>
  <si>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</si>
  <si>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</si>
  <si>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</si>
  <si>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</si>
  <si>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</si>
  <si>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</si>
  <si>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</si>
  <si>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</si>
  <si>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</si>
  <si>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</si>
  <si>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</si>
  <si>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</si>
  <si>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</si>
  <si>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</si>
  <si>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</si>
  <si>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</si>
  <si>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</si>
  <si>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</si>
  <si>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</si>
  <si>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</si>
  <si>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</si>
  <si>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</si>
  <si>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</si>
  <si>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</si>
  <si>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</si>
  <si>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</si>
  <si>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</si>
  <si>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</si>
  <si>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</si>
  <si>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</si>
  <si>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</si>
  <si>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</si>
  <si>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</si>
  <si>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</si>
  <si>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</si>
  <si>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</si>
  <si>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</si>
  <si>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</si>
  <si>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</si>
  <si>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</si>
  <si>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</si>
  <si>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</si>
  <si>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</si>
  <si>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</si>
  <si>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</si>
  <si>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</si>
  <si>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</si>
  <si>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</si>
  <si>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</si>
  <si>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</si>
  <si>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</si>
  <si>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</si>
  <si>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</si>
  <si>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</si>
  <si>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</si>
  <si>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</si>
  <si>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</si>
  <si>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</si>
  <si>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</si>
  <si>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</si>
  <si>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</si>
  <si>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</si>
  <si>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</si>
  <si>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</si>
  <si>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</si>
  <si>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</si>
  <si>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</si>
  <si>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</si>
  <si>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</si>
  <si>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</si>
  <si>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</si>
  <si>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</si>
  <si>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</si>
  <si>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</si>
  <si>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</si>
  <si>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</si>
  <si>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</si>
  <si>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</si>
  <si>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</si>
  <si>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</si>
  <si>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</si>
  <si>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</si>
  <si>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</si>
  <si>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</si>
  <si>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</si>
  <si>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</si>
  <si>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</si>
  <si>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</si>
  <si>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</si>
  <si>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</si>
  <si>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</si>
  <si>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</si>
  <si>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</si>
  <si>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</si>
  <si>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</si>
  <si>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</si>
  <si>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</si>
  <si>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</si>
  <si>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</si>
  <si>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</si>
  <si>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</si>
  <si>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</si>
  <si>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</si>
  <si>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</si>
  <si>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</si>
  <si>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</si>
  <si>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</si>
  <si>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</si>
  <si>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</si>
  <si>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</si>
  <si>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</si>
  <si>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</si>
  <si>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</si>
  <si>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</si>
  <si>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</si>
  <si>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</si>
  <si>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</si>
  <si>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</si>
  <si>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</si>
  <si>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</si>
  <si>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</si>
  <si>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</si>
  <si>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</si>
  <si>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</si>
  <si>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</si>
  <si>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</si>
  <si>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</si>
  <si>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</si>
  <si>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</si>
  <si>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</si>
  <si>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</si>
  <si>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</si>
  <si>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</si>
  <si>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</si>
  <si>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</si>
  <si>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</si>
  <si>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</si>
  <si>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</si>
  <si>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</si>
  <si>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</si>
  <si>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</si>
  <si>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</si>
  <si>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</si>
  <si>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</si>
  <si>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</si>
  <si>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</si>
  <si>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</si>
  <si>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</si>
  <si>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</si>
  <si>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</si>
  <si>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</si>
  <si>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</si>
  <si>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</si>
  <si>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</si>
  <si>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</si>
  <si>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</si>
  <si>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</si>
  <si>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</si>
  <si>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</si>
  <si>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</si>
  <si>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</si>
  <si>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</si>
  <si>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</si>
  <si>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</si>
  <si>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</si>
  <si>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</si>
  <si>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</si>
  <si>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</si>
  <si>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</si>
  <si>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</si>
  <si>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</si>
  <si>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</si>
  <si>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</si>
  <si>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</si>
  <si>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</si>
  <si>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</si>
  <si>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</si>
  <si>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</si>
  <si>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</si>
  <si>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</si>
  <si>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</si>
  <si>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</si>
  <si>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</si>
  <si>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</si>
  <si>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</si>
  <si>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</si>
  <si>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</si>
  <si>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</si>
  <si>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</si>
  <si>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</si>
  <si>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</si>
  <si>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</si>
  <si>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</si>
  <si>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</si>
  <si>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</si>
  <si>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</si>
  <si>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</si>
  <si>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</si>
  <si>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</si>
  <si>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</si>
  <si>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</si>
  <si>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</si>
  <si>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</si>
  <si>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</si>
  <si>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</si>
  <si>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</si>
  <si>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</si>
  <si>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</si>
  <si>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</si>
  <si>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</si>
  <si>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</si>
  <si>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</si>
  <si>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</si>
  <si>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</si>
  <si>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</si>
  <si>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</si>
  <si>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</si>
  <si>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</si>
  <si>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</si>
  <si>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</si>
  <si>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</si>
  <si>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</si>
  <si>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</si>
  <si>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</si>
  <si>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</si>
  <si>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</si>
  <si>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</si>
  <si>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</si>
  <si>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</si>
  <si>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</si>
  <si>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</si>
  <si>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</si>
  <si>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</si>
  <si>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</si>
  <si>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</si>
  <si>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</si>
  <si>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</si>
  <si>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</si>
  <si>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</si>
  <si>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</si>
  <si>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</si>
  <si>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</si>
  <si>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</si>
  <si>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</si>
  <si>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</si>
  <si>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</si>
  <si>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</si>
  <si>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</si>
  <si>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</si>
  <si>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</si>
  <si>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</si>
  <si>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</si>
  <si>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</si>
  <si>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</si>
  <si>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</si>
  <si>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</si>
  <si>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</si>
  <si>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</si>
  <si>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</si>
  <si>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</si>
  <si>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</si>
  <si>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</si>
  <si>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</si>
  <si>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</si>
  <si>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</si>
  <si>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</si>
  <si>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</si>
  <si>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</si>
  <si>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</si>
  <si>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</si>
  <si>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</si>
  <si>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</si>
  <si>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</si>
  <si>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</si>
  <si>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</si>
  <si>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</si>
  <si>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</si>
  <si>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</si>
  <si>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</si>
  <si>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</si>
  <si>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</si>
  <si>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</si>
  <si>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</si>
  <si>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</si>
  <si>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</si>
  <si>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</si>
  <si>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</si>
  <si>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</si>
  <si>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</si>
  <si>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</si>
  <si>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</si>
  <si>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</si>
  <si>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</si>
  <si>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</si>
  <si>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</si>
  <si>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</si>
  <si>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</si>
  <si>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</si>
  <si>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</si>
  <si>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</si>
  <si>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</si>
  <si>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</si>
  <si>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</si>
  <si>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</si>
  <si>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</si>
  <si>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</si>
  <si>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</si>
  <si>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</si>
  <si>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</si>
  <si>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</si>
  <si>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</si>
  <si>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</si>
  <si>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</si>
  <si>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</si>
  <si>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</si>
  <si>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</si>
  <si>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</si>
  <si>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</si>
  <si>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</si>
  <si>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</si>
  <si>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</si>
  <si>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</si>
  <si>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</si>
  <si>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</si>
  <si>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</si>
  <si>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</si>
  <si>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</si>
  <si>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</si>
  <si>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</si>
  <si>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</si>
  <si>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</si>
  <si>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</si>
  <si>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</si>
  <si>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</si>
  <si>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</si>
  <si>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</si>
  <si>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</si>
  <si>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</si>
  <si>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</si>
  <si>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</si>
  <si>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</si>
  <si>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</si>
  <si>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</si>
  <si>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</si>
  <si>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</si>
  <si>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</si>
  <si>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</si>
  <si>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</si>
  <si>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</si>
  <si>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</si>
  <si>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</si>
  <si>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</si>
  <si>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</si>
  <si>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</si>
  <si>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</si>
  <si>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</si>
  <si>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</si>
  <si>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</si>
  <si>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</si>
  <si>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</si>
  <si>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</si>
  <si>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</si>
  <si>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</si>
  <si>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</si>
  <si>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</si>
  <si>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</si>
  <si>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</si>
  <si>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</si>
  <si>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</si>
  <si>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</si>
  <si>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</si>
  <si>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</si>
  <si>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</si>
  <si>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</si>
  <si>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</si>
  <si>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</si>
  <si>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</si>
  <si>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</si>
  <si>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</si>
  <si>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</si>
  <si>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</si>
  <si>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</si>
  <si>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</si>
  <si>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</si>
  <si>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</si>
  <si>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</si>
  <si>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</si>
  <si>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</si>
  <si>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</si>
  <si>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</si>
  <si>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</si>
  <si>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</si>
  <si>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</si>
  <si>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</si>
  <si>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</si>
  <si>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</si>
  <si>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</si>
  <si>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</si>
  <si>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</si>
  <si>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</si>
  <si>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</si>
  <si>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</si>
  <si>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</si>
  <si>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</si>
  <si>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</si>
  <si>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</si>
  <si>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</si>
  <si>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</si>
  <si>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</si>
  <si>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</si>
  <si>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</si>
  <si>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</si>
  <si>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</si>
  <si>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</si>
  <si>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</si>
  <si>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</si>
  <si>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</si>
  <si>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</si>
  <si>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</si>
  <si>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</si>
  <si>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</si>
  <si>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</si>
  <si>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</si>
  <si>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</si>
  <si>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</si>
  <si>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</si>
  <si>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</si>
  <si>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</si>
  <si>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</si>
  <si>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</si>
  <si>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</si>
  <si>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</si>
  <si>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</si>
  <si>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</si>
  <si>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</si>
  <si>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</si>
  <si>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</si>
  <si>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</si>
  <si>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</si>
  <si>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</si>
  <si>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</si>
  <si>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</si>
  <si>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</si>
  <si>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</si>
  <si>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</si>
  <si>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</si>
  <si>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</si>
  <si>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</si>
  <si>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</si>
  <si>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</si>
  <si>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</si>
  <si>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</si>
  <si>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</si>
  <si>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</si>
  <si>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</si>
  <si>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</si>
  <si>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</si>
  <si>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</si>
  <si>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</si>
  <si>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</si>
  <si>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</si>
  <si>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</si>
  <si>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</si>
  <si>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</si>
  <si>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</si>
  <si>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</si>
  <si>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</si>
  <si>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</si>
  <si>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</si>
  <si>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</si>
  <si>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</si>
  <si>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</si>
  <si>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</si>
  <si>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</si>
  <si>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</si>
  <si>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</si>
  <si>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</si>
  <si>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</si>
  <si>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</si>
  <si>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</si>
  <si>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</si>
  <si>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</si>
  <si>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</si>
  <si>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</si>
  <si>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</si>
  <si>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</si>
  <si>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</si>
  <si>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</si>
  <si>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</si>
  <si>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</si>
  <si>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</si>
  <si>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</si>
  <si>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</si>
  <si>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</si>
  <si>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</si>
  <si>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</si>
  <si>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</si>
  <si>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</si>
  <si>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</si>
  <si>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</si>
  <si>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</si>
  <si>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</si>
  <si>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</si>
  <si>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</si>
  <si>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</si>
  <si>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</si>
  <si>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</si>
  <si>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</si>
  <si>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</si>
  <si>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</si>
  <si>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</si>
  <si>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</si>
  <si>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</si>
  <si>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</si>
  <si>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</si>
  <si>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</si>
  <si>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</si>
  <si>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</si>
  <si>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</si>
  <si>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</si>
  <si>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</si>
  <si>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</si>
  <si>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</si>
  <si>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</si>
  <si>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</si>
  <si>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</si>
  <si>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</si>
  <si>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</si>
  <si>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</si>
  <si>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</si>
  <si>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</si>
  <si>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</si>
  <si>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</si>
  <si>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</si>
  <si>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</si>
  <si>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</si>
  <si>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</si>
  <si>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</si>
  <si>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</si>
  <si>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</si>
  <si>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</si>
  <si>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</si>
  <si>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</si>
  <si>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</si>
  <si>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</si>
  <si>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</si>
  <si>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</si>
  <si>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</si>
  <si>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</si>
  <si>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</si>
  <si>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</si>
  <si>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</si>
  <si>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</si>
  <si>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</si>
  <si>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</si>
  <si>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</si>
  <si>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</si>
  <si>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</si>
  <si>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</si>
  <si>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</si>
  <si>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</si>
  <si>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</si>
  <si>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</si>
  <si>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</si>
  <si>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</si>
  <si>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</si>
  <si>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</si>
  <si>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</si>
  <si>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</si>
  <si>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</si>
  <si>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</si>
  <si>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</si>
  <si>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</si>
  <si>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</si>
  <si>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</si>
  <si>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</si>
  <si>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</si>
  <si>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</si>
  <si>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</si>
  <si>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</si>
  <si>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</si>
  <si>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</si>
  <si>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</si>
  <si>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</si>
  <si>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</si>
  <si>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</si>
  <si>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</si>
  <si>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</si>
  <si>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</si>
  <si>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</si>
  <si>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</si>
  <si>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</si>
  <si>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</si>
  <si>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</si>
  <si>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</si>
  <si>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</si>
  <si>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</si>
  <si>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AGGREGRATED BUDGETS OF TOTAL EXPENDITURE FOR THE 4th QUARTER ENDED 30 JUNE 2014 (Preliminary results)</t>
  </si>
  <si>
    <t>AGGREGRATED BUDGETS OF CAPITAL EXPENDITURE FOR THE 4th QUARTER ENDED 30 JUNE 2014 (Preliminary results)</t>
  </si>
  <si>
    <t>AGGREGRATED BUDGETS OF OPERATING EXPENDITURE FOR THE 4th QUARTER ENDED 30 JUNE 2014 (Preliminary results)</t>
  </si>
  <si>
    <t>Net</t>
  </si>
  <si>
    <t>(Over) spending as % of adj budget</t>
  </si>
  <si>
    <t>Under spending as % of adj budget</t>
  </si>
  <si>
    <t>Total Exp as % of main app</t>
  </si>
  <si>
    <t>Total Exp as % of adj budget</t>
  </si>
  <si>
    <t>Source: National Treasury Local Government Database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</si>
</sst>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;\(0.0%\);_(* &quot;- &quot;?_);_(@_)"/>
    <numFmt numFmtId="165" formatCode="_(* #,##0,_);_(* \(#,##0,\);_(* &quot;- &quot;?_);_(@_)"/>
    <numFmt numFmtId="166" formatCode="##,##0,_);\(##,##0,\);0"/>
    <numFmt numFmtId="167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0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wrapText="1"/>
      <protection/>
    </xf>
    <xf numFmtId="165" fontId="23" fillId="0" borderId="11" xfId="0" applyNumberFormat="1" applyFont="1" applyFill="1" applyBorder="1" applyAlignment="1" applyProtection="1">
      <alignment/>
      <protection/>
    </xf>
    <xf numFmtId="164" fontId="23" fillId="0" borderId="11" xfId="0" applyNumberFormat="1" applyFont="1" applyFill="1" applyBorder="1" applyAlignment="1" applyProtection="1">
      <alignment/>
      <protection/>
    </xf>
    <xf numFmtId="165" fontId="23" fillId="0" borderId="14" xfId="0" applyNumberFormat="1" applyFont="1" applyFill="1" applyBorder="1" applyAlignment="1" applyProtection="1">
      <alignment/>
      <protection/>
    </xf>
    <xf numFmtId="165" fontId="23" fillId="0" borderId="15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65" fontId="20" fillId="0" borderId="16" xfId="0" applyNumberFormat="1" applyFont="1" applyBorder="1" applyAlignment="1" applyProtection="1">
      <alignment horizontal="right"/>
      <protection/>
    </xf>
    <xf numFmtId="164" fontId="24" fillId="0" borderId="16" xfId="0" applyNumberFormat="1" applyFont="1" applyFill="1" applyBorder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>
      <alignment/>
    </xf>
    <xf numFmtId="0" fontId="20" fillId="0" borderId="17" xfId="0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wrapText="1"/>
      <protection/>
    </xf>
    <xf numFmtId="0" fontId="22" fillId="0" borderId="19" xfId="0" applyFont="1" applyBorder="1" applyAlignment="1" applyProtection="1">
      <alignment horizontal="left" wrapText="1" indent="1"/>
      <protection/>
    </xf>
    <xf numFmtId="164" fontId="23" fillId="0" borderId="12" xfId="0" applyNumberFormat="1" applyFont="1" applyFill="1" applyBorder="1" applyAlignment="1" applyProtection="1">
      <alignment/>
      <protection/>
    </xf>
    <xf numFmtId="165" fontId="23" fillId="0" borderId="13" xfId="0" applyNumberFormat="1" applyFont="1" applyFill="1" applyBorder="1" applyAlignment="1" applyProtection="1">
      <alignment/>
      <protection/>
    </xf>
    <xf numFmtId="165" fontId="23" fillId="0" borderId="20" xfId="0" applyNumberFormat="1" applyFont="1" applyFill="1" applyBorder="1" applyAlignment="1" applyProtection="1">
      <alignment/>
      <protection/>
    </xf>
    <xf numFmtId="0" fontId="20" fillId="0" borderId="21" xfId="0" applyFont="1" applyBorder="1" applyAlignment="1" applyProtection="1">
      <alignment horizontal="righ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right"/>
      <protection/>
    </xf>
    <xf numFmtId="165" fontId="24" fillId="0" borderId="16" xfId="0" applyNumberFormat="1" applyFont="1" applyFill="1" applyBorder="1" applyAlignment="1" applyProtection="1">
      <alignment/>
      <protection/>
    </xf>
    <xf numFmtId="164" fontId="24" fillId="0" borderId="21" xfId="0" applyNumberFormat="1" applyFont="1" applyFill="1" applyBorder="1" applyAlignment="1" applyProtection="1">
      <alignment/>
      <protection/>
    </xf>
    <xf numFmtId="165" fontId="21" fillId="0" borderId="11" xfId="0" applyNumberFormat="1" applyFont="1" applyBorder="1" applyAlignment="1" applyProtection="1">
      <alignment/>
      <protection/>
    </xf>
    <xf numFmtId="165" fontId="21" fillId="0" borderId="13" xfId="0" applyNumberFormat="1" applyFont="1" applyBorder="1" applyAlignment="1" applyProtection="1">
      <alignment/>
      <protection/>
    </xf>
    <xf numFmtId="165" fontId="21" fillId="0" borderId="20" xfId="0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right"/>
      <protection/>
    </xf>
    <xf numFmtId="0" fontId="20" fillId="0" borderId="24" xfId="0" applyFont="1" applyBorder="1" applyAlignment="1" applyProtection="1">
      <alignment horizontal="left"/>
      <protection/>
    </xf>
    <xf numFmtId="0" fontId="20" fillId="0" borderId="25" xfId="0" applyFont="1" applyBorder="1" applyAlignment="1" applyProtection="1">
      <alignment horizontal="right"/>
      <protection/>
    </xf>
    <xf numFmtId="165" fontId="24" fillId="0" borderId="25" xfId="0" applyNumberFormat="1" applyFont="1" applyFill="1" applyBorder="1" applyAlignment="1" applyProtection="1">
      <alignment/>
      <protection/>
    </xf>
    <xf numFmtId="164" fontId="24" fillId="0" borderId="23" xfId="0" applyNumberFormat="1" applyFont="1" applyFill="1" applyBorder="1" applyAlignment="1" applyProtection="1">
      <alignment/>
      <protection/>
    </xf>
    <xf numFmtId="164" fontId="24" fillId="0" borderId="25" xfId="0" applyNumberFormat="1" applyFont="1" applyFill="1" applyBorder="1" applyAlignment="1" applyProtection="1">
      <alignment/>
      <protection/>
    </xf>
    <xf numFmtId="164" fontId="24" fillId="0" borderId="11" xfId="0" applyNumberFormat="1" applyFont="1" applyFill="1" applyBorder="1" applyAlignment="1" applyProtection="1">
      <alignment/>
      <protection/>
    </xf>
    <xf numFmtId="165" fontId="23" fillId="0" borderId="19" xfId="0" applyNumberFormat="1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5" fillId="0" borderId="2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165" fontId="20" fillId="0" borderId="27" xfId="0" applyNumberFormat="1" applyFont="1" applyBorder="1" applyAlignment="1" applyProtection="1">
      <alignment/>
      <protection/>
    </xf>
    <xf numFmtId="165" fontId="20" fillId="0" borderId="22" xfId="0" applyNumberFormat="1" applyFont="1" applyBorder="1" applyAlignment="1" applyProtection="1">
      <alignment/>
      <protection/>
    </xf>
    <xf numFmtId="165" fontId="20" fillId="0" borderId="28" xfId="0" applyNumberFormat="1" applyFont="1" applyBorder="1" applyAlignment="1" applyProtection="1">
      <alignment/>
      <protection/>
    </xf>
    <xf numFmtId="165" fontId="20" fillId="0" borderId="29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3" fillId="0" borderId="14" xfId="0" applyNumberFormat="1" applyFont="1" applyFill="1" applyBorder="1" applyAlignment="1" applyProtection="1">
      <alignment/>
      <protection/>
    </xf>
    <xf numFmtId="164" fontId="23" fillId="0" borderId="15" xfId="57" applyNumberFormat="1" applyFont="1" applyFill="1" applyBorder="1" applyAlignment="1" applyProtection="1">
      <alignment horizontal="center"/>
      <protection/>
    </xf>
    <xf numFmtId="164" fontId="23" fillId="0" borderId="19" xfId="57" applyNumberFormat="1" applyFont="1" applyFill="1" applyBorder="1" applyAlignment="1" applyProtection="1">
      <alignment horizontal="center"/>
      <protection/>
    </xf>
    <xf numFmtId="0" fontId="21" fillId="0" borderId="23" xfId="57" applyFont="1" applyBorder="1" applyProtection="1">
      <alignment/>
      <protection/>
    </xf>
    <xf numFmtId="0" fontId="21" fillId="0" borderId="26" xfId="57" applyFont="1" applyBorder="1" applyAlignment="1" applyProtection="1">
      <alignment horizontal="center"/>
      <protection/>
    </xf>
    <xf numFmtId="165" fontId="21" fillId="0" borderId="26" xfId="57" applyNumberFormat="1" applyFont="1" applyBorder="1" applyProtection="1">
      <alignment/>
      <protection/>
    </xf>
    <xf numFmtId="164" fontId="21" fillId="0" borderId="26" xfId="57" applyNumberFormat="1" applyFont="1" applyFill="1" applyBorder="1" applyAlignment="1" applyProtection="1">
      <alignment horizontal="center"/>
      <protection/>
    </xf>
    <xf numFmtId="164" fontId="26" fillId="0" borderId="26" xfId="57" applyNumberFormat="1" applyFont="1" applyFill="1" applyBorder="1" applyAlignment="1" applyProtection="1">
      <alignment horizontal="center"/>
      <protection/>
    </xf>
    <xf numFmtId="0" fontId="21" fillId="0" borderId="30" xfId="57" applyFont="1" applyBorder="1" applyAlignment="1" applyProtection="1">
      <alignment horizontal="center"/>
      <protection/>
    </xf>
    <xf numFmtId="0" fontId="21" fillId="0" borderId="24" xfId="57" applyFont="1" applyBorder="1" applyAlignment="1" applyProtection="1">
      <alignment horizontal="center"/>
      <protection/>
    </xf>
    <xf numFmtId="165" fontId="20" fillId="0" borderId="31" xfId="0" applyNumberFormat="1" applyFont="1" applyBorder="1" applyAlignment="1" applyProtection="1">
      <alignment horizontal="right"/>
      <protection/>
    </xf>
    <xf numFmtId="165" fontId="20" fillId="0" borderId="32" xfId="0" applyNumberFormat="1" applyFont="1" applyBorder="1" applyAlignment="1" applyProtection="1">
      <alignment horizontal="right"/>
      <protection/>
    </xf>
    <xf numFmtId="164" fontId="24" fillId="0" borderId="32" xfId="0" applyNumberFormat="1" applyFont="1" applyFill="1" applyBorder="1" applyAlignment="1" applyProtection="1">
      <alignment/>
      <protection/>
    </xf>
    <xf numFmtId="164" fontId="24" fillId="0" borderId="33" xfId="0" applyNumberFormat="1" applyFont="1" applyFill="1" applyBorder="1" applyAlignment="1" applyProtection="1">
      <alignment/>
      <protection/>
    </xf>
    <xf numFmtId="165" fontId="20" fillId="0" borderId="33" xfId="0" applyNumberFormat="1" applyFont="1" applyBorder="1" applyAlignment="1" applyProtection="1">
      <alignment vertical="center"/>
      <protection/>
    </xf>
    <xf numFmtId="165" fontId="20" fillId="0" borderId="32" xfId="0" applyNumberFormat="1" applyFont="1" applyBorder="1" applyAlignment="1" applyProtection="1">
      <alignment vertical="center"/>
      <protection/>
    </xf>
    <xf numFmtId="164" fontId="24" fillId="0" borderId="31" xfId="57" applyNumberFormat="1" applyFont="1" applyFill="1" applyBorder="1" applyAlignment="1" applyProtection="1">
      <alignment horizontal="center"/>
      <protection/>
    </xf>
    <xf numFmtId="164" fontId="24" fillId="0" borderId="34" xfId="57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wrapText="1"/>
      <protection/>
    </xf>
    <xf numFmtId="0" fontId="20" fillId="0" borderId="32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wrapText="1"/>
      <protection/>
    </xf>
    <xf numFmtId="0" fontId="22" fillId="0" borderId="13" xfId="0" applyFont="1" applyBorder="1" applyAlignment="1" applyProtection="1">
      <alignment horizontal="left" wrapText="1" indent="1"/>
      <protection/>
    </xf>
    <xf numFmtId="0" fontId="20" fillId="0" borderId="35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20" fillId="0" borderId="23" xfId="0" applyFont="1" applyBorder="1" applyAlignment="1" applyProtection="1">
      <alignment wrapText="1"/>
      <protection/>
    </xf>
    <xf numFmtId="167" fontId="21" fillId="0" borderId="0" xfId="0" applyNumberFormat="1" applyFont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21" fillId="0" borderId="26" xfId="0" applyFont="1" applyBorder="1" applyAlignment="1" applyProtection="1">
      <alignment/>
      <protection/>
    </xf>
    <xf numFmtId="0" fontId="29" fillId="0" borderId="26" xfId="0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0" fillId="0" borderId="26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/>
      <protection/>
    </xf>
    <xf numFmtId="165" fontId="23" fillId="0" borderId="11" xfId="0" applyNumberFormat="1" applyFont="1" applyBorder="1" applyAlignment="1" applyProtection="1">
      <alignment/>
      <protection/>
    </xf>
    <xf numFmtId="165" fontId="23" fillId="0" borderId="13" xfId="0" applyNumberFormat="1" applyFont="1" applyBorder="1" applyAlignment="1" applyProtection="1">
      <alignment/>
      <protection/>
    </xf>
    <xf numFmtId="165" fontId="23" fillId="0" borderId="20" xfId="0" applyNumberFormat="1" applyFont="1" applyBorder="1" applyAlignment="1" applyProtection="1">
      <alignment/>
      <protection/>
    </xf>
    <xf numFmtId="164" fontId="24" fillId="0" borderId="22" xfId="57" applyNumberFormat="1" applyFont="1" applyFill="1" applyBorder="1" applyAlignment="1" applyProtection="1">
      <alignment horizontal="center"/>
      <protection/>
    </xf>
    <xf numFmtId="0" fontId="23" fillId="0" borderId="18" xfId="0" applyFont="1" applyBorder="1" applyAlignment="1">
      <alignment/>
    </xf>
    <xf numFmtId="164" fontId="23" fillId="0" borderId="13" xfId="57" applyNumberFormat="1" applyFont="1" applyFill="1" applyBorder="1" applyAlignment="1" applyProtection="1">
      <alignment horizontal="center"/>
      <protection/>
    </xf>
    <xf numFmtId="164" fontId="24" fillId="0" borderId="27" xfId="57" applyNumberFormat="1" applyFont="1" applyFill="1" applyBorder="1" applyAlignment="1" applyProtection="1">
      <alignment horizontal="center"/>
      <protection/>
    </xf>
    <xf numFmtId="166" fontId="20" fillId="0" borderId="36" xfId="57" applyNumberFormat="1" applyFont="1" applyBorder="1" applyAlignment="1">
      <alignment horizontal="center"/>
      <protection/>
    </xf>
    <xf numFmtId="0" fontId="20" fillId="0" borderId="18" xfId="57" applyFont="1" applyBorder="1" applyAlignment="1" applyProtection="1">
      <alignment horizontal="center" vertical="top" wrapText="1"/>
      <protection/>
    </xf>
    <xf numFmtId="0" fontId="20" fillId="0" borderId="24" xfId="57" applyFont="1" applyBorder="1" applyAlignment="1" applyProtection="1">
      <alignment horizontal="center" vertical="top" wrapText="1"/>
      <protection/>
    </xf>
    <xf numFmtId="0" fontId="20" fillId="0" borderId="37" xfId="0" applyFont="1" applyBorder="1" applyAlignment="1" applyProtection="1">
      <alignment horizontal="left" wrapText="1"/>
      <protection/>
    </xf>
    <xf numFmtId="0" fontId="20" fillId="0" borderId="38" xfId="0" applyFont="1" applyBorder="1" applyAlignment="1" applyProtection="1">
      <alignment horizontal="left" wrapText="1"/>
      <protection/>
    </xf>
    <xf numFmtId="0" fontId="20" fillId="0" borderId="39" xfId="0" applyFont="1" applyBorder="1" applyAlignment="1" applyProtection="1">
      <alignment horizontal="center" wrapText="1"/>
      <protection/>
    </xf>
    <xf numFmtId="0" fontId="20" fillId="0" borderId="26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20" fillId="0" borderId="30" xfId="0" applyFont="1" applyBorder="1" applyAlignment="1" applyProtection="1">
      <alignment horizontal="center" vertical="top" wrapText="1"/>
      <protection/>
    </xf>
    <xf numFmtId="0" fontId="20" fillId="0" borderId="39" xfId="0" applyFont="1" applyBorder="1" applyAlignment="1" applyProtection="1">
      <alignment horizontal="center" vertical="top" wrapText="1"/>
      <protection/>
    </xf>
    <xf numFmtId="0" fontId="20" fillId="0" borderId="26" xfId="0" applyFont="1" applyBorder="1" applyAlignment="1" applyProtection="1">
      <alignment horizontal="center" vertical="top" wrapText="1"/>
      <protection/>
    </xf>
    <xf numFmtId="0" fontId="20" fillId="0" borderId="40" xfId="0" applyFont="1" applyBorder="1" applyAlignment="1" applyProtection="1">
      <alignment horizontal="center" vertical="top" wrapText="1"/>
      <protection/>
    </xf>
    <xf numFmtId="0" fontId="20" fillId="0" borderId="41" xfId="0" applyFont="1" applyBorder="1" applyAlignment="1" applyProtection="1">
      <alignment horizontal="center" vertical="top" wrapText="1"/>
      <protection/>
    </xf>
    <xf numFmtId="0" fontId="20" fillId="0" borderId="10" xfId="57" applyFont="1" applyBorder="1" applyAlignment="1" applyProtection="1">
      <alignment horizontal="center" vertical="top" wrapText="1"/>
      <protection/>
    </xf>
    <xf numFmtId="0" fontId="20" fillId="0" borderId="30" xfId="57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20" fillId="0" borderId="37" xfId="57" applyFont="1" applyBorder="1" applyAlignment="1" applyProtection="1">
      <alignment horizontal="center" vertical="top" wrapText="1"/>
      <protection/>
    </xf>
    <xf numFmtId="0" fontId="20" fillId="0" borderId="38" xfId="57" applyFont="1" applyBorder="1" applyAlignment="1" applyProtection="1">
      <alignment horizontal="center" vertical="top" wrapText="1"/>
      <protection/>
    </xf>
    <xf numFmtId="0" fontId="20" fillId="0" borderId="18" xfId="0" applyFont="1" applyBorder="1" applyAlignment="1" applyProtection="1">
      <alignment horizontal="left" wrapText="1"/>
      <protection/>
    </xf>
    <xf numFmtId="0" fontId="20" fillId="0" borderId="24" xfId="0" applyFont="1" applyBorder="1" applyAlignment="1" applyProtection="1">
      <alignment horizontal="left" wrapText="1"/>
      <protection/>
    </xf>
    <xf numFmtId="0" fontId="20" fillId="0" borderId="42" xfId="0" applyFont="1" applyBorder="1" applyAlignment="1" applyProtection="1">
      <alignment horizontal="center" wrapText="1"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20" fillId="0" borderId="42" xfId="0" applyFont="1" applyBorder="1" applyAlignment="1" applyProtection="1">
      <alignment horizontal="center" vertical="top" wrapText="1"/>
      <protection/>
    </xf>
    <xf numFmtId="0" fontId="21" fillId="0" borderId="25" xfId="0" applyFont="1" applyBorder="1" applyAlignment="1" applyProtection="1">
      <alignment horizontal="center" vertical="top"/>
      <protection/>
    </xf>
    <xf numFmtId="0" fontId="20" fillId="0" borderId="25" xfId="0" applyFont="1" applyBorder="1" applyAlignment="1" applyProtection="1">
      <alignment horizontal="center" vertical="top" wrapText="1"/>
      <protection/>
    </xf>
    <xf numFmtId="0" fontId="20" fillId="0" borderId="17" xfId="0" applyFont="1" applyBorder="1" applyAlignment="1" applyProtection="1">
      <alignment horizontal="center" vertical="top" wrapText="1"/>
      <protection/>
    </xf>
    <xf numFmtId="0" fontId="20" fillId="0" borderId="23" xfId="0" applyFont="1" applyBorder="1" applyAlignment="1" applyProtection="1">
      <alignment horizontal="center" vertical="top" wrapText="1"/>
      <protection/>
    </xf>
    <xf numFmtId="0" fontId="20" fillId="0" borderId="37" xfId="0" applyFont="1" applyBorder="1" applyAlignment="1" applyProtection="1">
      <alignment horizontal="center" vertical="top" wrapText="1"/>
      <protection/>
    </xf>
    <xf numFmtId="0" fontId="20" fillId="0" borderId="38" xfId="0" applyFont="1" applyBorder="1" applyAlignment="1" applyProtection="1">
      <alignment horizontal="center" vertical="top" wrapText="1"/>
      <protection/>
    </xf>
    <xf numFmtId="0" fontId="20" fillId="0" borderId="43" xfId="0" applyFont="1" applyBorder="1" applyAlignment="1" applyProtection="1">
      <alignment horizontal="center" vertical="top" wrapText="1"/>
      <protection/>
    </xf>
    <xf numFmtId="0" fontId="20" fillId="0" borderId="44" xfId="0" applyFont="1" applyBorder="1" applyAlignment="1" applyProtection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7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1.1484375" style="3" customWidth="1"/>
    <col min="2" max="2" width="17.140625" style="3" customWidth="1"/>
    <col min="3" max="3" width="5.57421875" style="3" hidden="1" customWidth="1"/>
    <col min="4" max="4" width="11.00390625" style="3" customWidth="1"/>
    <col min="5" max="5" width="11.140625" style="3" customWidth="1"/>
    <col min="6" max="6" width="12.140625" style="3" customWidth="1"/>
    <col min="7" max="7" width="7.8515625" style="3" customWidth="1"/>
    <col min="8" max="8" width="8.28125" style="3" customWidth="1"/>
    <col min="9" max="9" width="10.140625" style="3" customWidth="1"/>
    <col min="10" max="10" width="10.7109375" style="3" customWidth="1"/>
    <col min="11" max="11" width="9.8515625" style="3" customWidth="1"/>
    <col min="12" max="12" width="9.00390625" style="3" customWidth="1"/>
    <col min="13" max="16384" width="9.140625" style="3" customWidth="1"/>
  </cols>
  <sheetData>
    <row r="1" spans="1:38" s="51" customFormat="1" ht="12.75">
      <c r="A1" s="49"/>
      <c r="B1" s="52" t="s">
        <v>651</v>
      </c>
      <c r="C1" s="53"/>
      <c r="D1" s="53"/>
      <c r="E1" s="53"/>
      <c r="F1" s="53"/>
      <c r="G1" s="53"/>
      <c r="H1" s="53"/>
      <c r="I1" s="53"/>
      <c r="J1" s="53"/>
      <c r="K1" s="53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ht="30" customHeight="1">
      <c r="A2" s="1"/>
      <c r="B2" s="107" t="s">
        <v>0</v>
      </c>
      <c r="C2" s="109" t="s">
        <v>1</v>
      </c>
      <c r="D2" s="111" t="s">
        <v>2</v>
      </c>
      <c r="E2" s="113" t="s">
        <v>3</v>
      </c>
      <c r="F2" s="113" t="s">
        <v>4</v>
      </c>
      <c r="G2" s="113" t="s">
        <v>657</v>
      </c>
      <c r="H2" s="115" t="s">
        <v>658</v>
      </c>
      <c r="I2" s="115" t="s">
        <v>7</v>
      </c>
      <c r="J2" s="111" t="s">
        <v>8</v>
      </c>
      <c r="K2" s="117" t="s">
        <v>655</v>
      </c>
      <c r="L2" s="105" t="s">
        <v>656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0" customHeight="1">
      <c r="A3" s="1"/>
      <c r="B3" s="108"/>
      <c r="C3" s="110"/>
      <c r="D3" s="112"/>
      <c r="E3" s="114"/>
      <c r="F3" s="114"/>
      <c r="G3" s="114"/>
      <c r="H3" s="116"/>
      <c r="I3" s="116"/>
      <c r="J3" s="112"/>
      <c r="K3" s="118"/>
      <c r="L3" s="10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1"/>
      <c r="B4" s="80" t="s">
        <v>9</v>
      </c>
      <c r="C4" s="58"/>
      <c r="D4" s="10"/>
      <c r="E4" s="58"/>
      <c r="F4" s="58"/>
      <c r="G4" s="58"/>
      <c r="H4" s="9"/>
      <c r="I4" s="9"/>
      <c r="J4" s="10"/>
      <c r="K4" s="4"/>
      <c r="L4" s="2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2"/>
      <c r="B5" s="81" t="s">
        <v>10</v>
      </c>
      <c r="C5" s="78" t="s">
        <v>11</v>
      </c>
      <c r="D5" s="15">
        <f>'Detail Total'!D57</f>
        <v>28369783442</v>
      </c>
      <c r="E5" s="48">
        <f>'Detail Total'!E57</f>
        <v>29986070489</v>
      </c>
      <c r="F5" s="48">
        <f>'Detail Total'!F57</f>
        <v>28663971254</v>
      </c>
      <c r="G5" s="59">
        <f>IF($D5=0,0,$F5/$D5)</f>
        <v>1.010369758817562</v>
      </c>
      <c r="H5" s="60">
        <f>IF($E5=0,0,$F5/$E5)</f>
        <v>0.9559095535547082</v>
      </c>
      <c r="I5" s="14">
        <f>'Detail Total'!I57</f>
        <v>-3733263095</v>
      </c>
      <c r="J5" s="15">
        <f>'Detail Total'!J57</f>
        <v>5055362330</v>
      </c>
      <c r="K5" s="61">
        <f>ABS(I5)/E5</f>
        <v>0.12449991059580477</v>
      </c>
      <c r="L5" s="62">
        <f>J5/E5</f>
        <v>0.1685903570410966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2"/>
      <c r="B6" s="81" t="s">
        <v>12</v>
      </c>
      <c r="C6" s="78" t="s">
        <v>13</v>
      </c>
      <c r="D6" s="15">
        <f>'Detail Total'!D89</f>
        <v>16413226240</v>
      </c>
      <c r="E6" s="48">
        <f>'Detail Total'!E89</f>
        <v>16523558048</v>
      </c>
      <c r="F6" s="48">
        <f>'Detail Total'!F89</f>
        <v>13136904811</v>
      </c>
      <c r="G6" s="59">
        <f>IF($D6=0,0,$F6/$D6)</f>
        <v>0.8003852879932032</v>
      </c>
      <c r="H6" s="60">
        <f>IF($E6=0,0,$F6/$E6)</f>
        <v>0.7950409211404732</v>
      </c>
      <c r="I6" s="14">
        <f>'Detail Total'!I89</f>
        <v>-93246657</v>
      </c>
      <c r="J6" s="15">
        <f>'Detail Total'!J89</f>
        <v>3479899894</v>
      </c>
      <c r="K6" s="61">
        <f aca="true" t="shared" si="0" ref="K6:K14">ABS(I6)/E6</f>
        <v>0.005643255328490616</v>
      </c>
      <c r="L6" s="62">
        <f aca="true" t="shared" si="1" ref="L6:L14">J6/E6</f>
        <v>0.21060233418801738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2"/>
      <c r="B7" s="81" t="s">
        <v>14</v>
      </c>
      <c r="C7" s="78" t="s">
        <v>15</v>
      </c>
      <c r="D7" s="15">
        <f>'Detail Total'!D107</f>
        <v>108562171225</v>
      </c>
      <c r="E7" s="48">
        <f>'Detail Total'!E107</f>
        <v>108920522507</v>
      </c>
      <c r="F7" s="48">
        <f>'Detail Total'!F107</f>
        <v>101059863234</v>
      </c>
      <c r="G7" s="59">
        <f aca="true" t="shared" si="2" ref="G7:G14">IF($D7=0,0,$F7/$D7)</f>
        <v>0.9308939024860591</v>
      </c>
      <c r="H7" s="60">
        <f aca="true" t="shared" si="3" ref="H7:H14">IF($E7=0,0,$F7/$E7)</f>
        <v>0.9278312379331928</v>
      </c>
      <c r="I7" s="14">
        <f>'Detail Total'!I107</f>
        <v>0</v>
      </c>
      <c r="J7" s="15">
        <f>'Detail Total'!J107</f>
        <v>7860659273</v>
      </c>
      <c r="K7" s="61">
        <f t="shared" si="0"/>
        <v>0</v>
      </c>
      <c r="L7" s="62">
        <f t="shared" si="1"/>
        <v>0.07216876206680718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>
      <c r="A8" s="2"/>
      <c r="B8" s="81" t="s">
        <v>16</v>
      </c>
      <c r="C8" s="78" t="s">
        <v>17</v>
      </c>
      <c r="D8" s="15">
        <f>'Detail Total'!D182</f>
        <v>54820829355</v>
      </c>
      <c r="E8" s="48">
        <f>'Detail Total'!E182</f>
        <v>56680497596</v>
      </c>
      <c r="F8" s="48">
        <f>'Detail Total'!F182</f>
        <v>52221736004</v>
      </c>
      <c r="G8" s="59">
        <f t="shared" si="2"/>
        <v>0.9525893099104866</v>
      </c>
      <c r="H8" s="60">
        <f t="shared" si="3"/>
        <v>0.9213351720413503</v>
      </c>
      <c r="I8" s="14">
        <f>'Detail Total'!I182</f>
        <v>-197386046</v>
      </c>
      <c r="J8" s="15">
        <f>'Detail Total'!J182</f>
        <v>4656147638</v>
      </c>
      <c r="K8" s="61">
        <f t="shared" si="0"/>
        <v>0.0034824331890468394</v>
      </c>
      <c r="L8" s="62">
        <f t="shared" si="1"/>
        <v>0.08214726114769658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>
      <c r="A9" s="2"/>
      <c r="B9" s="81" t="s">
        <v>18</v>
      </c>
      <c r="C9" s="78" t="s">
        <v>19</v>
      </c>
      <c r="D9" s="15">
        <f>'Detail Total'!D220</f>
        <v>15920267463</v>
      </c>
      <c r="E9" s="48">
        <f>'Detail Total'!E220</f>
        <v>17683854682</v>
      </c>
      <c r="F9" s="48">
        <f>'Detail Total'!F220</f>
        <v>12320376383</v>
      </c>
      <c r="G9" s="59">
        <f t="shared" si="2"/>
        <v>0.773879987357848</v>
      </c>
      <c r="H9" s="60">
        <f t="shared" si="3"/>
        <v>0.6967019693698702</v>
      </c>
      <c r="I9" s="14">
        <f>'Detail Total'!I220</f>
        <v>-201493879</v>
      </c>
      <c r="J9" s="15">
        <f>'Detail Total'!J220</f>
        <v>5564972178</v>
      </c>
      <c r="K9" s="61">
        <f t="shared" si="0"/>
        <v>0.01139422838647821</v>
      </c>
      <c r="L9" s="62">
        <f t="shared" si="1"/>
        <v>0.31469225901660797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>
      <c r="A10" s="2"/>
      <c r="B10" s="81" t="s">
        <v>20</v>
      </c>
      <c r="C10" s="78" t="s">
        <v>21</v>
      </c>
      <c r="D10" s="15">
        <f>'Detail Total'!D247</f>
        <v>15948436460</v>
      </c>
      <c r="E10" s="48">
        <f>'Detail Total'!E247</f>
        <v>16756866140</v>
      </c>
      <c r="F10" s="48">
        <f>'Detail Total'!F247</f>
        <v>12809021595</v>
      </c>
      <c r="G10" s="59">
        <f t="shared" si="2"/>
        <v>0.8031521853020569</v>
      </c>
      <c r="H10" s="60">
        <f t="shared" si="3"/>
        <v>0.7644043634402393</v>
      </c>
      <c r="I10" s="14">
        <f>'Detail Total'!I247</f>
        <v>-6607394</v>
      </c>
      <c r="J10" s="15">
        <f>'Detail Total'!J247</f>
        <v>3954451939</v>
      </c>
      <c r="K10" s="61">
        <f t="shared" si="0"/>
        <v>0.00039430964864173583</v>
      </c>
      <c r="L10" s="62">
        <f t="shared" si="1"/>
        <v>0.2359899462084024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>
      <c r="A11" s="2"/>
      <c r="B11" s="81" t="s">
        <v>22</v>
      </c>
      <c r="C11" s="78" t="s">
        <v>23</v>
      </c>
      <c r="D11" s="15">
        <f>'Detail Total'!D277</f>
        <v>14879564550</v>
      </c>
      <c r="E11" s="48">
        <f>'Detail Total'!E277</f>
        <v>15881495161</v>
      </c>
      <c r="F11" s="48">
        <f>'Detail Total'!F277</f>
        <v>13616140151</v>
      </c>
      <c r="G11" s="59">
        <f t="shared" si="2"/>
        <v>0.9150899614868098</v>
      </c>
      <c r="H11" s="60">
        <f t="shared" si="3"/>
        <v>0.857358832588823</v>
      </c>
      <c r="I11" s="14">
        <f>'Detail Total'!I277</f>
        <v>-87615743</v>
      </c>
      <c r="J11" s="15">
        <f>'Detail Total'!J277</f>
        <v>2352970753</v>
      </c>
      <c r="K11" s="61">
        <f t="shared" si="0"/>
        <v>0.00551684473733663</v>
      </c>
      <c r="L11" s="62">
        <f t="shared" si="1"/>
        <v>0.14815801214851373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.75">
      <c r="A12" s="2"/>
      <c r="B12" s="81" t="s">
        <v>24</v>
      </c>
      <c r="C12" s="78" t="s">
        <v>25</v>
      </c>
      <c r="D12" s="15">
        <f>'Detail Total'!D317</f>
        <v>6425980769</v>
      </c>
      <c r="E12" s="48">
        <f>'Detail Total'!E317</f>
        <v>6697300259</v>
      </c>
      <c r="F12" s="48">
        <f>'Detail Total'!F317</f>
        <v>5323142453</v>
      </c>
      <c r="G12" s="59">
        <f t="shared" si="2"/>
        <v>0.8283782109463702</v>
      </c>
      <c r="H12" s="60">
        <f t="shared" si="3"/>
        <v>0.7948191431086918</v>
      </c>
      <c r="I12" s="14">
        <f>'Detail Total'!I317</f>
        <v>-15652791</v>
      </c>
      <c r="J12" s="15">
        <f>'Detail Total'!J317</f>
        <v>1389810597</v>
      </c>
      <c r="K12" s="61">
        <f t="shared" si="0"/>
        <v>0.0023371792206815555</v>
      </c>
      <c r="L12" s="62">
        <f t="shared" si="1"/>
        <v>0.2075180361119897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2"/>
      <c r="B13" s="81" t="s">
        <v>26</v>
      </c>
      <c r="C13" s="78" t="s">
        <v>27</v>
      </c>
      <c r="D13" s="15">
        <f>'Detail Total'!D356</f>
        <v>45972555759</v>
      </c>
      <c r="E13" s="48">
        <f>'Detail Total'!E356</f>
        <v>46559181330</v>
      </c>
      <c r="F13" s="48">
        <f>'Detail Total'!F356</f>
        <v>42746959377</v>
      </c>
      <c r="G13" s="59">
        <f t="shared" si="2"/>
        <v>0.9298364789873896</v>
      </c>
      <c r="H13" s="60">
        <f t="shared" si="3"/>
        <v>0.9181209410453351</v>
      </c>
      <c r="I13" s="14">
        <f>'Detail Total'!I356</f>
        <v>-436410</v>
      </c>
      <c r="J13" s="15">
        <f>'Detail Total'!J356</f>
        <v>3812658363</v>
      </c>
      <c r="K13" s="61">
        <f t="shared" si="0"/>
        <v>9.373231820955646E-06</v>
      </c>
      <c r="L13" s="62">
        <f t="shared" si="1"/>
        <v>0.08188843218648578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>
      <c r="A14" s="16"/>
      <c r="B14" s="82" t="s">
        <v>650</v>
      </c>
      <c r="C14" s="79"/>
      <c r="D14" s="70">
        <f>SUM(D5:D13)</f>
        <v>307312815263</v>
      </c>
      <c r="E14" s="71">
        <f>SUM(E5:E13)</f>
        <v>315689346212</v>
      </c>
      <c r="F14" s="71">
        <f>SUM(F5:F13)</f>
        <v>281898115262</v>
      </c>
      <c r="G14" s="72">
        <f t="shared" si="2"/>
        <v>0.9173002271992792</v>
      </c>
      <c r="H14" s="73">
        <f t="shared" si="3"/>
        <v>0.8929604962743733</v>
      </c>
      <c r="I14" s="74">
        <f>SUM(I5:I13)</f>
        <v>-4335702015</v>
      </c>
      <c r="J14" s="75">
        <f>SUM(J5:J13)</f>
        <v>38126932965</v>
      </c>
      <c r="K14" s="76">
        <f t="shared" si="0"/>
        <v>0.013734077716035357</v>
      </c>
      <c r="L14" s="77">
        <f t="shared" si="1"/>
        <v>0.12077358144166196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>
      <c r="A15" s="2"/>
      <c r="B15" s="63"/>
      <c r="C15" s="64"/>
      <c r="D15" s="65"/>
      <c r="E15" s="65"/>
      <c r="F15" s="65"/>
      <c r="G15" s="66"/>
      <c r="H15" s="67" t="s">
        <v>654</v>
      </c>
      <c r="I15" s="104">
        <f>SUM(I14:J14)</f>
        <v>33791230950</v>
      </c>
      <c r="J15" s="104"/>
      <c r="K15" s="68"/>
      <c r="L15" s="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1.25">
      <c r="A16" s="2"/>
      <c r="B16" s="83" t="s">
        <v>659</v>
      </c>
      <c r="C16" s="2"/>
      <c r="D16" s="19"/>
      <c r="E16" s="19"/>
      <c r="F16" s="19"/>
      <c r="G16" s="2"/>
      <c r="H16" s="2"/>
      <c r="I16" s="19"/>
      <c r="J16" s="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1.25">
      <c r="A17" s="2"/>
      <c r="B17" s="2"/>
      <c r="C17" s="2"/>
      <c r="D17" s="19"/>
      <c r="E17" s="19"/>
      <c r="F17" s="19"/>
      <c r="G17" s="2"/>
      <c r="H17" s="2"/>
      <c r="I17" s="85"/>
      <c r="J17" s="1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1.25">
      <c r="A18" s="2"/>
      <c r="B18" s="2"/>
      <c r="C18" s="2"/>
      <c r="D18" s="19"/>
      <c r="E18" s="19"/>
      <c r="F18" s="19"/>
      <c r="G18" s="2"/>
      <c r="H18" s="2"/>
      <c r="I18" s="19"/>
      <c r="J18" s="1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1.25">
      <c r="A19" s="2"/>
      <c r="B19" s="2"/>
      <c r="C19" s="2"/>
      <c r="D19" s="19"/>
      <c r="E19" s="19"/>
      <c r="F19" s="19"/>
      <c r="G19" s="2"/>
      <c r="H19" s="2"/>
      <c r="I19" s="19"/>
      <c r="J19" s="1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1.25">
      <c r="A20" s="2"/>
      <c r="B20" s="2"/>
      <c r="C20" s="2"/>
      <c r="D20" s="19"/>
      <c r="E20" s="19"/>
      <c r="F20" s="19"/>
      <c r="G20" s="2"/>
      <c r="H20" s="2"/>
      <c r="I20" s="19"/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1.25">
      <c r="A21" s="2"/>
      <c r="B21" s="2"/>
      <c r="C21" s="2"/>
      <c r="D21" s="19"/>
      <c r="E21" s="19"/>
      <c r="F21" s="19"/>
      <c r="G21" s="2"/>
      <c r="H21" s="2"/>
      <c r="I21" s="19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1.25">
      <c r="A22" s="2"/>
      <c r="B22" s="2"/>
      <c r="C22" s="2"/>
      <c r="D22" s="19"/>
      <c r="E22" s="19"/>
      <c r="F22" s="19"/>
      <c r="G22" s="2"/>
      <c r="H22" s="2"/>
      <c r="I22" s="19"/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1.25">
      <c r="A23" s="2"/>
      <c r="B23" s="2"/>
      <c r="C23" s="2"/>
      <c r="D23" s="19"/>
      <c r="E23" s="19"/>
      <c r="F23" s="19"/>
      <c r="G23" s="2"/>
      <c r="H23" s="2"/>
      <c r="I23" s="19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1.25">
      <c r="A24" s="2"/>
      <c r="B24" s="2"/>
      <c r="C24" s="2"/>
      <c r="D24" s="19"/>
      <c r="E24" s="19"/>
      <c r="F24" s="19"/>
      <c r="G24" s="2"/>
      <c r="H24" s="2"/>
      <c r="I24" s="19"/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1.25">
      <c r="A25" s="2"/>
      <c r="B25" s="2"/>
      <c r="C25" s="2"/>
      <c r="D25" s="19"/>
      <c r="E25" s="19"/>
      <c r="F25" s="19"/>
      <c r="G25" s="2"/>
      <c r="H25" s="2"/>
      <c r="I25" s="19"/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1.25">
      <c r="A26" s="2"/>
      <c r="B26" s="2"/>
      <c r="C26" s="2"/>
      <c r="D26" s="19"/>
      <c r="E26" s="19"/>
      <c r="F26" s="19"/>
      <c r="G26" s="2"/>
      <c r="H26" s="2"/>
      <c r="I26" s="19"/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1.25">
      <c r="A27" s="2"/>
      <c r="B27" s="2"/>
      <c r="C27" s="2"/>
      <c r="D27" s="19"/>
      <c r="E27" s="19"/>
      <c r="F27" s="19"/>
      <c r="G27" s="2"/>
      <c r="H27" s="2"/>
      <c r="I27" s="19"/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1.25">
      <c r="A28" s="2"/>
      <c r="B28" s="2"/>
      <c r="C28" s="2"/>
      <c r="D28" s="19"/>
      <c r="E28" s="19"/>
      <c r="F28" s="19"/>
      <c r="G28" s="2"/>
      <c r="H28" s="2"/>
      <c r="I28" s="19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1.25">
      <c r="A29" s="2"/>
      <c r="B29" s="2"/>
      <c r="C29" s="2"/>
      <c r="D29" s="19"/>
      <c r="E29" s="19"/>
      <c r="F29" s="19"/>
      <c r="G29" s="2"/>
      <c r="H29" s="2"/>
      <c r="I29" s="19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1.25">
      <c r="A30" s="2"/>
      <c r="B30" s="2"/>
      <c r="C30" s="2"/>
      <c r="D30" s="19"/>
      <c r="E30" s="19"/>
      <c r="F30" s="19"/>
      <c r="G30" s="2"/>
      <c r="H30" s="2"/>
      <c r="I30" s="19"/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1.25">
      <c r="A31" s="2"/>
      <c r="B31" s="2"/>
      <c r="C31" s="2"/>
      <c r="D31" s="19"/>
      <c r="E31" s="19"/>
      <c r="F31" s="19"/>
      <c r="G31" s="2"/>
      <c r="H31" s="2"/>
      <c r="I31" s="19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1.25">
      <c r="A32" s="2"/>
      <c r="B32" s="2"/>
      <c r="C32" s="2"/>
      <c r="D32" s="19"/>
      <c r="E32" s="19"/>
      <c r="F32" s="19"/>
      <c r="G32" s="2"/>
      <c r="H32" s="2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1.25">
      <c r="A33" s="2"/>
      <c r="B33" s="2"/>
      <c r="C33" s="2"/>
      <c r="D33" s="19"/>
      <c r="E33" s="19"/>
      <c r="F33" s="19"/>
      <c r="G33" s="2"/>
      <c r="H33" s="2"/>
      <c r="I33" s="19"/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1.25">
      <c r="A34" s="2"/>
      <c r="B34" s="2"/>
      <c r="C34" s="2"/>
      <c r="D34" s="19"/>
      <c r="E34" s="19"/>
      <c r="F34" s="19"/>
      <c r="G34" s="2"/>
      <c r="H34" s="2"/>
      <c r="I34" s="19"/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1.25">
      <c r="A35" s="2"/>
      <c r="B35" s="2"/>
      <c r="C35" s="2"/>
      <c r="D35" s="19"/>
      <c r="E35" s="19"/>
      <c r="F35" s="19"/>
      <c r="G35" s="2"/>
      <c r="H35" s="2"/>
      <c r="I35" s="19"/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1.25">
      <c r="A36" s="2"/>
      <c r="B36" s="2"/>
      <c r="C36" s="2"/>
      <c r="D36" s="19"/>
      <c r="E36" s="19"/>
      <c r="F36" s="19"/>
      <c r="G36" s="2"/>
      <c r="H36" s="2"/>
      <c r="I36" s="19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1.25">
      <c r="A37" s="2"/>
      <c r="B37" s="2"/>
      <c r="C37" s="2"/>
      <c r="D37" s="19"/>
      <c r="E37" s="19"/>
      <c r="F37" s="19"/>
      <c r="G37" s="2"/>
      <c r="H37" s="2"/>
      <c r="I37" s="19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1.25">
      <c r="A38" s="2"/>
      <c r="B38" s="2"/>
      <c r="C38" s="2"/>
      <c r="D38" s="19"/>
      <c r="E38" s="19"/>
      <c r="F38" s="19"/>
      <c r="G38" s="2"/>
      <c r="H38" s="2"/>
      <c r="I38" s="19"/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1.25">
      <c r="A39" s="2"/>
      <c r="B39" s="2"/>
      <c r="C39" s="2"/>
      <c r="D39" s="19"/>
      <c r="E39" s="19"/>
      <c r="F39" s="19"/>
      <c r="G39" s="2"/>
      <c r="H39" s="2"/>
      <c r="I39" s="19"/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1.25">
      <c r="A40" s="2"/>
      <c r="B40" s="2"/>
      <c r="C40" s="2"/>
      <c r="D40" s="19"/>
      <c r="E40" s="19"/>
      <c r="F40" s="19"/>
      <c r="G40" s="2"/>
      <c r="H40" s="2"/>
      <c r="I40" s="19"/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1.25">
      <c r="A41" s="2"/>
      <c r="B41" s="2"/>
      <c r="C41" s="2"/>
      <c r="D41" s="19"/>
      <c r="E41" s="19"/>
      <c r="F41" s="19"/>
      <c r="G41" s="2"/>
      <c r="H41" s="2"/>
      <c r="I41" s="19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1.25">
      <c r="A42" s="2"/>
      <c r="B42" s="2"/>
      <c r="C42" s="2"/>
      <c r="D42" s="19"/>
      <c r="E42" s="19"/>
      <c r="F42" s="19"/>
      <c r="G42" s="2"/>
      <c r="H42" s="2"/>
      <c r="I42" s="19"/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1.25">
      <c r="A43" s="2"/>
      <c r="B43" s="2"/>
      <c r="C43" s="2"/>
      <c r="D43" s="19"/>
      <c r="E43" s="19"/>
      <c r="F43" s="19"/>
      <c r="G43" s="2"/>
      <c r="H43" s="2"/>
      <c r="I43" s="19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1.25">
      <c r="A44" s="2"/>
      <c r="B44" s="2"/>
      <c r="C44" s="2"/>
      <c r="D44" s="19"/>
      <c r="E44" s="19"/>
      <c r="F44" s="19"/>
      <c r="G44" s="2"/>
      <c r="H44" s="2"/>
      <c r="I44" s="19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1.25">
      <c r="A45" s="2"/>
      <c r="B45" s="2"/>
      <c r="C45" s="2"/>
      <c r="D45" s="19"/>
      <c r="E45" s="19"/>
      <c r="F45" s="19"/>
      <c r="G45" s="2"/>
      <c r="H45" s="2"/>
      <c r="I45" s="19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1.25">
      <c r="A46" s="2"/>
      <c r="B46" s="2"/>
      <c r="C46" s="2"/>
      <c r="D46" s="19"/>
      <c r="E46" s="19"/>
      <c r="F46" s="19"/>
      <c r="G46" s="2"/>
      <c r="H46" s="2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1.25">
      <c r="A47" s="2"/>
      <c r="B47" s="2"/>
      <c r="C47" s="2"/>
      <c r="D47" s="19"/>
      <c r="E47" s="19"/>
      <c r="F47" s="19"/>
      <c r="G47" s="2"/>
      <c r="H47" s="2"/>
      <c r="I47" s="19"/>
      <c r="J47" s="1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1.25">
      <c r="A48" s="2"/>
      <c r="B48" s="2"/>
      <c r="C48" s="2"/>
      <c r="D48" s="19"/>
      <c r="E48" s="19"/>
      <c r="F48" s="19"/>
      <c r="G48" s="2"/>
      <c r="H48" s="2"/>
      <c r="I48" s="19"/>
      <c r="J48" s="1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1.25">
      <c r="A49" s="2"/>
      <c r="B49" s="2"/>
      <c r="C49" s="2"/>
      <c r="D49" s="19"/>
      <c r="E49" s="19"/>
      <c r="F49" s="19"/>
      <c r="G49" s="2"/>
      <c r="H49" s="2"/>
      <c r="I49" s="19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1.25">
      <c r="A50" s="2"/>
      <c r="B50" s="2"/>
      <c r="C50" s="2"/>
      <c r="D50" s="19"/>
      <c r="E50" s="19"/>
      <c r="F50" s="19"/>
      <c r="G50" s="2"/>
      <c r="H50" s="2"/>
      <c r="I50" s="19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1.25">
      <c r="A51" s="2"/>
      <c r="B51" s="2"/>
      <c r="C51" s="2"/>
      <c r="D51" s="19"/>
      <c r="E51" s="19"/>
      <c r="F51" s="19"/>
      <c r="G51" s="2"/>
      <c r="H51" s="2"/>
      <c r="I51" s="1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1.25">
      <c r="A52" s="2"/>
      <c r="B52" s="2"/>
      <c r="C52" s="2"/>
      <c r="D52" s="19"/>
      <c r="E52" s="19"/>
      <c r="F52" s="19"/>
      <c r="G52" s="2"/>
      <c r="H52" s="2"/>
      <c r="I52" s="19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1.25">
      <c r="A53" s="2"/>
      <c r="B53" s="2"/>
      <c r="C53" s="2"/>
      <c r="D53" s="19"/>
      <c r="E53" s="19"/>
      <c r="F53" s="19"/>
      <c r="G53" s="2"/>
      <c r="H53" s="2"/>
      <c r="I53" s="19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1.25">
      <c r="A54" s="2"/>
      <c r="B54" s="2"/>
      <c r="C54" s="2"/>
      <c r="D54" s="19"/>
      <c r="E54" s="19"/>
      <c r="F54" s="19"/>
      <c r="G54" s="2"/>
      <c r="H54" s="2"/>
      <c r="I54" s="19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1.25">
      <c r="A55" s="2"/>
      <c r="B55" s="2"/>
      <c r="C55" s="2"/>
      <c r="D55" s="19"/>
      <c r="E55" s="19"/>
      <c r="F55" s="19"/>
      <c r="G55" s="2"/>
      <c r="H55" s="2"/>
      <c r="I55" s="19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1.25">
      <c r="A56" s="2"/>
      <c r="B56" s="2"/>
      <c r="C56" s="2"/>
      <c r="D56" s="19"/>
      <c r="E56" s="19"/>
      <c r="F56" s="19"/>
      <c r="G56" s="2"/>
      <c r="H56" s="2"/>
      <c r="I56" s="19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1.25">
      <c r="A57" s="2"/>
      <c r="B57" s="2"/>
      <c r="C57" s="2"/>
      <c r="D57" s="19"/>
      <c r="E57" s="19"/>
      <c r="F57" s="19"/>
      <c r="G57" s="2"/>
      <c r="H57" s="2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1.25">
      <c r="A58" s="2"/>
      <c r="B58" s="2"/>
      <c r="C58" s="2"/>
      <c r="D58" s="19"/>
      <c r="E58" s="19"/>
      <c r="F58" s="19"/>
      <c r="G58" s="2"/>
      <c r="H58" s="2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1.25">
      <c r="A59" s="2"/>
      <c r="B59" s="2"/>
      <c r="C59" s="2"/>
      <c r="D59" s="19"/>
      <c r="E59" s="19"/>
      <c r="F59" s="19"/>
      <c r="G59" s="2"/>
      <c r="H59" s="2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1.25">
      <c r="A60" s="2"/>
      <c r="B60" s="2"/>
      <c r="C60" s="2"/>
      <c r="D60" s="19"/>
      <c r="E60" s="19"/>
      <c r="F60" s="19"/>
      <c r="G60" s="2"/>
      <c r="H60" s="2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1.25">
      <c r="A61" s="2"/>
      <c r="B61" s="2"/>
      <c r="C61" s="2"/>
      <c r="D61" s="19"/>
      <c r="E61" s="19"/>
      <c r="F61" s="19"/>
      <c r="G61" s="2"/>
      <c r="H61" s="2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1.25">
      <c r="A62" s="2"/>
      <c r="B62" s="2"/>
      <c r="C62" s="2"/>
      <c r="D62" s="19"/>
      <c r="E62" s="19"/>
      <c r="F62" s="19"/>
      <c r="G62" s="2"/>
      <c r="H62" s="2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1.25">
      <c r="A63" s="2"/>
      <c r="B63" s="2"/>
      <c r="C63" s="2"/>
      <c r="D63" s="19"/>
      <c r="E63" s="19"/>
      <c r="F63" s="19"/>
      <c r="G63" s="2"/>
      <c r="H63" s="2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1.25">
      <c r="A64" s="2"/>
      <c r="B64" s="2"/>
      <c r="C64" s="2"/>
      <c r="D64" s="19"/>
      <c r="E64" s="19"/>
      <c r="F64" s="19"/>
      <c r="G64" s="2"/>
      <c r="H64" s="2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1.25">
      <c r="A65" s="2"/>
      <c r="B65" s="2"/>
      <c r="C65" s="2"/>
      <c r="D65" s="19"/>
      <c r="E65" s="19"/>
      <c r="F65" s="19"/>
      <c r="G65" s="2"/>
      <c r="H65" s="2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1.25">
      <c r="A66" s="2"/>
      <c r="B66" s="2"/>
      <c r="C66" s="2"/>
      <c r="D66" s="19"/>
      <c r="E66" s="19"/>
      <c r="F66" s="19"/>
      <c r="G66" s="2"/>
      <c r="H66" s="2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1.25">
      <c r="A67" s="2"/>
      <c r="B67" s="2"/>
      <c r="C67" s="2"/>
      <c r="D67" s="19"/>
      <c r="E67" s="19"/>
      <c r="F67" s="19"/>
      <c r="G67" s="2"/>
      <c r="H67" s="2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1.25">
      <c r="A68" s="2"/>
      <c r="B68" s="2"/>
      <c r="C68" s="2"/>
      <c r="D68" s="19"/>
      <c r="E68" s="19"/>
      <c r="F68" s="19"/>
      <c r="G68" s="2"/>
      <c r="H68" s="2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1.25">
      <c r="A69" s="2"/>
      <c r="B69" s="2"/>
      <c r="C69" s="2"/>
      <c r="D69" s="19"/>
      <c r="E69" s="19"/>
      <c r="F69" s="19"/>
      <c r="G69" s="2"/>
      <c r="H69" s="2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1.25">
      <c r="A70" s="2"/>
      <c r="B70" s="2"/>
      <c r="C70" s="2"/>
      <c r="D70" s="19"/>
      <c r="E70" s="19"/>
      <c r="F70" s="19"/>
      <c r="G70" s="2"/>
      <c r="H70" s="2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1.25">
      <c r="A71" s="2"/>
      <c r="B71" s="2"/>
      <c r="C71" s="2"/>
      <c r="D71" s="19"/>
      <c r="E71" s="19"/>
      <c r="F71" s="19"/>
      <c r="G71" s="2"/>
      <c r="H71" s="2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1.25">
      <c r="A72" s="2"/>
      <c r="B72" s="2"/>
      <c r="C72" s="2"/>
      <c r="D72" s="19"/>
      <c r="E72" s="19"/>
      <c r="F72" s="19"/>
      <c r="G72" s="2"/>
      <c r="H72" s="2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1.25">
      <c r="A73" s="2"/>
      <c r="B73" s="2"/>
      <c r="C73" s="2"/>
      <c r="D73" s="19"/>
      <c r="E73" s="19"/>
      <c r="F73" s="19"/>
      <c r="G73" s="2"/>
      <c r="H73" s="2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1.25">
      <c r="A74" s="2"/>
      <c r="B74" s="2"/>
      <c r="C74" s="2"/>
      <c r="D74" s="19"/>
      <c r="E74" s="19"/>
      <c r="F74" s="19"/>
      <c r="G74" s="2"/>
      <c r="H74" s="2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1.25">
      <c r="A75" s="2"/>
      <c r="B75" s="2"/>
      <c r="C75" s="2"/>
      <c r="D75" s="19"/>
      <c r="E75" s="19"/>
      <c r="F75" s="19"/>
      <c r="G75" s="2"/>
      <c r="H75" s="2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1.25">
      <c r="A76" s="2"/>
      <c r="B76" s="2"/>
      <c r="C76" s="2"/>
      <c r="D76" s="19"/>
      <c r="E76" s="19"/>
      <c r="F76" s="19"/>
      <c r="G76" s="2"/>
      <c r="H76" s="2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1.25">
      <c r="A77" s="2"/>
      <c r="B77" s="2"/>
      <c r="C77" s="2"/>
      <c r="D77" s="19"/>
      <c r="E77" s="19"/>
      <c r="F77" s="19"/>
      <c r="G77" s="2"/>
      <c r="H77" s="2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1.25">
      <c r="A78" s="2"/>
      <c r="B78" s="2"/>
      <c r="C78" s="2"/>
      <c r="D78" s="19"/>
      <c r="E78" s="19"/>
      <c r="F78" s="19"/>
      <c r="G78" s="2"/>
      <c r="H78" s="2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1.25">
      <c r="A79" s="2"/>
      <c r="B79" s="2"/>
      <c r="C79" s="2"/>
      <c r="D79" s="19"/>
      <c r="E79" s="19"/>
      <c r="F79" s="19"/>
      <c r="G79" s="2"/>
      <c r="H79" s="2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1.25">
      <c r="A80" s="2"/>
      <c r="B80" s="2"/>
      <c r="C80" s="2"/>
      <c r="D80" s="19"/>
      <c r="E80" s="19"/>
      <c r="F80" s="19"/>
      <c r="G80" s="2"/>
      <c r="H80" s="2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1.25">
      <c r="A81" s="2"/>
      <c r="B81" s="2"/>
      <c r="C81" s="2"/>
      <c r="D81" s="19"/>
      <c r="E81" s="19"/>
      <c r="F81" s="19"/>
      <c r="G81" s="2"/>
      <c r="H81" s="2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4:10" ht="11.25">
      <c r="D82" s="20"/>
      <c r="E82" s="20"/>
      <c r="F82" s="20"/>
      <c r="I82" s="20"/>
      <c r="J82" s="20"/>
    </row>
    <row r="83" spans="4:10" ht="11.25">
      <c r="D83" s="20"/>
      <c r="E83" s="20"/>
      <c r="F83" s="20"/>
      <c r="I83" s="20"/>
      <c r="J83" s="20"/>
    </row>
    <row r="84" spans="4:10" ht="11.25">
      <c r="D84" s="20"/>
      <c r="E84" s="20"/>
      <c r="F84" s="20"/>
      <c r="I84" s="20"/>
      <c r="J84" s="20"/>
    </row>
    <row r="85" spans="4:10" ht="11.25">
      <c r="D85" s="20"/>
      <c r="E85" s="20"/>
      <c r="F85" s="20"/>
      <c r="I85" s="20"/>
      <c r="J85" s="20"/>
    </row>
    <row r="86" spans="4:10" ht="11.25">
      <c r="D86" s="20"/>
      <c r="E86" s="20"/>
      <c r="F86" s="20"/>
      <c r="I86" s="20"/>
      <c r="J86" s="20"/>
    </row>
    <row r="87" spans="4:10" ht="11.25">
      <c r="D87" s="20"/>
      <c r="E87" s="20"/>
      <c r="F87" s="20"/>
      <c r="I87" s="20"/>
      <c r="J87" s="20"/>
    </row>
    <row r="88" spans="4:10" ht="11.25">
      <c r="D88" s="20"/>
      <c r="E88" s="20"/>
      <c r="F88" s="20"/>
      <c r="I88" s="20"/>
      <c r="J88" s="20"/>
    </row>
    <row r="89" spans="4:10" ht="11.25">
      <c r="D89" s="20"/>
      <c r="E89" s="20"/>
      <c r="F89" s="20"/>
      <c r="I89" s="20"/>
      <c r="J89" s="20"/>
    </row>
    <row r="90" spans="4:10" ht="11.25">
      <c r="D90" s="20"/>
      <c r="E90" s="20"/>
      <c r="F90" s="20"/>
      <c r="I90" s="20"/>
      <c r="J90" s="20"/>
    </row>
    <row r="91" spans="4:10" ht="11.25">
      <c r="D91" s="20"/>
      <c r="E91" s="20"/>
      <c r="F91" s="20"/>
      <c r="I91" s="20"/>
      <c r="J91" s="20"/>
    </row>
    <row r="92" spans="4:10" ht="11.25">
      <c r="D92" s="20"/>
      <c r="E92" s="20"/>
      <c r="F92" s="20"/>
      <c r="I92" s="20"/>
      <c r="J92" s="20"/>
    </row>
    <row r="93" spans="4:10" ht="11.25">
      <c r="D93" s="20"/>
      <c r="E93" s="20"/>
      <c r="F93" s="20"/>
      <c r="I93" s="20"/>
      <c r="J93" s="20"/>
    </row>
    <row r="94" spans="4:10" ht="11.25">
      <c r="D94" s="20"/>
      <c r="E94" s="20"/>
      <c r="F94" s="20"/>
      <c r="I94" s="20"/>
      <c r="J94" s="20"/>
    </row>
    <row r="95" spans="4:10" ht="11.25">
      <c r="D95" s="20"/>
      <c r="E95" s="20"/>
      <c r="F95" s="20"/>
      <c r="I95" s="20"/>
      <c r="J95" s="20"/>
    </row>
    <row r="96" spans="4:10" ht="11.25">
      <c r="D96" s="20"/>
      <c r="E96" s="20"/>
      <c r="F96" s="20"/>
      <c r="I96" s="20"/>
      <c r="J96" s="20"/>
    </row>
    <row r="97" spans="4:10" ht="11.25">
      <c r="D97" s="20"/>
      <c r="E97" s="20"/>
      <c r="F97" s="20"/>
      <c r="I97" s="20"/>
      <c r="J97" s="20"/>
    </row>
    <row r="98" spans="4:10" ht="11.25">
      <c r="D98" s="20"/>
      <c r="E98" s="20"/>
      <c r="F98" s="20"/>
      <c r="I98" s="20"/>
      <c r="J98" s="20"/>
    </row>
    <row r="99" spans="4:10" ht="11.25">
      <c r="D99" s="20"/>
      <c r="E99" s="20"/>
      <c r="F99" s="20"/>
      <c r="I99" s="20"/>
      <c r="J99" s="20"/>
    </row>
    <row r="100" spans="4:10" ht="11.25">
      <c r="D100" s="20"/>
      <c r="E100" s="20"/>
      <c r="F100" s="20"/>
      <c r="I100" s="20"/>
      <c r="J100" s="20"/>
    </row>
    <row r="101" spans="4:10" ht="11.25">
      <c r="D101" s="20"/>
      <c r="E101" s="20"/>
      <c r="F101" s="20"/>
      <c r="I101" s="20"/>
      <c r="J101" s="20"/>
    </row>
    <row r="102" spans="4:10" ht="11.25">
      <c r="D102" s="20"/>
      <c r="E102" s="20"/>
      <c r="F102" s="20"/>
      <c r="I102" s="20"/>
      <c r="J102" s="20"/>
    </row>
    <row r="103" spans="4:10" ht="11.25">
      <c r="D103" s="20"/>
      <c r="E103" s="20"/>
      <c r="F103" s="20"/>
      <c r="I103" s="20"/>
      <c r="J103" s="20"/>
    </row>
    <row r="104" spans="4:10" ht="11.25">
      <c r="D104" s="20"/>
      <c r="E104" s="20"/>
      <c r="F104" s="20"/>
      <c r="I104" s="20"/>
      <c r="J104" s="20"/>
    </row>
    <row r="105" spans="4:10" ht="11.25">
      <c r="D105" s="20"/>
      <c r="E105" s="20"/>
      <c r="F105" s="20"/>
      <c r="I105" s="20"/>
      <c r="J105" s="20"/>
    </row>
    <row r="106" spans="4:10" ht="11.25">
      <c r="D106" s="20"/>
      <c r="E106" s="20"/>
      <c r="F106" s="20"/>
      <c r="I106" s="20"/>
      <c r="J106" s="20"/>
    </row>
    <row r="107" spans="4:10" ht="11.25">
      <c r="D107" s="20"/>
      <c r="E107" s="20"/>
      <c r="F107" s="20"/>
      <c r="I107" s="20"/>
      <c r="J107" s="20"/>
    </row>
    <row r="108" spans="4:10" ht="11.25">
      <c r="D108" s="20"/>
      <c r="E108" s="20"/>
      <c r="F108" s="20"/>
      <c r="I108" s="20"/>
      <c r="J108" s="20"/>
    </row>
    <row r="109" spans="4:10" ht="11.25">
      <c r="D109" s="20"/>
      <c r="E109" s="20"/>
      <c r="F109" s="20"/>
      <c r="I109" s="20"/>
      <c r="J109" s="20"/>
    </row>
    <row r="110" spans="4:10" ht="11.25">
      <c r="D110" s="20"/>
      <c r="E110" s="20"/>
      <c r="F110" s="20"/>
      <c r="I110" s="20"/>
      <c r="J110" s="20"/>
    </row>
    <row r="111" spans="4:10" ht="11.25">
      <c r="D111" s="20"/>
      <c r="E111" s="20"/>
      <c r="F111" s="20"/>
      <c r="I111" s="20"/>
      <c r="J111" s="20"/>
    </row>
    <row r="112" spans="4:10" ht="11.25">
      <c r="D112" s="20"/>
      <c r="E112" s="20"/>
      <c r="F112" s="20"/>
      <c r="I112" s="20"/>
      <c r="J112" s="20"/>
    </row>
    <row r="113" spans="4:10" ht="11.25">
      <c r="D113" s="20"/>
      <c r="E113" s="20"/>
      <c r="F113" s="20"/>
      <c r="I113" s="20"/>
      <c r="J113" s="20"/>
    </row>
    <row r="114" spans="4:10" ht="11.25">
      <c r="D114" s="20"/>
      <c r="E114" s="20"/>
      <c r="F114" s="20"/>
      <c r="I114" s="20"/>
      <c r="J114" s="20"/>
    </row>
    <row r="115" spans="4:10" ht="11.25">
      <c r="D115" s="20"/>
      <c r="E115" s="20"/>
      <c r="F115" s="20"/>
      <c r="I115" s="20"/>
      <c r="J115" s="20"/>
    </row>
    <row r="116" spans="4:10" ht="11.25">
      <c r="D116" s="20"/>
      <c r="E116" s="20"/>
      <c r="F116" s="20"/>
      <c r="I116" s="20"/>
      <c r="J116" s="20"/>
    </row>
    <row r="117" spans="4:10" ht="11.25">
      <c r="D117" s="20"/>
      <c r="E117" s="20"/>
      <c r="F117" s="20"/>
      <c r="I117" s="20"/>
      <c r="J117" s="20"/>
    </row>
    <row r="118" spans="4:10" ht="11.25">
      <c r="D118" s="20"/>
      <c r="E118" s="20"/>
      <c r="F118" s="20"/>
      <c r="I118" s="20"/>
      <c r="J118" s="20"/>
    </row>
    <row r="119" spans="4:10" ht="11.25">
      <c r="D119" s="20"/>
      <c r="E119" s="20"/>
      <c r="F119" s="20"/>
      <c r="I119" s="20"/>
      <c r="J119" s="20"/>
    </row>
    <row r="120" spans="4:10" ht="11.25">
      <c r="D120" s="20"/>
      <c r="E120" s="20"/>
      <c r="F120" s="20"/>
      <c r="I120" s="20"/>
      <c r="J120" s="20"/>
    </row>
    <row r="121" spans="4:10" ht="11.25">
      <c r="D121" s="20"/>
      <c r="E121" s="20"/>
      <c r="F121" s="20"/>
      <c r="I121" s="20"/>
      <c r="J121" s="20"/>
    </row>
    <row r="122" spans="4:10" ht="11.25">
      <c r="D122" s="20"/>
      <c r="E122" s="20"/>
      <c r="F122" s="20"/>
      <c r="I122" s="20"/>
      <c r="J122" s="20"/>
    </row>
    <row r="123" spans="4:10" ht="11.25">
      <c r="D123" s="20"/>
      <c r="E123" s="20"/>
      <c r="F123" s="20"/>
      <c r="I123" s="20"/>
      <c r="J123" s="20"/>
    </row>
    <row r="124" spans="4:10" ht="11.25">
      <c r="D124" s="20"/>
      <c r="E124" s="20"/>
      <c r="F124" s="20"/>
      <c r="I124" s="20"/>
      <c r="J124" s="20"/>
    </row>
    <row r="125" spans="4:10" ht="11.25">
      <c r="D125" s="20"/>
      <c r="E125" s="20"/>
      <c r="F125" s="20"/>
      <c r="I125" s="20"/>
      <c r="J125" s="20"/>
    </row>
    <row r="126" spans="4:10" ht="11.25">
      <c r="D126" s="20"/>
      <c r="E126" s="20"/>
      <c r="F126" s="20"/>
      <c r="I126" s="20"/>
      <c r="J126" s="20"/>
    </row>
    <row r="127" spans="4:10" ht="11.25">
      <c r="D127" s="20"/>
      <c r="E127" s="20"/>
      <c r="F127" s="20"/>
      <c r="I127" s="20"/>
      <c r="J127" s="20"/>
    </row>
    <row r="128" spans="4:10" ht="11.25">
      <c r="D128" s="20"/>
      <c r="E128" s="20"/>
      <c r="F128" s="20"/>
      <c r="I128" s="20"/>
      <c r="J128" s="20"/>
    </row>
    <row r="129" spans="4:10" ht="11.25">
      <c r="D129" s="20"/>
      <c r="E129" s="20"/>
      <c r="F129" s="20"/>
      <c r="I129" s="20"/>
      <c r="J129" s="20"/>
    </row>
    <row r="130" spans="4:10" ht="11.25">
      <c r="D130" s="20"/>
      <c r="E130" s="20"/>
      <c r="F130" s="20"/>
      <c r="I130" s="20"/>
      <c r="J130" s="20"/>
    </row>
    <row r="131" spans="4:10" ht="11.25">
      <c r="D131" s="20"/>
      <c r="E131" s="20"/>
      <c r="F131" s="20"/>
      <c r="I131" s="20"/>
      <c r="J131" s="20"/>
    </row>
    <row r="132" spans="4:10" ht="11.25">
      <c r="D132" s="20"/>
      <c r="E132" s="20"/>
      <c r="F132" s="20"/>
      <c r="I132" s="20"/>
      <c r="J132" s="20"/>
    </row>
    <row r="133" spans="4:10" ht="11.25">
      <c r="D133" s="20"/>
      <c r="E133" s="20"/>
      <c r="F133" s="20"/>
      <c r="I133" s="20"/>
      <c r="J133" s="20"/>
    </row>
    <row r="134" spans="4:10" ht="11.25">
      <c r="D134" s="20"/>
      <c r="E134" s="20"/>
      <c r="F134" s="20"/>
      <c r="I134" s="20"/>
      <c r="J134" s="20"/>
    </row>
    <row r="135" spans="4:10" ht="11.25">
      <c r="D135" s="20"/>
      <c r="E135" s="20"/>
      <c r="F135" s="20"/>
      <c r="I135" s="20"/>
      <c r="J135" s="20"/>
    </row>
    <row r="136" spans="4:10" ht="11.25">
      <c r="D136" s="20"/>
      <c r="E136" s="20"/>
      <c r="F136" s="20"/>
      <c r="I136" s="20"/>
      <c r="J136" s="20"/>
    </row>
    <row r="137" spans="4:10" ht="11.25">
      <c r="D137" s="20"/>
      <c r="E137" s="20"/>
      <c r="F137" s="20"/>
      <c r="I137" s="20"/>
      <c r="J137" s="20"/>
    </row>
    <row r="138" spans="4:10" ht="11.25">
      <c r="D138" s="20"/>
      <c r="E138" s="20"/>
      <c r="F138" s="20"/>
      <c r="I138" s="20"/>
      <c r="J138" s="20"/>
    </row>
    <row r="139" spans="4:10" ht="11.25">
      <c r="D139" s="20"/>
      <c r="E139" s="20"/>
      <c r="F139" s="20"/>
      <c r="I139" s="20"/>
      <c r="J139" s="20"/>
    </row>
    <row r="140" spans="4:10" ht="11.25">
      <c r="D140" s="20"/>
      <c r="E140" s="20"/>
      <c r="F140" s="20"/>
      <c r="I140" s="20"/>
      <c r="J140" s="20"/>
    </row>
    <row r="141" spans="4:10" ht="11.25">
      <c r="D141" s="20"/>
      <c r="E141" s="20"/>
      <c r="F141" s="20"/>
      <c r="I141" s="20"/>
      <c r="J141" s="20"/>
    </row>
    <row r="142" spans="4:10" ht="11.25">
      <c r="D142" s="20"/>
      <c r="E142" s="20"/>
      <c r="F142" s="20"/>
      <c r="I142" s="20"/>
      <c r="J142" s="20"/>
    </row>
    <row r="143" spans="4:10" ht="11.25">
      <c r="D143" s="20"/>
      <c r="E143" s="20"/>
      <c r="F143" s="20"/>
      <c r="I143" s="20"/>
      <c r="J143" s="20"/>
    </row>
    <row r="144" spans="4:10" ht="11.25">
      <c r="D144" s="20"/>
      <c r="E144" s="20"/>
      <c r="F144" s="20"/>
      <c r="I144" s="20"/>
      <c r="J144" s="20"/>
    </row>
    <row r="145" spans="4:10" ht="11.25">
      <c r="D145" s="20"/>
      <c r="E145" s="20"/>
      <c r="F145" s="20"/>
      <c r="I145" s="20"/>
      <c r="J145" s="20"/>
    </row>
    <row r="146" spans="4:10" ht="11.25">
      <c r="D146" s="20"/>
      <c r="E146" s="20"/>
      <c r="F146" s="20"/>
      <c r="I146" s="20"/>
      <c r="J146" s="20"/>
    </row>
    <row r="147" spans="4:10" ht="11.25">
      <c r="D147" s="20"/>
      <c r="E147" s="20"/>
      <c r="F147" s="20"/>
      <c r="I147" s="20"/>
      <c r="J147" s="20"/>
    </row>
    <row r="148" spans="4:10" ht="11.25">
      <c r="D148" s="20"/>
      <c r="E148" s="20"/>
      <c r="F148" s="20"/>
      <c r="I148" s="20"/>
      <c r="J148" s="20"/>
    </row>
    <row r="149" spans="4:10" ht="11.25">
      <c r="D149" s="20"/>
      <c r="E149" s="20"/>
      <c r="F149" s="20"/>
      <c r="I149" s="20"/>
      <c r="J149" s="20"/>
    </row>
    <row r="150" spans="4:10" ht="11.25">
      <c r="D150" s="20"/>
      <c r="E150" s="20"/>
      <c r="F150" s="20"/>
      <c r="I150" s="20"/>
      <c r="J150" s="20"/>
    </row>
    <row r="151" spans="4:10" ht="11.25">
      <c r="D151" s="20"/>
      <c r="E151" s="20"/>
      <c r="F151" s="20"/>
      <c r="I151" s="20"/>
      <c r="J151" s="20"/>
    </row>
    <row r="152" spans="4:10" ht="11.25">
      <c r="D152" s="20"/>
      <c r="E152" s="20"/>
      <c r="F152" s="20"/>
      <c r="I152" s="20"/>
      <c r="J152" s="20"/>
    </row>
    <row r="153" spans="4:10" ht="11.25">
      <c r="D153" s="20"/>
      <c r="E153" s="20"/>
      <c r="F153" s="20"/>
      <c r="I153" s="20"/>
      <c r="J153" s="20"/>
    </row>
    <row r="154" spans="4:10" ht="11.25">
      <c r="D154" s="20"/>
      <c r="E154" s="20"/>
      <c r="F154" s="20"/>
      <c r="I154" s="20"/>
      <c r="J154" s="20"/>
    </row>
    <row r="155" spans="4:10" ht="11.25">
      <c r="D155" s="20"/>
      <c r="E155" s="20"/>
      <c r="F155" s="20"/>
      <c r="I155" s="20"/>
      <c r="J155" s="20"/>
    </row>
    <row r="156" spans="4:10" ht="11.25">
      <c r="D156" s="20"/>
      <c r="E156" s="20"/>
      <c r="F156" s="20"/>
      <c r="I156" s="20"/>
      <c r="J156" s="20"/>
    </row>
    <row r="157" spans="4:10" ht="11.25">
      <c r="D157" s="20"/>
      <c r="E157" s="20"/>
      <c r="F157" s="20"/>
      <c r="I157" s="20"/>
      <c r="J157" s="20"/>
    </row>
    <row r="158" spans="4:10" ht="11.25">
      <c r="D158" s="20"/>
      <c r="E158" s="20"/>
      <c r="F158" s="20"/>
      <c r="I158" s="20"/>
      <c r="J158" s="20"/>
    </row>
    <row r="159" spans="4:10" ht="11.25">
      <c r="D159" s="20"/>
      <c r="E159" s="20"/>
      <c r="F159" s="20"/>
      <c r="I159" s="20"/>
      <c r="J159" s="20"/>
    </row>
    <row r="160" spans="4:10" ht="11.25">
      <c r="D160" s="20"/>
      <c r="E160" s="20"/>
      <c r="F160" s="20"/>
      <c r="I160" s="20"/>
      <c r="J160" s="20"/>
    </row>
    <row r="161" spans="4:10" ht="11.25">
      <c r="D161" s="20"/>
      <c r="E161" s="20"/>
      <c r="F161" s="20"/>
      <c r="I161" s="20"/>
      <c r="J161" s="20"/>
    </row>
    <row r="162" spans="4:10" ht="11.25">
      <c r="D162" s="20"/>
      <c r="E162" s="20"/>
      <c r="F162" s="20"/>
      <c r="I162" s="20"/>
      <c r="J162" s="20"/>
    </row>
    <row r="163" spans="4:10" ht="11.25">
      <c r="D163" s="20"/>
      <c r="E163" s="20"/>
      <c r="F163" s="20"/>
      <c r="I163" s="20"/>
      <c r="J163" s="20"/>
    </row>
    <row r="164" spans="4:10" ht="11.25">
      <c r="D164" s="20"/>
      <c r="E164" s="20"/>
      <c r="F164" s="20"/>
      <c r="I164" s="20"/>
      <c r="J164" s="20"/>
    </row>
    <row r="165" spans="4:10" ht="11.25">
      <c r="D165" s="20"/>
      <c r="E165" s="20"/>
      <c r="F165" s="20"/>
      <c r="I165" s="20"/>
      <c r="J165" s="20"/>
    </row>
    <row r="166" spans="4:10" ht="11.25">
      <c r="D166" s="20"/>
      <c r="E166" s="20"/>
      <c r="F166" s="20"/>
      <c r="I166" s="20"/>
      <c r="J166" s="20"/>
    </row>
    <row r="167" spans="4:10" ht="11.25">
      <c r="D167" s="20"/>
      <c r="E167" s="20"/>
      <c r="F167" s="20"/>
      <c r="I167" s="20"/>
      <c r="J167" s="20"/>
    </row>
    <row r="168" spans="4:10" ht="11.25">
      <c r="D168" s="20"/>
      <c r="E168" s="20"/>
      <c r="F168" s="20"/>
      <c r="I168" s="20"/>
      <c r="J168" s="20"/>
    </row>
    <row r="169" spans="4:10" ht="11.25">
      <c r="D169" s="20"/>
      <c r="E169" s="20"/>
      <c r="F169" s="20"/>
      <c r="I169" s="20"/>
      <c r="J169" s="20"/>
    </row>
    <row r="170" spans="4:10" ht="11.25">
      <c r="D170" s="20"/>
      <c r="E170" s="20"/>
      <c r="F170" s="20"/>
      <c r="I170" s="20"/>
      <c r="J170" s="20"/>
    </row>
    <row r="171" spans="4:10" ht="11.25">
      <c r="D171" s="20"/>
      <c r="E171" s="20"/>
      <c r="F171" s="20"/>
      <c r="I171" s="20"/>
      <c r="J171" s="20"/>
    </row>
    <row r="172" spans="4:10" ht="11.25">
      <c r="D172" s="20"/>
      <c r="E172" s="20"/>
      <c r="F172" s="20"/>
      <c r="I172" s="20"/>
      <c r="J172" s="20"/>
    </row>
    <row r="173" spans="4:10" ht="11.25">
      <c r="D173" s="20"/>
      <c r="E173" s="20"/>
      <c r="F173" s="20"/>
      <c r="I173" s="20"/>
      <c r="J173" s="20"/>
    </row>
    <row r="174" spans="4:10" ht="11.25">
      <c r="D174" s="20"/>
      <c r="E174" s="20"/>
      <c r="F174" s="20"/>
      <c r="I174" s="20"/>
      <c r="J174" s="20"/>
    </row>
    <row r="175" spans="4:10" ht="11.25">
      <c r="D175" s="20"/>
      <c r="E175" s="20"/>
      <c r="F175" s="20"/>
      <c r="I175" s="20"/>
      <c r="J175" s="20"/>
    </row>
    <row r="176" spans="4:10" ht="11.25">
      <c r="D176" s="20"/>
      <c r="E176" s="20"/>
      <c r="F176" s="20"/>
      <c r="I176" s="20"/>
      <c r="J176" s="20"/>
    </row>
    <row r="177" spans="4:10" ht="11.25">
      <c r="D177" s="20"/>
      <c r="E177" s="20"/>
      <c r="F177" s="20"/>
      <c r="I177" s="20"/>
      <c r="J177" s="20"/>
    </row>
    <row r="178" spans="4:10" ht="11.25">
      <c r="D178" s="20"/>
      <c r="E178" s="20"/>
      <c r="F178" s="20"/>
      <c r="I178" s="20"/>
      <c r="J178" s="20"/>
    </row>
    <row r="179" spans="4:10" ht="11.25">
      <c r="D179" s="20"/>
      <c r="E179" s="20"/>
      <c r="F179" s="20"/>
      <c r="I179" s="20"/>
      <c r="J179" s="20"/>
    </row>
    <row r="180" spans="4:10" ht="11.25">
      <c r="D180" s="20"/>
      <c r="E180" s="20"/>
      <c r="F180" s="20"/>
      <c r="I180" s="20"/>
      <c r="J180" s="20"/>
    </row>
    <row r="181" spans="4:10" ht="11.25">
      <c r="D181" s="20"/>
      <c r="E181" s="20"/>
      <c r="F181" s="20"/>
      <c r="I181" s="20"/>
      <c r="J181" s="20"/>
    </row>
    <row r="182" spans="4:10" ht="11.25">
      <c r="D182" s="20"/>
      <c r="E182" s="20"/>
      <c r="F182" s="20"/>
      <c r="I182" s="20"/>
      <c r="J182" s="20"/>
    </row>
    <row r="183" spans="4:10" ht="11.25">
      <c r="D183" s="20"/>
      <c r="E183" s="20"/>
      <c r="F183" s="20"/>
      <c r="I183" s="20"/>
      <c r="J183" s="20"/>
    </row>
    <row r="184" spans="4:10" ht="11.25">
      <c r="D184" s="20"/>
      <c r="E184" s="20"/>
      <c r="F184" s="20"/>
      <c r="I184" s="20"/>
      <c r="J184" s="20"/>
    </row>
    <row r="185" spans="4:10" ht="11.25">
      <c r="D185" s="20"/>
      <c r="E185" s="20"/>
      <c r="F185" s="20"/>
      <c r="I185" s="20"/>
      <c r="J185" s="20"/>
    </row>
    <row r="186" spans="4:10" ht="11.25">
      <c r="D186" s="20"/>
      <c r="E186" s="20"/>
      <c r="F186" s="20"/>
      <c r="I186" s="20"/>
      <c r="J186" s="20"/>
    </row>
    <row r="187" spans="4:10" ht="11.25">
      <c r="D187" s="20"/>
      <c r="E187" s="20"/>
      <c r="F187" s="20"/>
      <c r="I187" s="20"/>
      <c r="J187" s="20"/>
    </row>
    <row r="188" spans="4:10" ht="11.25">
      <c r="D188" s="20"/>
      <c r="E188" s="20"/>
      <c r="F188" s="20"/>
      <c r="I188" s="20"/>
      <c r="J188" s="20"/>
    </row>
    <row r="189" spans="4:10" ht="11.25">
      <c r="D189" s="20"/>
      <c r="E189" s="20"/>
      <c r="F189" s="20"/>
      <c r="I189" s="20"/>
      <c r="J189" s="20"/>
    </row>
    <row r="190" spans="4:10" ht="11.25">
      <c r="D190" s="20"/>
      <c r="E190" s="20"/>
      <c r="F190" s="20"/>
      <c r="I190" s="20"/>
      <c r="J190" s="20"/>
    </row>
    <row r="191" spans="4:10" ht="11.25">
      <c r="D191" s="20"/>
      <c r="E191" s="20"/>
      <c r="F191" s="20"/>
      <c r="I191" s="20"/>
      <c r="J191" s="20"/>
    </row>
    <row r="192" spans="4:10" ht="11.25">
      <c r="D192" s="20"/>
      <c r="E192" s="20"/>
      <c r="F192" s="20"/>
      <c r="I192" s="20"/>
      <c r="J192" s="20"/>
    </row>
    <row r="193" spans="4:10" ht="11.25">
      <c r="D193" s="20"/>
      <c r="E193" s="20"/>
      <c r="F193" s="20"/>
      <c r="I193" s="20"/>
      <c r="J193" s="20"/>
    </row>
    <row r="194" spans="4:10" ht="11.25">
      <c r="D194" s="20"/>
      <c r="E194" s="20"/>
      <c r="F194" s="20"/>
      <c r="I194" s="20"/>
      <c r="J194" s="20"/>
    </row>
    <row r="195" spans="4:10" ht="11.25">
      <c r="D195" s="20"/>
      <c r="E195" s="20"/>
      <c r="F195" s="20"/>
      <c r="I195" s="20"/>
      <c r="J195" s="20"/>
    </row>
    <row r="196" spans="4:10" ht="11.25">
      <c r="D196" s="20"/>
      <c r="E196" s="20"/>
      <c r="F196" s="20"/>
      <c r="I196" s="20"/>
      <c r="J196" s="20"/>
    </row>
    <row r="197" spans="4:10" ht="11.25">
      <c r="D197" s="20"/>
      <c r="E197" s="20"/>
      <c r="F197" s="20"/>
      <c r="I197" s="20"/>
      <c r="J197" s="20"/>
    </row>
    <row r="198" spans="4:10" ht="11.25">
      <c r="D198" s="20"/>
      <c r="E198" s="20"/>
      <c r="F198" s="20"/>
      <c r="I198" s="20"/>
      <c r="J198" s="20"/>
    </row>
    <row r="199" spans="4:10" ht="11.25">
      <c r="D199" s="20"/>
      <c r="E199" s="20"/>
      <c r="F199" s="20"/>
      <c r="I199" s="20"/>
      <c r="J199" s="20"/>
    </row>
    <row r="200" spans="4:10" ht="11.25">
      <c r="D200" s="20"/>
      <c r="E200" s="20"/>
      <c r="F200" s="20"/>
      <c r="I200" s="20"/>
      <c r="J200" s="20"/>
    </row>
    <row r="201" spans="4:10" ht="11.25">
      <c r="D201" s="20"/>
      <c r="E201" s="20"/>
      <c r="F201" s="20"/>
      <c r="I201" s="20"/>
      <c r="J201" s="20"/>
    </row>
    <row r="202" spans="4:10" ht="11.25">
      <c r="D202" s="20"/>
      <c r="E202" s="20"/>
      <c r="F202" s="20"/>
      <c r="I202" s="20"/>
      <c r="J202" s="20"/>
    </row>
    <row r="203" spans="4:10" ht="11.25">
      <c r="D203" s="20"/>
      <c r="E203" s="20"/>
      <c r="F203" s="20"/>
      <c r="I203" s="20"/>
      <c r="J203" s="20"/>
    </row>
    <row r="204" spans="4:10" ht="11.25">
      <c r="D204" s="20"/>
      <c r="E204" s="20"/>
      <c r="F204" s="20"/>
      <c r="I204" s="20"/>
      <c r="J204" s="20"/>
    </row>
    <row r="205" spans="4:10" ht="11.25">
      <c r="D205" s="20"/>
      <c r="E205" s="20"/>
      <c r="F205" s="20"/>
      <c r="I205" s="20"/>
      <c r="J205" s="20"/>
    </row>
    <row r="206" spans="4:10" ht="11.25">
      <c r="D206" s="20"/>
      <c r="E206" s="20"/>
      <c r="F206" s="20"/>
      <c r="I206" s="20"/>
      <c r="J206" s="20"/>
    </row>
    <row r="207" spans="4:10" ht="11.25">
      <c r="D207" s="20"/>
      <c r="E207" s="20"/>
      <c r="F207" s="20"/>
      <c r="I207" s="20"/>
      <c r="J207" s="20"/>
    </row>
    <row r="208" spans="4:10" ht="11.25">
      <c r="D208" s="20"/>
      <c r="E208" s="20"/>
      <c r="F208" s="20"/>
      <c r="I208" s="20"/>
      <c r="J208" s="20"/>
    </row>
    <row r="209" spans="4:10" ht="11.25">
      <c r="D209" s="20"/>
      <c r="E209" s="20"/>
      <c r="F209" s="20"/>
      <c r="I209" s="20"/>
      <c r="J209" s="20"/>
    </row>
    <row r="210" spans="4:10" ht="11.25">
      <c r="D210" s="20"/>
      <c r="E210" s="20"/>
      <c r="F210" s="20"/>
      <c r="I210" s="20"/>
      <c r="J210" s="20"/>
    </row>
    <row r="211" spans="4:10" ht="11.25">
      <c r="D211" s="20"/>
      <c r="E211" s="20"/>
      <c r="F211" s="20"/>
      <c r="I211" s="20"/>
      <c r="J211" s="20"/>
    </row>
    <row r="212" spans="4:10" ht="11.25">
      <c r="D212" s="20"/>
      <c r="E212" s="20"/>
      <c r="F212" s="20"/>
      <c r="I212" s="20"/>
      <c r="J212" s="20"/>
    </row>
    <row r="213" spans="4:10" ht="11.25">
      <c r="D213" s="20"/>
      <c r="E213" s="20"/>
      <c r="F213" s="20"/>
      <c r="I213" s="20"/>
      <c r="J213" s="20"/>
    </row>
    <row r="214" spans="4:10" ht="11.25">
      <c r="D214" s="20"/>
      <c r="E214" s="20"/>
      <c r="F214" s="20"/>
      <c r="I214" s="20"/>
      <c r="J214" s="20"/>
    </row>
    <row r="215" spans="4:10" ht="11.25">
      <c r="D215" s="20"/>
      <c r="E215" s="20"/>
      <c r="F215" s="20"/>
      <c r="I215" s="20"/>
      <c r="J215" s="20"/>
    </row>
    <row r="216" spans="4:10" ht="11.25">
      <c r="D216" s="20"/>
      <c r="E216" s="20"/>
      <c r="F216" s="20"/>
      <c r="I216" s="20"/>
      <c r="J216" s="20"/>
    </row>
    <row r="217" spans="4:10" ht="11.25">
      <c r="D217" s="20"/>
      <c r="E217" s="20"/>
      <c r="F217" s="20"/>
      <c r="I217" s="20"/>
      <c r="J217" s="20"/>
    </row>
    <row r="218" spans="4:10" ht="11.25">
      <c r="D218" s="20"/>
      <c r="E218" s="20"/>
      <c r="F218" s="20"/>
      <c r="I218" s="20"/>
      <c r="J218" s="20"/>
    </row>
    <row r="219" spans="4:10" ht="11.25">
      <c r="D219" s="20"/>
      <c r="E219" s="20"/>
      <c r="F219" s="20"/>
      <c r="I219" s="20"/>
      <c r="J219" s="20"/>
    </row>
    <row r="220" spans="4:10" ht="11.25">
      <c r="D220" s="20"/>
      <c r="E220" s="20"/>
      <c r="F220" s="20"/>
      <c r="I220" s="20"/>
      <c r="J220" s="20"/>
    </row>
    <row r="221" spans="4:10" ht="11.25">
      <c r="D221" s="20"/>
      <c r="E221" s="20"/>
      <c r="F221" s="20"/>
      <c r="I221" s="20"/>
      <c r="J221" s="20"/>
    </row>
    <row r="222" spans="4:10" ht="11.25">
      <c r="D222" s="20"/>
      <c r="E222" s="20"/>
      <c r="F222" s="20"/>
      <c r="I222" s="20"/>
      <c r="J222" s="20"/>
    </row>
    <row r="223" spans="4:10" ht="11.25">
      <c r="D223" s="20"/>
      <c r="E223" s="20"/>
      <c r="F223" s="20"/>
      <c r="I223" s="20"/>
      <c r="J223" s="20"/>
    </row>
    <row r="224" spans="4:10" ht="11.25">
      <c r="D224" s="20"/>
      <c r="E224" s="20"/>
      <c r="F224" s="20"/>
      <c r="I224" s="20"/>
      <c r="J224" s="20"/>
    </row>
    <row r="225" spans="4:10" ht="11.25">
      <c r="D225" s="20"/>
      <c r="E225" s="20"/>
      <c r="F225" s="20"/>
      <c r="I225" s="20"/>
      <c r="J225" s="20"/>
    </row>
    <row r="226" spans="4:10" ht="11.25">
      <c r="D226" s="20"/>
      <c r="E226" s="20"/>
      <c r="F226" s="20"/>
      <c r="I226" s="20"/>
      <c r="J226" s="20"/>
    </row>
    <row r="227" spans="4:10" ht="11.25">
      <c r="D227" s="20"/>
      <c r="E227" s="20"/>
      <c r="F227" s="20"/>
      <c r="I227" s="20"/>
      <c r="J227" s="20"/>
    </row>
    <row r="228" spans="4:10" ht="11.25">
      <c r="D228" s="20"/>
      <c r="E228" s="20"/>
      <c r="F228" s="20"/>
      <c r="I228" s="20"/>
      <c r="J228" s="20"/>
    </row>
    <row r="229" spans="4:10" ht="11.25">
      <c r="D229" s="20"/>
      <c r="E229" s="20"/>
      <c r="F229" s="20"/>
      <c r="I229" s="20"/>
      <c r="J229" s="20"/>
    </row>
    <row r="230" spans="4:10" ht="11.25">
      <c r="D230" s="20"/>
      <c r="E230" s="20"/>
      <c r="F230" s="20"/>
      <c r="I230" s="20"/>
      <c r="J230" s="20"/>
    </row>
    <row r="231" spans="4:10" ht="11.25">
      <c r="D231" s="20"/>
      <c r="E231" s="20"/>
      <c r="F231" s="20"/>
      <c r="I231" s="20"/>
      <c r="J231" s="20"/>
    </row>
    <row r="232" spans="4:10" ht="11.25">
      <c r="D232" s="20"/>
      <c r="E232" s="20"/>
      <c r="F232" s="20"/>
      <c r="I232" s="20"/>
      <c r="J232" s="20"/>
    </row>
    <row r="233" spans="4:10" ht="11.25">
      <c r="D233" s="20"/>
      <c r="E233" s="20"/>
      <c r="F233" s="20"/>
      <c r="I233" s="20"/>
      <c r="J233" s="20"/>
    </row>
    <row r="234" spans="4:10" ht="11.25">
      <c r="D234" s="20"/>
      <c r="E234" s="20"/>
      <c r="F234" s="20"/>
      <c r="I234" s="20"/>
      <c r="J234" s="20"/>
    </row>
    <row r="235" spans="4:10" ht="11.25">
      <c r="D235" s="20"/>
      <c r="E235" s="20"/>
      <c r="F235" s="20"/>
      <c r="I235" s="20"/>
      <c r="J235" s="20"/>
    </row>
    <row r="236" spans="4:10" ht="11.25">
      <c r="D236" s="20"/>
      <c r="E236" s="20"/>
      <c r="F236" s="20"/>
      <c r="I236" s="20"/>
      <c r="J236" s="20"/>
    </row>
    <row r="237" spans="4:10" ht="11.25">
      <c r="D237" s="20"/>
      <c r="E237" s="20"/>
      <c r="F237" s="20"/>
      <c r="I237" s="20"/>
      <c r="J237" s="20"/>
    </row>
    <row r="238" spans="4:10" ht="11.25">
      <c r="D238" s="20"/>
      <c r="E238" s="20"/>
      <c r="F238" s="20"/>
      <c r="I238" s="20"/>
      <c r="J238" s="20"/>
    </row>
    <row r="239" spans="4:10" ht="11.25">
      <c r="D239" s="20"/>
      <c r="E239" s="20"/>
      <c r="F239" s="20"/>
      <c r="I239" s="20"/>
      <c r="J239" s="20"/>
    </row>
    <row r="240" spans="4:10" ht="11.25">
      <c r="D240" s="20"/>
      <c r="E240" s="20"/>
      <c r="F240" s="20"/>
      <c r="I240" s="20"/>
      <c r="J240" s="20"/>
    </row>
    <row r="241" spans="4:10" ht="11.25">
      <c r="D241" s="20"/>
      <c r="E241" s="20"/>
      <c r="F241" s="20"/>
      <c r="I241" s="20"/>
      <c r="J241" s="20"/>
    </row>
    <row r="242" spans="4:10" ht="11.25">
      <c r="D242" s="20"/>
      <c r="E242" s="20"/>
      <c r="F242" s="20"/>
      <c r="I242" s="20"/>
      <c r="J242" s="20"/>
    </row>
    <row r="243" spans="4:10" ht="11.25">
      <c r="D243" s="20"/>
      <c r="E243" s="20"/>
      <c r="F243" s="20"/>
      <c r="I243" s="20"/>
      <c r="J243" s="20"/>
    </row>
    <row r="244" spans="4:10" ht="11.25">
      <c r="D244" s="20"/>
      <c r="E244" s="20"/>
      <c r="F244" s="20"/>
      <c r="I244" s="20"/>
      <c r="J244" s="20"/>
    </row>
    <row r="245" spans="4:10" ht="11.25">
      <c r="D245" s="20"/>
      <c r="E245" s="20"/>
      <c r="F245" s="20"/>
      <c r="I245" s="20"/>
      <c r="J245" s="20"/>
    </row>
    <row r="246" spans="4:10" ht="11.25">
      <c r="D246" s="20"/>
      <c r="E246" s="20"/>
      <c r="F246" s="20"/>
      <c r="I246" s="20"/>
      <c r="J246" s="20"/>
    </row>
    <row r="247" spans="4:10" ht="11.25">
      <c r="D247" s="20"/>
      <c r="E247" s="20"/>
      <c r="F247" s="20"/>
      <c r="I247" s="20"/>
      <c r="J247" s="20"/>
    </row>
    <row r="248" spans="4:10" ht="11.25">
      <c r="D248" s="20"/>
      <c r="E248" s="20"/>
      <c r="F248" s="20"/>
      <c r="I248" s="20"/>
      <c r="J248" s="20"/>
    </row>
    <row r="249" spans="4:10" ht="11.25">
      <c r="D249" s="20"/>
      <c r="E249" s="20"/>
      <c r="F249" s="20"/>
      <c r="I249" s="20"/>
      <c r="J249" s="20"/>
    </row>
    <row r="250" spans="4:10" ht="11.25">
      <c r="D250" s="20"/>
      <c r="E250" s="20"/>
      <c r="F250" s="20"/>
      <c r="I250" s="20"/>
      <c r="J250" s="20"/>
    </row>
    <row r="251" spans="4:10" ht="11.25">
      <c r="D251" s="20"/>
      <c r="E251" s="20"/>
      <c r="F251" s="20"/>
      <c r="I251" s="20"/>
      <c r="J251" s="20"/>
    </row>
    <row r="252" spans="4:10" ht="11.25">
      <c r="D252" s="20"/>
      <c r="E252" s="20"/>
      <c r="F252" s="20"/>
      <c r="I252" s="20"/>
      <c r="J252" s="20"/>
    </row>
    <row r="253" spans="4:10" ht="11.25">
      <c r="D253" s="20"/>
      <c r="E253" s="20"/>
      <c r="F253" s="20"/>
      <c r="I253" s="20"/>
      <c r="J253" s="20"/>
    </row>
    <row r="254" spans="4:10" ht="11.25">
      <c r="D254" s="20"/>
      <c r="E254" s="20"/>
      <c r="F254" s="20"/>
      <c r="I254" s="20"/>
      <c r="J254" s="20"/>
    </row>
    <row r="255" spans="4:10" ht="11.25">
      <c r="D255" s="20"/>
      <c r="E255" s="20"/>
      <c r="F255" s="20"/>
      <c r="I255" s="20"/>
      <c r="J255" s="20"/>
    </row>
    <row r="256" spans="4:10" ht="11.25">
      <c r="D256" s="20"/>
      <c r="E256" s="20"/>
      <c r="F256" s="20"/>
      <c r="I256" s="20"/>
      <c r="J256" s="20"/>
    </row>
    <row r="257" spans="4:10" ht="11.25">
      <c r="D257" s="20"/>
      <c r="E257" s="20"/>
      <c r="F257" s="20"/>
      <c r="I257" s="20"/>
      <c r="J257" s="20"/>
    </row>
    <row r="258" spans="4:10" ht="11.25">
      <c r="D258" s="20"/>
      <c r="E258" s="20"/>
      <c r="F258" s="20"/>
      <c r="I258" s="20"/>
      <c r="J258" s="20"/>
    </row>
    <row r="259" spans="4:10" ht="11.25">
      <c r="D259" s="20"/>
      <c r="E259" s="20"/>
      <c r="F259" s="20"/>
      <c r="I259" s="20"/>
      <c r="J259" s="20"/>
    </row>
    <row r="260" spans="4:10" ht="11.25">
      <c r="D260" s="20"/>
      <c r="E260" s="20"/>
      <c r="F260" s="20"/>
      <c r="I260" s="20"/>
      <c r="J260" s="20"/>
    </row>
    <row r="261" spans="4:10" ht="11.25">
      <c r="D261" s="20"/>
      <c r="E261" s="20"/>
      <c r="F261" s="20"/>
      <c r="I261" s="20"/>
      <c r="J261" s="20"/>
    </row>
    <row r="262" spans="4:10" ht="11.25">
      <c r="D262" s="20"/>
      <c r="E262" s="20"/>
      <c r="F262" s="20"/>
      <c r="I262" s="20"/>
      <c r="J262" s="20"/>
    </row>
    <row r="263" spans="4:10" ht="11.25">
      <c r="D263" s="20"/>
      <c r="E263" s="20"/>
      <c r="F263" s="20"/>
      <c r="I263" s="20"/>
      <c r="J263" s="20"/>
    </row>
    <row r="264" spans="4:10" ht="11.25">
      <c r="D264" s="20"/>
      <c r="E264" s="20"/>
      <c r="F264" s="20"/>
      <c r="I264" s="20"/>
      <c r="J264" s="20"/>
    </row>
    <row r="265" spans="4:10" ht="11.25">
      <c r="D265" s="20"/>
      <c r="E265" s="20"/>
      <c r="F265" s="20"/>
      <c r="I265" s="20"/>
      <c r="J265" s="20"/>
    </row>
    <row r="266" spans="4:10" ht="11.25">
      <c r="D266" s="20"/>
      <c r="E266" s="20"/>
      <c r="F266" s="20"/>
      <c r="I266" s="20"/>
      <c r="J266" s="20"/>
    </row>
    <row r="267" spans="4:10" ht="11.25">
      <c r="D267" s="20"/>
      <c r="E267" s="20"/>
      <c r="F267" s="20"/>
      <c r="I267" s="20"/>
      <c r="J267" s="20"/>
    </row>
    <row r="268" spans="4:10" ht="11.25">
      <c r="D268" s="20"/>
      <c r="E268" s="20"/>
      <c r="F268" s="20"/>
      <c r="I268" s="20"/>
      <c r="J268" s="20"/>
    </row>
    <row r="269" spans="4:10" ht="11.25">
      <c r="D269" s="20"/>
      <c r="E269" s="20"/>
      <c r="F269" s="20"/>
      <c r="I269" s="20"/>
      <c r="J269" s="20"/>
    </row>
    <row r="270" spans="4:10" ht="11.25">
      <c r="D270" s="20"/>
      <c r="E270" s="20"/>
      <c r="F270" s="20"/>
      <c r="I270" s="20"/>
      <c r="J270" s="20"/>
    </row>
    <row r="271" spans="4:10" ht="11.25">
      <c r="D271" s="20"/>
      <c r="E271" s="20"/>
      <c r="F271" s="20"/>
      <c r="I271" s="20"/>
      <c r="J271" s="20"/>
    </row>
    <row r="272" spans="4:10" ht="11.25">
      <c r="D272" s="20"/>
      <c r="E272" s="20"/>
      <c r="F272" s="20"/>
      <c r="I272" s="20"/>
      <c r="J272" s="20"/>
    </row>
    <row r="273" spans="4:10" ht="11.25">
      <c r="D273" s="20"/>
      <c r="E273" s="20"/>
      <c r="F273" s="20"/>
      <c r="I273" s="20"/>
      <c r="J273" s="20"/>
    </row>
    <row r="274" spans="4:10" ht="11.25">
      <c r="D274" s="20"/>
      <c r="E274" s="20"/>
      <c r="F274" s="20"/>
      <c r="I274" s="20"/>
      <c r="J274" s="20"/>
    </row>
    <row r="275" spans="4:10" ht="11.25">
      <c r="D275" s="20"/>
      <c r="E275" s="20"/>
      <c r="F275" s="20"/>
      <c r="I275" s="20"/>
      <c r="J275" s="20"/>
    </row>
    <row r="276" spans="4:10" ht="11.25">
      <c r="D276" s="20"/>
      <c r="E276" s="20"/>
      <c r="F276" s="20"/>
      <c r="I276" s="20"/>
      <c r="J276" s="20"/>
    </row>
    <row r="277" spans="4:10" ht="11.25">
      <c r="D277" s="20"/>
      <c r="E277" s="20"/>
      <c r="F277" s="20"/>
      <c r="I277" s="20"/>
      <c r="J277" s="20"/>
    </row>
    <row r="278" spans="4:10" ht="11.25">
      <c r="D278" s="20"/>
      <c r="E278" s="20"/>
      <c r="F278" s="20"/>
      <c r="I278" s="20"/>
      <c r="J278" s="20"/>
    </row>
    <row r="279" spans="4:10" ht="11.25">
      <c r="D279" s="20"/>
      <c r="E279" s="20"/>
      <c r="F279" s="20"/>
      <c r="I279" s="20"/>
      <c r="J279" s="20"/>
    </row>
    <row r="280" spans="4:10" ht="11.25">
      <c r="D280" s="20"/>
      <c r="E280" s="20"/>
      <c r="F280" s="20"/>
      <c r="I280" s="20"/>
      <c r="J280" s="20"/>
    </row>
    <row r="281" spans="4:10" ht="11.25">
      <c r="D281" s="20"/>
      <c r="E281" s="20"/>
      <c r="F281" s="20"/>
      <c r="I281" s="20"/>
      <c r="J281" s="20"/>
    </row>
    <row r="282" spans="4:10" ht="11.25">
      <c r="D282" s="20"/>
      <c r="E282" s="20"/>
      <c r="F282" s="20"/>
      <c r="I282" s="20"/>
      <c r="J282" s="20"/>
    </row>
    <row r="283" spans="4:10" ht="11.25">
      <c r="D283" s="20"/>
      <c r="E283" s="20"/>
      <c r="F283" s="20"/>
      <c r="I283" s="20"/>
      <c r="J283" s="20"/>
    </row>
    <row r="284" spans="4:10" ht="11.25">
      <c r="D284" s="20"/>
      <c r="E284" s="20"/>
      <c r="F284" s="20"/>
      <c r="I284" s="20"/>
      <c r="J284" s="20"/>
    </row>
    <row r="285" spans="4:10" ht="11.25">
      <c r="D285" s="20"/>
      <c r="E285" s="20"/>
      <c r="F285" s="20"/>
      <c r="I285" s="20"/>
      <c r="J285" s="20"/>
    </row>
    <row r="286" spans="4:10" ht="11.25">
      <c r="D286" s="20"/>
      <c r="E286" s="20"/>
      <c r="F286" s="20"/>
      <c r="I286" s="20"/>
      <c r="J286" s="20"/>
    </row>
    <row r="287" spans="4:10" ht="11.25">
      <c r="D287" s="20"/>
      <c r="E287" s="20"/>
      <c r="F287" s="20"/>
      <c r="I287" s="20"/>
      <c r="J287" s="20"/>
    </row>
    <row r="288" spans="4:10" ht="11.25">
      <c r="D288" s="20"/>
      <c r="E288" s="20"/>
      <c r="F288" s="20"/>
      <c r="I288" s="20"/>
      <c r="J288" s="20"/>
    </row>
    <row r="289" spans="4:10" ht="11.25">
      <c r="D289" s="20"/>
      <c r="E289" s="20"/>
      <c r="F289" s="20"/>
      <c r="I289" s="20"/>
      <c r="J289" s="20"/>
    </row>
    <row r="290" spans="4:10" ht="11.25">
      <c r="D290" s="20"/>
      <c r="E290" s="20"/>
      <c r="F290" s="20"/>
      <c r="I290" s="20"/>
      <c r="J290" s="20"/>
    </row>
    <row r="291" spans="4:10" ht="11.25">
      <c r="D291" s="20"/>
      <c r="E291" s="20"/>
      <c r="F291" s="20"/>
      <c r="I291" s="20"/>
      <c r="J291" s="20"/>
    </row>
    <row r="292" spans="4:10" ht="11.25">
      <c r="D292" s="20"/>
      <c r="E292" s="20"/>
      <c r="F292" s="20"/>
      <c r="I292" s="20"/>
      <c r="J292" s="20"/>
    </row>
    <row r="293" spans="4:10" ht="11.25">
      <c r="D293" s="20"/>
      <c r="E293" s="20"/>
      <c r="F293" s="20"/>
      <c r="I293" s="20"/>
      <c r="J293" s="20"/>
    </row>
    <row r="294" spans="4:10" ht="11.25">
      <c r="D294" s="20"/>
      <c r="E294" s="20"/>
      <c r="F294" s="20"/>
      <c r="I294" s="20"/>
      <c r="J294" s="20"/>
    </row>
    <row r="295" spans="4:10" ht="11.25">
      <c r="D295" s="20"/>
      <c r="E295" s="20"/>
      <c r="F295" s="20"/>
      <c r="I295" s="20"/>
      <c r="J295" s="20"/>
    </row>
    <row r="296" spans="4:10" ht="11.25">
      <c r="D296" s="20"/>
      <c r="E296" s="20"/>
      <c r="F296" s="20"/>
      <c r="I296" s="20"/>
      <c r="J296" s="20"/>
    </row>
    <row r="297" spans="4:10" ht="11.25">
      <c r="D297" s="20"/>
      <c r="E297" s="20"/>
      <c r="F297" s="20"/>
      <c r="I297" s="20"/>
      <c r="J297" s="20"/>
    </row>
    <row r="298" spans="4:10" ht="11.25">
      <c r="D298" s="20"/>
      <c r="E298" s="20"/>
      <c r="F298" s="20"/>
      <c r="I298" s="20"/>
      <c r="J298" s="20"/>
    </row>
    <row r="299" spans="4:10" ht="11.25">
      <c r="D299" s="20"/>
      <c r="E299" s="20"/>
      <c r="F299" s="20"/>
      <c r="I299" s="20"/>
      <c r="J299" s="20"/>
    </row>
    <row r="300" spans="4:10" ht="11.25">
      <c r="D300" s="20"/>
      <c r="E300" s="20"/>
      <c r="F300" s="20"/>
      <c r="I300" s="20"/>
      <c r="J300" s="20"/>
    </row>
    <row r="301" spans="4:10" ht="11.25">
      <c r="D301" s="20"/>
      <c r="E301" s="20"/>
      <c r="F301" s="20"/>
      <c r="I301" s="20"/>
      <c r="J301" s="20"/>
    </row>
    <row r="302" spans="4:10" ht="11.25">
      <c r="D302" s="20"/>
      <c r="E302" s="20"/>
      <c r="F302" s="20"/>
      <c r="I302" s="20"/>
      <c r="J302" s="20"/>
    </row>
    <row r="303" spans="4:10" ht="11.25">
      <c r="D303" s="20"/>
      <c r="E303" s="20"/>
      <c r="F303" s="20"/>
      <c r="I303" s="20"/>
      <c r="J303" s="20"/>
    </row>
    <row r="304" spans="4:10" ht="11.25">
      <c r="D304" s="20"/>
      <c r="E304" s="20"/>
      <c r="F304" s="20"/>
      <c r="I304" s="20"/>
      <c r="J304" s="20"/>
    </row>
    <row r="305" spans="4:10" ht="11.25">
      <c r="D305" s="20"/>
      <c r="E305" s="20"/>
      <c r="F305" s="20"/>
      <c r="I305" s="20"/>
      <c r="J305" s="20"/>
    </row>
    <row r="306" spans="4:10" ht="11.25">
      <c r="D306" s="20"/>
      <c r="E306" s="20"/>
      <c r="F306" s="20"/>
      <c r="I306" s="20"/>
      <c r="J306" s="20"/>
    </row>
    <row r="307" spans="4:10" ht="11.25">
      <c r="D307" s="20"/>
      <c r="E307" s="20"/>
      <c r="F307" s="20"/>
      <c r="I307" s="20"/>
      <c r="J307" s="20"/>
    </row>
    <row r="308" spans="4:10" ht="11.25">
      <c r="D308" s="20"/>
      <c r="E308" s="20"/>
      <c r="F308" s="20"/>
      <c r="I308" s="20"/>
      <c r="J308" s="20"/>
    </row>
    <row r="309" spans="4:10" ht="11.25">
      <c r="D309" s="20"/>
      <c r="E309" s="20"/>
      <c r="F309" s="20"/>
      <c r="I309" s="20"/>
      <c r="J309" s="20"/>
    </row>
    <row r="310" spans="4:10" ht="11.25">
      <c r="D310" s="20"/>
      <c r="E310" s="20"/>
      <c r="F310" s="20"/>
      <c r="I310" s="20"/>
      <c r="J310" s="20"/>
    </row>
    <row r="311" spans="4:10" ht="11.25">
      <c r="D311" s="20"/>
      <c r="E311" s="20"/>
      <c r="F311" s="20"/>
      <c r="I311" s="20"/>
      <c r="J311" s="20"/>
    </row>
    <row r="312" spans="4:10" ht="11.25">
      <c r="D312" s="20"/>
      <c r="E312" s="20"/>
      <c r="F312" s="20"/>
      <c r="I312" s="20"/>
      <c r="J312" s="20"/>
    </row>
    <row r="313" spans="4:10" ht="11.25">
      <c r="D313" s="20"/>
      <c r="E313" s="20"/>
      <c r="F313" s="20"/>
      <c r="I313" s="20"/>
      <c r="J313" s="20"/>
    </row>
    <row r="314" spans="4:10" ht="11.25">
      <c r="D314" s="20"/>
      <c r="E314" s="20"/>
      <c r="F314" s="20"/>
      <c r="I314" s="20"/>
      <c r="J314" s="20"/>
    </row>
    <row r="315" spans="4:10" ht="11.25">
      <c r="D315" s="20"/>
      <c r="E315" s="20"/>
      <c r="F315" s="20"/>
      <c r="I315" s="20"/>
      <c r="J315" s="20"/>
    </row>
    <row r="316" spans="4:10" ht="11.25">
      <c r="D316" s="20"/>
      <c r="E316" s="20"/>
      <c r="F316" s="20"/>
      <c r="I316" s="20"/>
      <c r="J316" s="20"/>
    </row>
    <row r="317" spans="4:10" ht="11.25">
      <c r="D317" s="20"/>
      <c r="E317" s="20"/>
      <c r="F317" s="20"/>
      <c r="I317" s="20"/>
      <c r="J317" s="20"/>
    </row>
    <row r="318" spans="4:10" ht="11.25">
      <c r="D318" s="20"/>
      <c r="E318" s="20"/>
      <c r="F318" s="20"/>
      <c r="I318" s="20"/>
      <c r="J318" s="20"/>
    </row>
    <row r="319" spans="4:10" ht="11.25">
      <c r="D319" s="20"/>
      <c r="E319" s="20"/>
      <c r="F319" s="20"/>
      <c r="I319" s="20"/>
      <c r="J319" s="20"/>
    </row>
    <row r="320" spans="4:10" ht="11.25">
      <c r="D320" s="20"/>
      <c r="E320" s="20"/>
      <c r="F320" s="20"/>
      <c r="I320" s="20"/>
      <c r="J320" s="20"/>
    </row>
    <row r="321" spans="4:10" ht="11.25">
      <c r="D321" s="20"/>
      <c r="E321" s="20"/>
      <c r="F321" s="20"/>
      <c r="I321" s="20"/>
      <c r="J321" s="20"/>
    </row>
    <row r="322" spans="4:10" ht="11.25">
      <c r="D322" s="20"/>
      <c r="E322" s="20"/>
      <c r="F322" s="20"/>
      <c r="I322" s="20"/>
      <c r="J322" s="20"/>
    </row>
    <row r="323" spans="4:10" ht="11.25">
      <c r="D323" s="20"/>
      <c r="E323" s="20"/>
      <c r="F323" s="20"/>
      <c r="I323" s="20"/>
      <c r="J323" s="20"/>
    </row>
    <row r="324" spans="4:10" ht="11.25">
      <c r="D324" s="20"/>
      <c r="E324" s="20"/>
      <c r="F324" s="20"/>
      <c r="I324" s="20"/>
      <c r="J324" s="20"/>
    </row>
    <row r="325" spans="4:10" ht="11.25">
      <c r="D325" s="20"/>
      <c r="E325" s="20"/>
      <c r="F325" s="20"/>
      <c r="I325" s="20"/>
      <c r="J325" s="20"/>
    </row>
    <row r="326" spans="4:10" ht="11.25">
      <c r="D326" s="20"/>
      <c r="E326" s="20"/>
      <c r="F326" s="20"/>
      <c r="I326" s="20"/>
      <c r="J326" s="20"/>
    </row>
    <row r="327" spans="4:10" ht="11.25">
      <c r="D327" s="20"/>
      <c r="E327" s="20"/>
      <c r="F327" s="20"/>
      <c r="I327" s="20"/>
      <c r="J327" s="20"/>
    </row>
    <row r="328" spans="4:10" ht="11.25">
      <c r="D328" s="20"/>
      <c r="E328" s="20"/>
      <c r="F328" s="20"/>
      <c r="I328" s="20"/>
      <c r="J328" s="20"/>
    </row>
    <row r="329" spans="4:10" ht="11.25">
      <c r="D329" s="20"/>
      <c r="E329" s="20"/>
      <c r="F329" s="20"/>
      <c r="I329" s="20"/>
      <c r="J329" s="20"/>
    </row>
    <row r="330" spans="4:10" ht="11.25">
      <c r="D330" s="20"/>
      <c r="E330" s="20"/>
      <c r="F330" s="20"/>
      <c r="I330" s="20"/>
      <c r="J330" s="20"/>
    </row>
    <row r="331" spans="4:10" ht="11.25">
      <c r="D331" s="20"/>
      <c r="E331" s="20"/>
      <c r="F331" s="20"/>
      <c r="I331" s="20"/>
      <c r="J331" s="20"/>
    </row>
    <row r="332" spans="4:10" ht="11.25">
      <c r="D332" s="20"/>
      <c r="E332" s="20"/>
      <c r="F332" s="20"/>
      <c r="I332" s="20"/>
      <c r="J332" s="20"/>
    </row>
    <row r="333" spans="4:10" ht="11.25">
      <c r="D333" s="20"/>
      <c r="E333" s="20"/>
      <c r="F333" s="20"/>
      <c r="I333" s="20"/>
      <c r="J333" s="20"/>
    </row>
    <row r="334" spans="4:10" ht="11.25">
      <c r="D334" s="20"/>
      <c r="E334" s="20"/>
      <c r="F334" s="20"/>
      <c r="I334" s="20"/>
      <c r="J334" s="20"/>
    </row>
    <row r="335" spans="4:10" ht="11.25">
      <c r="D335" s="20"/>
      <c r="E335" s="20"/>
      <c r="F335" s="20"/>
      <c r="I335" s="20"/>
      <c r="J335" s="20"/>
    </row>
    <row r="336" spans="4:10" ht="11.25">
      <c r="D336" s="20"/>
      <c r="E336" s="20"/>
      <c r="F336" s="20"/>
      <c r="I336" s="20"/>
      <c r="J336" s="20"/>
    </row>
    <row r="337" spans="4:10" ht="11.25">
      <c r="D337" s="20"/>
      <c r="E337" s="20"/>
      <c r="F337" s="20"/>
      <c r="I337" s="20"/>
      <c r="J337" s="20"/>
    </row>
    <row r="338" spans="4:10" ht="11.25">
      <c r="D338" s="20"/>
      <c r="E338" s="20"/>
      <c r="F338" s="20"/>
      <c r="I338" s="20"/>
      <c r="J338" s="20"/>
    </row>
    <row r="339" spans="4:10" ht="11.25">
      <c r="D339" s="20"/>
      <c r="E339" s="20"/>
      <c r="F339" s="20"/>
      <c r="I339" s="20"/>
      <c r="J339" s="20"/>
    </row>
    <row r="340" spans="4:10" ht="11.25">
      <c r="D340" s="20"/>
      <c r="E340" s="20"/>
      <c r="F340" s="20"/>
      <c r="I340" s="20"/>
      <c r="J340" s="20"/>
    </row>
    <row r="341" spans="4:10" ht="11.25">
      <c r="D341" s="20"/>
      <c r="E341" s="20"/>
      <c r="F341" s="20"/>
      <c r="I341" s="20"/>
      <c r="J341" s="20"/>
    </row>
    <row r="342" spans="4:10" ht="11.25">
      <c r="D342" s="20"/>
      <c r="E342" s="20"/>
      <c r="F342" s="20"/>
      <c r="I342" s="20"/>
      <c r="J342" s="20"/>
    </row>
    <row r="343" spans="4:10" ht="11.25">
      <c r="D343" s="20"/>
      <c r="E343" s="20"/>
      <c r="F343" s="20"/>
      <c r="I343" s="20"/>
      <c r="J343" s="20"/>
    </row>
    <row r="344" spans="4:10" ht="11.25">
      <c r="D344" s="20"/>
      <c r="E344" s="20"/>
      <c r="F344" s="20"/>
      <c r="I344" s="20"/>
      <c r="J344" s="20"/>
    </row>
    <row r="345" spans="4:10" ht="11.25">
      <c r="D345" s="20"/>
      <c r="E345" s="20"/>
      <c r="F345" s="20"/>
      <c r="I345" s="20"/>
      <c r="J345" s="20"/>
    </row>
    <row r="346" spans="4:10" ht="11.25">
      <c r="D346" s="20"/>
      <c r="E346" s="20"/>
      <c r="F346" s="20"/>
      <c r="I346" s="20"/>
      <c r="J346" s="20"/>
    </row>
    <row r="347" spans="4:10" ht="11.25">
      <c r="D347" s="20"/>
      <c r="E347" s="20"/>
      <c r="F347" s="20"/>
      <c r="I347" s="20"/>
      <c r="J347" s="20"/>
    </row>
    <row r="348" spans="4:10" ht="11.25">
      <c r="D348" s="20"/>
      <c r="E348" s="20"/>
      <c r="F348" s="20"/>
      <c r="I348" s="20"/>
      <c r="J348" s="20"/>
    </row>
    <row r="349" spans="4:10" ht="11.25">
      <c r="D349" s="20"/>
      <c r="E349" s="20"/>
      <c r="F349" s="20"/>
      <c r="I349" s="20"/>
      <c r="J349" s="20"/>
    </row>
    <row r="350" spans="4:10" ht="11.25">
      <c r="D350" s="20"/>
      <c r="E350" s="20"/>
      <c r="F350" s="20"/>
      <c r="I350" s="20"/>
      <c r="J350" s="20"/>
    </row>
    <row r="351" spans="4:10" ht="11.25">
      <c r="D351" s="20"/>
      <c r="E351" s="20"/>
      <c r="F351" s="20"/>
      <c r="I351" s="20"/>
      <c r="J351" s="20"/>
    </row>
    <row r="352" spans="4:10" ht="11.25">
      <c r="D352" s="20"/>
      <c r="E352" s="20"/>
      <c r="F352" s="20"/>
      <c r="I352" s="20"/>
      <c r="J352" s="20"/>
    </row>
    <row r="353" spans="4:10" ht="11.25">
      <c r="D353" s="20"/>
      <c r="E353" s="20"/>
      <c r="F353" s="20"/>
      <c r="I353" s="20"/>
      <c r="J353" s="20"/>
    </row>
    <row r="354" spans="4:10" ht="11.25">
      <c r="D354" s="20"/>
      <c r="E354" s="20"/>
      <c r="F354" s="20"/>
      <c r="I354" s="20"/>
      <c r="J354" s="20"/>
    </row>
    <row r="355" spans="4:10" ht="11.25">
      <c r="D355" s="20"/>
      <c r="E355" s="20"/>
      <c r="F355" s="20"/>
      <c r="I355" s="20"/>
      <c r="J355" s="20"/>
    </row>
    <row r="356" spans="4:10" ht="11.25">
      <c r="D356" s="20"/>
      <c r="E356" s="20"/>
      <c r="F356" s="20"/>
      <c r="I356" s="20"/>
      <c r="J356" s="20"/>
    </row>
    <row r="357" spans="4:10" ht="11.25">
      <c r="D357" s="20"/>
      <c r="E357" s="20"/>
      <c r="F357" s="20"/>
      <c r="I357" s="20"/>
      <c r="J357" s="20"/>
    </row>
  </sheetData>
  <sheetProtection/>
  <mergeCells count="12">
    <mergeCell ref="I15:J15"/>
    <mergeCell ref="L2:L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7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1.1484375" style="3" customWidth="1"/>
    <col min="2" max="2" width="17.140625" style="3" customWidth="1"/>
    <col min="3" max="3" width="5.00390625" style="3" hidden="1" customWidth="1"/>
    <col min="4" max="4" width="9.8515625" style="3" customWidth="1"/>
    <col min="5" max="5" width="10.28125" style="3" customWidth="1"/>
    <col min="6" max="6" width="9.421875" style="3" customWidth="1"/>
    <col min="7" max="8" width="8.7109375" style="3" customWidth="1"/>
    <col min="9" max="9" width="10.421875" style="3" customWidth="1"/>
    <col min="10" max="10" width="10.57421875" style="3" customWidth="1"/>
    <col min="11" max="11" width="9.57421875" style="3" customWidth="1"/>
    <col min="12" max="16384" width="9.140625" style="3" customWidth="1"/>
  </cols>
  <sheetData>
    <row r="1" spans="1:11" s="51" customFormat="1" ht="12.75">
      <c r="A1" s="49"/>
      <c r="B1" s="119" t="s">
        <v>652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2" ht="30" customHeight="1">
      <c r="A2" s="1"/>
      <c r="B2" s="107" t="s">
        <v>0</v>
      </c>
      <c r="C2" s="109" t="s">
        <v>1</v>
      </c>
      <c r="D2" s="111" t="s">
        <v>2</v>
      </c>
      <c r="E2" s="113" t="s">
        <v>3</v>
      </c>
      <c r="F2" s="113" t="s">
        <v>4</v>
      </c>
      <c r="G2" s="113" t="s">
        <v>657</v>
      </c>
      <c r="H2" s="115" t="s">
        <v>658</v>
      </c>
      <c r="I2" s="115" t="s">
        <v>7</v>
      </c>
      <c r="J2" s="111" t="s">
        <v>8</v>
      </c>
      <c r="K2" s="117" t="s">
        <v>655</v>
      </c>
      <c r="L2" s="105" t="s">
        <v>656</v>
      </c>
    </row>
    <row r="3" spans="1:12" ht="30" customHeight="1">
      <c r="A3" s="1"/>
      <c r="B3" s="108"/>
      <c r="C3" s="110"/>
      <c r="D3" s="112"/>
      <c r="E3" s="114"/>
      <c r="F3" s="114"/>
      <c r="G3" s="114"/>
      <c r="H3" s="116"/>
      <c r="I3" s="116"/>
      <c r="J3" s="112"/>
      <c r="K3" s="118"/>
      <c r="L3" s="106"/>
    </row>
    <row r="4" spans="1:12" ht="12.75">
      <c r="A4" s="1"/>
      <c r="B4" s="80" t="s">
        <v>9</v>
      </c>
      <c r="C4" s="58"/>
      <c r="D4" s="10"/>
      <c r="E4" s="58"/>
      <c r="F4" s="58"/>
      <c r="G4" s="58"/>
      <c r="H4" s="9"/>
      <c r="I4" s="9"/>
      <c r="J4" s="10"/>
      <c r="K4" s="4"/>
      <c r="L4" s="23"/>
    </row>
    <row r="5" spans="1:12" ht="12.75">
      <c r="A5" s="2"/>
      <c r="B5" s="81" t="s">
        <v>10</v>
      </c>
      <c r="C5" s="78" t="s">
        <v>11</v>
      </c>
      <c r="D5" s="15">
        <f>'Detail Capital'!D57</f>
        <v>5701779659</v>
      </c>
      <c r="E5" s="48">
        <f>'Detail Capital'!E57</f>
        <v>7207224848</v>
      </c>
      <c r="F5" s="48">
        <f>'Detail Capital'!F57</f>
        <v>5794841419</v>
      </c>
      <c r="G5" s="59">
        <f>IF($D5=0,0,$F5/$D5)</f>
        <v>1.0163215286394145</v>
      </c>
      <c r="H5" s="60">
        <f>IF($E5=0,0,$F5/$E5)</f>
        <v>0.8040322788886023</v>
      </c>
      <c r="I5" s="14">
        <f>'Detail Capital'!I57</f>
        <v>-361706300</v>
      </c>
      <c r="J5" s="15">
        <f>'Detail Capital'!J57</f>
        <v>1774089729</v>
      </c>
      <c r="K5" s="61">
        <f>ABS(I5)/E5</f>
        <v>0.050186626285202304</v>
      </c>
      <c r="L5" s="62">
        <f>J5/E5</f>
        <v>0.24615434739660005</v>
      </c>
    </row>
    <row r="6" spans="1:12" ht="12.75">
      <c r="A6" s="2"/>
      <c r="B6" s="81" t="s">
        <v>12</v>
      </c>
      <c r="C6" s="78" t="s">
        <v>13</v>
      </c>
      <c r="D6" s="15">
        <f>'Detail Capital'!D89</f>
        <v>2589747824</v>
      </c>
      <c r="E6" s="48">
        <f>'Detail Capital'!E89</f>
        <v>3030699518</v>
      </c>
      <c r="F6" s="48">
        <f>'Detail Capital'!F89</f>
        <v>2231222813</v>
      </c>
      <c r="G6" s="59">
        <f>IF($D6=0,0,$F6/$D6)</f>
        <v>0.8615598755687959</v>
      </c>
      <c r="H6" s="60">
        <f>IF($E6=0,0,$F6/$E6)</f>
        <v>0.7362072022476231</v>
      </c>
      <c r="I6" s="14">
        <f>'Detail Capital'!I89</f>
        <v>-797353</v>
      </c>
      <c r="J6" s="15">
        <f>'Detail Capital'!J89</f>
        <v>800274058</v>
      </c>
      <c r="K6" s="61">
        <f aca="true" t="shared" si="0" ref="K6:K14">ABS(I6)/E6</f>
        <v>0.0002630920667866751</v>
      </c>
      <c r="L6" s="62">
        <f aca="true" t="shared" si="1" ref="L6:L14">J6/E6</f>
        <v>0.2640558898191635</v>
      </c>
    </row>
    <row r="7" spans="1:12" ht="12.75">
      <c r="A7" s="2"/>
      <c r="B7" s="81" t="s">
        <v>14</v>
      </c>
      <c r="C7" s="78" t="s">
        <v>15</v>
      </c>
      <c r="D7" s="15">
        <f>'Detail Capital'!D107</f>
        <v>16260676574</v>
      </c>
      <c r="E7" s="48">
        <f>'Detail Capital'!E107</f>
        <v>16470518132</v>
      </c>
      <c r="F7" s="48">
        <f>'Detail Capital'!F107</f>
        <v>14003562226</v>
      </c>
      <c r="G7" s="59">
        <f aca="true" t="shared" si="2" ref="G7:G14">IF($D7=0,0,$F7/$D7)</f>
        <v>0.8611918552264294</v>
      </c>
      <c r="H7" s="60">
        <f aca="true" t="shared" si="3" ref="H7:H14">IF($E7=0,0,$F7/$E7)</f>
        <v>0.8502198967737975</v>
      </c>
      <c r="I7" s="14">
        <f>'Detail Capital'!I107</f>
        <v>0</v>
      </c>
      <c r="J7" s="15">
        <f>'Detail Capital'!J107</f>
        <v>2466955906</v>
      </c>
      <c r="K7" s="61">
        <f t="shared" si="0"/>
        <v>0</v>
      </c>
      <c r="L7" s="62">
        <f t="shared" si="1"/>
        <v>0.1497801032262025</v>
      </c>
    </row>
    <row r="8" spans="1:12" ht="12.75">
      <c r="A8" s="2"/>
      <c r="B8" s="81" t="s">
        <v>16</v>
      </c>
      <c r="C8" s="78" t="s">
        <v>17</v>
      </c>
      <c r="D8" s="15">
        <f>'Detail Capital'!D182</f>
        <v>11886116657</v>
      </c>
      <c r="E8" s="48">
        <f>'Detail Capital'!E182</f>
        <v>12699555319</v>
      </c>
      <c r="F8" s="48">
        <f>'Detail Capital'!F182</f>
        <v>10950856807</v>
      </c>
      <c r="G8" s="59">
        <f t="shared" si="2"/>
        <v>0.9213149359888535</v>
      </c>
      <c r="H8" s="60">
        <f t="shared" si="3"/>
        <v>0.8623023824004494</v>
      </c>
      <c r="I8" s="14">
        <f>'Detail Capital'!I182</f>
        <v>-347892353</v>
      </c>
      <c r="J8" s="15">
        <f>'Detail Capital'!J182</f>
        <v>2096590865</v>
      </c>
      <c r="K8" s="61">
        <f t="shared" si="0"/>
        <v>0.02739405784386111</v>
      </c>
      <c r="L8" s="62">
        <f t="shared" si="1"/>
        <v>0.16509167544341163</v>
      </c>
    </row>
    <row r="9" spans="1:12" ht="12.75">
      <c r="A9" s="2"/>
      <c r="B9" s="81" t="s">
        <v>18</v>
      </c>
      <c r="C9" s="78" t="s">
        <v>19</v>
      </c>
      <c r="D9" s="15">
        <f>'Detail Capital'!D220</f>
        <v>4891791867</v>
      </c>
      <c r="E9" s="48">
        <f>'Detail Capital'!E220</f>
        <v>6302825911</v>
      </c>
      <c r="F9" s="48">
        <f>'Detail Capital'!F220</f>
        <v>3227156934</v>
      </c>
      <c r="G9" s="59">
        <f t="shared" si="2"/>
        <v>0.6597085529681633</v>
      </c>
      <c r="H9" s="60">
        <f t="shared" si="3"/>
        <v>0.5120174632092896</v>
      </c>
      <c r="I9" s="14">
        <f>'Detail Capital'!I220</f>
        <v>0</v>
      </c>
      <c r="J9" s="15">
        <f>'Detail Capital'!J220</f>
        <v>3075668977</v>
      </c>
      <c r="K9" s="61">
        <f t="shared" si="0"/>
        <v>0</v>
      </c>
      <c r="L9" s="62">
        <f t="shared" si="1"/>
        <v>0.48798253679071035</v>
      </c>
    </row>
    <row r="10" spans="1:12" ht="12.75">
      <c r="A10" s="2"/>
      <c r="B10" s="81" t="s">
        <v>20</v>
      </c>
      <c r="C10" s="78" t="s">
        <v>21</v>
      </c>
      <c r="D10" s="15">
        <f>'Detail Capital'!D247</f>
        <v>2981370184</v>
      </c>
      <c r="E10" s="48">
        <f>'Detail Capital'!E247</f>
        <v>3231797904</v>
      </c>
      <c r="F10" s="48">
        <f>'Detail Capital'!F247</f>
        <v>2148711508</v>
      </c>
      <c r="G10" s="59">
        <f t="shared" si="2"/>
        <v>0.7207127513152859</v>
      </c>
      <c r="H10" s="60">
        <f t="shared" si="3"/>
        <v>0.664865679051446</v>
      </c>
      <c r="I10" s="14">
        <f>'Detail Capital'!I247</f>
        <v>-67853047</v>
      </c>
      <c r="J10" s="15">
        <f>'Detail Capital'!J247</f>
        <v>1150939443</v>
      </c>
      <c r="K10" s="61">
        <f t="shared" si="0"/>
        <v>0.02099544866837688</v>
      </c>
      <c r="L10" s="62">
        <f t="shared" si="1"/>
        <v>0.3561297696169308</v>
      </c>
    </row>
    <row r="11" spans="1:12" ht="12.75">
      <c r="A11" s="2"/>
      <c r="B11" s="81" t="s">
        <v>22</v>
      </c>
      <c r="C11" s="78" t="s">
        <v>23</v>
      </c>
      <c r="D11" s="15">
        <f>'Detail Capital'!D277</f>
        <v>3368513360</v>
      </c>
      <c r="E11" s="48">
        <f>'Detail Capital'!E277</f>
        <v>3667628798</v>
      </c>
      <c r="F11" s="48">
        <f>'Detail Capital'!F277</f>
        <v>2544765377</v>
      </c>
      <c r="G11" s="59">
        <f t="shared" si="2"/>
        <v>0.7554565189552936</v>
      </c>
      <c r="H11" s="60">
        <f t="shared" si="3"/>
        <v>0.6938448564881183</v>
      </c>
      <c r="I11" s="14">
        <f>'Detail Capital'!I277</f>
        <v>-39613356</v>
      </c>
      <c r="J11" s="15">
        <f>'Detail Capital'!J277</f>
        <v>1162476777</v>
      </c>
      <c r="K11" s="61">
        <f t="shared" si="0"/>
        <v>0.010800808419216693</v>
      </c>
      <c r="L11" s="62">
        <f t="shared" si="1"/>
        <v>0.3169559519310983</v>
      </c>
    </row>
    <row r="12" spans="1:12" ht="12.75">
      <c r="A12" s="2"/>
      <c r="B12" s="81" t="s">
        <v>24</v>
      </c>
      <c r="C12" s="78" t="s">
        <v>25</v>
      </c>
      <c r="D12" s="15">
        <f>'Detail Capital'!D317</f>
        <v>1254732032</v>
      </c>
      <c r="E12" s="48">
        <f>'Detail Capital'!E317</f>
        <v>1376135046</v>
      </c>
      <c r="F12" s="48">
        <f>'Detail Capital'!F317</f>
        <v>939674049</v>
      </c>
      <c r="G12" s="59">
        <f t="shared" si="2"/>
        <v>0.7489041684081275</v>
      </c>
      <c r="H12" s="60">
        <f t="shared" si="3"/>
        <v>0.6828356357403603</v>
      </c>
      <c r="I12" s="14">
        <f>'Detail Capital'!I317</f>
        <v>-44615722</v>
      </c>
      <c r="J12" s="15">
        <f>'Detail Capital'!J317</f>
        <v>481076719</v>
      </c>
      <c r="K12" s="61">
        <f t="shared" si="0"/>
        <v>0.03242103464313632</v>
      </c>
      <c r="L12" s="62">
        <f t="shared" si="1"/>
        <v>0.349585398902776</v>
      </c>
    </row>
    <row r="13" spans="1:12" ht="12.75">
      <c r="A13" s="2"/>
      <c r="B13" s="81" t="s">
        <v>26</v>
      </c>
      <c r="C13" s="78" t="s">
        <v>27</v>
      </c>
      <c r="D13" s="15">
        <f>'Detail Capital'!D356</f>
        <v>7483037479</v>
      </c>
      <c r="E13" s="48">
        <f>'Detail Capital'!E356</f>
        <v>7879885921</v>
      </c>
      <c r="F13" s="48">
        <f>'Detail Capital'!F356</f>
        <v>6091030564</v>
      </c>
      <c r="G13" s="59">
        <f t="shared" si="2"/>
        <v>0.8139783585333557</v>
      </c>
      <c r="H13" s="60">
        <f t="shared" si="3"/>
        <v>0.7729846123491868</v>
      </c>
      <c r="I13" s="14">
        <f>'Detail Capital'!I356</f>
        <v>-11205152</v>
      </c>
      <c r="J13" s="15">
        <f>'Detail Capital'!J356</f>
        <v>1800060509</v>
      </c>
      <c r="K13" s="61">
        <f t="shared" si="0"/>
        <v>0.0014219941903141165</v>
      </c>
      <c r="L13" s="62">
        <f t="shared" si="1"/>
        <v>0.2284373818411273</v>
      </c>
    </row>
    <row r="14" spans="1:12" ht="12.75">
      <c r="A14" s="16"/>
      <c r="B14" s="82" t="s">
        <v>650</v>
      </c>
      <c r="C14" s="79"/>
      <c r="D14" s="70">
        <f>SUM(D5:D13)</f>
        <v>56417765636</v>
      </c>
      <c r="E14" s="71">
        <f>SUM(E5:E13)</f>
        <v>61866271397</v>
      </c>
      <c r="F14" s="71">
        <f>SUM(F5:F13)</f>
        <v>47931821697</v>
      </c>
      <c r="G14" s="72">
        <f t="shared" si="2"/>
        <v>0.849587380086085</v>
      </c>
      <c r="H14" s="73">
        <f t="shared" si="3"/>
        <v>0.7747649989995081</v>
      </c>
      <c r="I14" s="74">
        <f>SUM(I5:I13)</f>
        <v>-873683283</v>
      </c>
      <c r="J14" s="75">
        <f>SUM(J5:J13)</f>
        <v>14808132983</v>
      </c>
      <c r="K14" s="76">
        <f t="shared" si="0"/>
        <v>0.014122126051423335</v>
      </c>
      <c r="L14" s="77">
        <f t="shared" si="1"/>
        <v>0.23935712705191525</v>
      </c>
    </row>
    <row r="15" spans="1:38" ht="12.75">
      <c r="A15" s="2"/>
      <c r="B15" s="63"/>
      <c r="C15" s="64"/>
      <c r="D15" s="65"/>
      <c r="E15" s="65"/>
      <c r="F15" s="65"/>
      <c r="G15" s="66"/>
      <c r="H15" s="67" t="s">
        <v>654</v>
      </c>
      <c r="I15" s="104">
        <f>SUM(I14:J14)</f>
        <v>13934449700</v>
      </c>
      <c r="J15" s="104"/>
      <c r="K15" s="68"/>
      <c r="L15" s="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1.25">
      <c r="A16" s="2"/>
      <c r="B16" s="83" t="s">
        <v>659</v>
      </c>
      <c r="C16" s="2"/>
      <c r="D16" s="19"/>
      <c r="E16" s="19"/>
      <c r="F16" s="19"/>
      <c r="G16" s="2"/>
      <c r="H16" s="2"/>
      <c r="I16" s="19"/>
      <c r="J16" s="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4:10" ht="11.25">
      <c r="D17" s="20"/>
      <c r="E17" s="20"/>
      <c r="F17" s="20"/>
      <c r="I17" s="20"/>
      <c r="J17" s="20"/>
    </row>
    <row r="18" spans="4:10" ht="11.25">
      <c r="D18" s="20"/>
      <c r="E18" s="20"/>
      <c r="F18" s="20"/>
      <c r="I18" s="20"/>
      <c r="J18" s="20"/>
    </row>
    <row r="19" spans="4:10" ht="11.25">
      <c r="D19" s="20"/>
      <c r="E19" s="20"/>
      <c r="F19" s="20"/>
      <c r="I19" s="20"/>
      <c r="J19" s="20"/>
    </row>
    <row r="20" spans="4:10" ht="11.25">
      <c r="D20" s="20"/>
      <c r="E20" s="20"/>
      <c r="F20" s="20"/>
      <c r="I20" s="20"/>
      <c r="J20" s="20"/>
    </row>
    <row r="21" spans="4:10" ht="11.25">
      <c r="D21" s="20"/>
      <c r="E21" s="20"/>
      <c r="F21" s="20"/>
      <c r="I21" s="20"/>
      <c r="J21" s="20"/>
    </row>
    <row r="22" spans="4:10" ht="11.25">
      <c r="D22" s="20"/>
      <c r="E22" s="20"/>
      <c r="F22" s="20"/>
      <c r="I22" s="20"/>
      <c r="J22" s="20"/>
    </row>
    <row r="23" spans="4:10" ht="11.25">
      <c r="D23" s="20"/>
      <c r="E23" s="20"/>
      <c r="F23" s="20"/>
      <c r="I23" s="20"/>
      <c r="J23" s="20"/>
    </row>
    <row r="24" spans="4:10" ht="11.25">
      <c r="D24" s="20"/>
      <c r="E24" s="20"/>
      <c r="F24" s="20"/>
      <c r="I24" s="20"/>
      <c r="J24" s="20"/>
    </row>
    <row r="25" spans="4:10" ht="11.25">
      <c r="D25" s="20"/>
      <c r="E25" s="20"/>
      <c r="F25" s="20"/>
      <c r="I25" s="20"/>
      <c r="J25" s="20"/>
    </row>
    <row r="26" spans="4:10" ht="11.25">
      <c r="D26" s="20"/>
      <c r="E26" s="20"/>
      <c r="F26" s="20"/>
      <c r="I26" s="20"/>
      <c r="J26" s="20"/>
    </row>
    <row r="27" spans="4:10" ht="11.25">
      <c r="D27" s="20"/>
      <c r="E27" s="20"/>
      <c r="F27" s="20"/>
      <c r="I27" s="20"/>
      <c r="J27" s="20"/>
    </row>
    <row r="28" spans="4:10" ht="11.25">
      <c r="D28" s="20"/>
      <c r="E28" s="20"/>
      <c r="F28" s="20"/>
      <c r="I28" s="20"/>
      <c r="J28" s="20"/>
    </row>
    <row r="29" spans="4:10" ht="11.25">
      <c r="D29" s="20"/>
      <c r="E29" s="20"/>
      <c r="F29" s="20"/>
      <c r="I29" s="20"/>
      <c r="J29" s="20"/>
    </row>
    <row r="30" spans="4:10" ht="11.25">
      <c r="D30" s="20"/>
      <c r="E30" s="20"/>
      <c r="F30" s="20"/>
      <c r="I30" s="20"/>
      <c r="J30" s="20"/>
    </row>
    <row r="31" spans="4:10" ht="11.25">
      <c r="D31" s="20"/>
      <c r="E31" s="20"/>
      <c r="F31" s="20"/>
      <c r="I31" s="20"/>
      <c r="J31" s="20"/>
    </row>
    <row r="32" spans="4:10" ht="11.25">
      <c r="D32" s="20"/>
      <c r="E32" s="20"/>
      <c r="F32" s="20"/>
      <c r="I32" s="20"/>
      <c r="J32" s="20"/>
    </row>
    <row r="33" spans="4:10" ht="11.25">
      <c r="D33" s="20"/>
      <c r="E33" s="20"/>
      <c r="F33" s="20"/>
      <c r="I33" s="20"/>
      <c r="J33" s="20"/>
    </row>
    <row r="34" spans="4:10" ht="11.25">
      <c r="D34" s="20"/>
      <c r="E34" s="20"/>
      <c r="F34" s="20"/>
      <c r="I34" s="20"/>
      <c r="J34" s="20"/>
    </row>
    <row r="35" spans="4:10" ht="11.25">
      <c r="D35" s="20"/>
      <c r="E35" s="20"/>
      <c r="F35" s="20"/>
      <c r="I35" s="20"/>
      <c r="J35" s="20"/>
    </row>
    <row r="36" spans="4:10" ht="11.25">
      <c r="D36" s="20"/>
      <c r="E36" s="20"/>
      <c r="F36" s="20"/>
      <c r="I36" s="20"/>
      <c r="J36" s="20"/>
    </row>
    <row r="37" spans="4:10" ht="11.25">
      <c r="D37" s="20"/>
      <c r="E37" s="20"/>
      <c r="F37" s="20"/>
      <c r="I37" s="20"/>
      <c r="J37" s="20"/>
    </row>
    <row r="38" spans="4:10" ht="11.25">
      <c r="D38" s="20"/>
      <c r="E38" s="20"/>
      <c r="F38" s="20"/>
      <c r="I38" s="20"/>
      <c r="J38" s="20"/>
    </row>
    <row r="39" spans="4:10" ht="11.25">
      <c r="D39" s="20"/>
      <c r="E39" s="20"/>
      <c r="F39" s="20"/>
      <c r="I39" s="20"/>
      <c r="J39" s="20"/>
    </row>
    <row r="40" spans="4:10" ht="11.25">
      <c r="D40" s="20"/>
      <c r="E40" s="20"/>
      <c r="F40" s="20"/>
      <c r="I40" s="20"/>
      <c r="J40" s="20"/>
    </row>
    <row r="41" spans="4:10" ht="11.25">
      <c r="D41" s="20"/>
      <c r="E41" s="20"/>
      <c r="F41" s="20"/>
      <c r="I41" s="20"/>
      <c r="J41" s="20"/>
    </row>
    <row r="42" spans="4:10" ht="11.25">
      <c r="D42" s="20"/>
      <c r="E42" s="20"/>
      <c r="F42" s="20"/>
      <c r="I42" s="20"/>
      <c r="J42" s="20"/>
    </row>
    <row r="43" spans="4:10" ht="11.25">
      <c r="D43" s="20"/>
      <c r="E43" s="20"/>
      <c r="F43" s="20"/>
      <c r="I43" s="20"/>
      <c r="J43" s="20"/>
    </row>
    <row r="44" spans="4:10" ht="11.25">
      <c r="D44" s="20"/>
      <c r="E44" s="20"/>
      <c r="F44" s="20"/>
      <c r="I44" s="20"/>
      <c r="J44" s="20"/>
    </row>
    <row r="45" spans="4:10" ht="11.25">
      <c r="D45" s="20"/>
      <c r="E45" s="20"/>
      <c r="F45" s="20"/>
      <c r="I45" s="20"/>
      <c r="J45" s="20"/>
    </row>
    <row r="46" spans="4:10" ht="11.25">
      <c r="D46" s="20"/>
      <c r="E46" s="20"/>
      <c r="F46" s="20"/>
      <c r="I46" s="20"/>
      <c r="J46" s="20"/>
    </row>
    <row r="47" spans="4:10" ht="11.25">
      <c r="D47" s="20"/>
      <c r="E47" s="20"/>
      <c r="F47" s="20"/>
      <c r="I47" s="20"/>
      <c r="J47" s="20"/>
    </row>
    <row r="48" spans="4:10" ht="11.25">
      <c r="D48" s="20"/>
      <c r="E48" s="20"/>
      <c r="F48" s="20"/>
      <c r="I48" s="20"/>
      <c r="J48" s="20"/>
    </row>
    <row r="49" spans="4:10" ht="11.25">
      <c r="D49" s="20"/>
      <c r="E49" s="20"/>
      <c r="F49" s="20"/>
      <c r="I49" s="20"/>
      <c r="J49" s="20"/>
    </row>
    <row r="50" spans="4:10" ht="11.25">
      <c r="D50" s="20"/>
      <c r="E50" s="20"/>
      <c r="F50" s="20"/>
      <c r="I50" s="20"/>
      <c r="J50" s="20"/>
    </row>
    <row r="51" spans="4:10" ht="11.25">
      <c r="D51" s="20"/>
      <c r="E51" s="20"/>
      <c r="F51" s="20"/>
      <c r="I51" s="20"/>
      <c r="J51" s="20"/>
    </row>
    <row r="52" spans="4:10" ht="11.25">
      <c r="D52" s="20"/>
      <c r="E52" s="20"/>
      <c r="F52" s="20"/>
      <c r="I52" s="20"/>
      <c r="J52" s="20"/>
    </row>
    <row r="53" spans="4:10" ht="11.25">
      <c r="D53" s="20"/>
      <c r="E53" s="20"/>
      <c r="F53" s="20"/>
      <c r="I53" s="20"/>
      <c r="J53" s="20"/>
    </row>
    <row r="54" spans="4:10" ht="11.25">
      <c r="D54" s="20"/>
      <c r="E54" s="20"/>
      <c r="F54" s="20"/>
      <c r="I54" s="20"/>
      <c r="J54" s="20"/>
    </row>
    <row r="55" spans="4:10" ht="11.25">
      <c r="D55" s="20"/>
      <c r="E55" s="20"/>
      <c r="F55" s="20"/>
      <c r="I55" s="20"/>
      <c r="J55" s="20"/>
    </row>
    <row r="56" spans="4:10" ht="11.25">
      <c r="D56" s="20"/>
      <c r="E56" s="20"/>
      <c r="F56" s="20"/>
      <c r="I56" s="20"/>
      <c r="J56" s="20"/>
    </row>
    <row r="57" spans="4:10" ht="11.25">
      <c r="D57" s="20"/>
      <c r="E57" s="20"/>
      <c r="F57" s="20"/>
      <c r="I57" s="20"/>
      <c r="J57" s="20"/>
    </row>
    <row r="58" spans="4:10" ht="11.25">
      <c r="D58" s="20"/>
      <c r="E58" s="20"/>
      <c r="F58" s="20"/>
      <c r="I58" s="20"/>
      <c r="J58" s="20"/>
    </row>
    <row r="59" spans="4:10" ht="11.25">
      <c r="D59" s="20"/>
      <c r="E59" s="20"/>
      <c r="F59" s="20"/>
      <c r="I59" s="20"/>
      <c r="J59" s="20"/>
    </row>
    <row r="60" spans="4:10" ht="11.25">
      <c r="D60" s="20"/>
      <c r="E60" s="20"/>
      <c r="F60" s="20"/>
      <c r="I60" s="20"/>
      <c r="J60" s="20"/>
    </row>
    <row r="61" spans="4:10" ht="11.25">
      <c r="D61" s="20"/>
      <c r="E61" s="20"/>
      <c r="F61" s="20"/>
      <c r="I61" s="20"/>
      <c r="J61" s="20"/>
    </row>
    <row r="62" spans="4:10" ht="11.25">
      <c r="D62" s="20"/>
      <c r="E62" s="20"/>
      <c r="F62" s="20"/>
      <c r="I62" s="20"/>
      <c r="J62" s="20"/>
    </row>
    <row r="63" spans="4:10" ht="11.25">
      <c r="D63" s="20"/>
      <c r="E63" s="20"/>
      <c r="F63" s="20"/>
      <c r="I63" s="20"/>
      <c r="J63" s="20"/>
    </row>
    <row r="64" spans="4:10" ht="11.25">
      <c r="D64" s="20"/>
      <c r="E64" s="20"/>
      <c r="F64" s="20"/>
      <c r="I64" s="20"/>
      <c r="J64" s="20"/>
    </row>
    <row r="65" spans="4:10" ht="11.25">
      <c r="D65" s="20"/>
      <c r="E65" s="20"/>
      <c r="F65" s="20"/>
      <c r="I65" s="20"/>
      <c r="J65" s="20"/>
    </row>
    <row r="66" spans="4:10" ht="11.25">
      <c r="D66" s="20"/>
      <c r="E66" s="20"/>
      <c r="F66" s="20"/>
      <c r="I66" s="20"/>
      <c r="J66" s="20"/>
    </row>
    <row r="67" spans="4:10" ht="11.25">
      <c r="D67" s="20"/>
      <c r="E67" s="20"/>
      <c r="F67" s="20"/>
      <c r="I67" s="20"/>
      <c r="J67" s="20"/>
    </row>
    <row r="68" spans="4:10" ht="11.25">
      <c r="D68" s="20"/>
      <c r="E68" s="20"/>
      <c r="F68" s="20"/>
      <c r="I68" s="20"/>
      <c r="J68" s="20"/>
    </row>
    <row r="69" spans="4:10" ht="11.25">
      <c r="D69" s="20"/>
      <c r="E69" s="20"/>
      <c r="F69" s="20"/>
      <c r="I69" s="20"/>
      <c r="J69" s="20"/>
    </row>
    <row r="70" spans="4:10" ht="11.25">
      <c r="D70" s="20"/>
      <c r="E70" s="20"/>
      <c r="F70" s="20"/>
      <c r="I70" s="20"/>
      <c r="J70" s="20"/>
    </row>
    <row r="71" spans="4:10" ht="11.25">
      <c r="D71" s="20"/>
      <c r="E71" s="20"/>
      <c r="F71" s="20"/>
      <c r="I71" s="20"/>
      <c r="J71" s="20"/>
    </row>
    <row r="72" spans="4:10" ht="11.25">
      <c r="D72" s="20"/>
      <c r="E72" s="20"/>
      <c r="F72" s="20"/>
      <c r="I72" s="20"/>
      <c r="J72" s="20"/>
    </row>
    <row r="73" spans="4:10" ht="11.25">
      <c r="D73" s="20"/>
      <c r="E73" s="20"/>
      <c r="F73" s="20"/>
      <c r="I73" s="20"/>
      <c r="J73" s="20"/>
    </row>
    <row r="74" spans="4:10" ht="11.25">
      <c r="D74" s="20"/>
      <c r="E74" s="20"/>
      <c r="F74" s="20"/>
      <c r="I74" s="20"/>
      <c r="J74" s="20"/>
    </row>
    <row r="75" spans="4:10" ht="11.25">
      <c r="D75" s="20"/>
      <c r="E75" s="20"/>
      <c r="F75" s="20"/>
      <c r="I75" s="20"/>
      <c r="J75" s="20"/>
    </row>
    <row r="76" spans="4:10" ht="11.25">
      <c r="D76" s="20"/>
      <c r="E76" s="20"/>
      <c r="F76" s="20"/>
      <c r="I76" s="20"/>
      <c r="J76" s="20"/>
    </row>
    <row r="77" spans="4:10" ht="11.25">
      <c r="D77" s="20"/>
      <c r="E77" s="20"/>
      <c r="F77" s="20"/>
      <c r="I77" s="20"/>
      <c r="J77" s="20"/>
    </row>
    <row r="78" spans="4:10" ht="11.25">
      <c r="D78" s="20"/>
      <c r="E78" s="20"/>
      <c r="F78" s="20"/>
      <c r="I78" s="20"/>
      <c r="J78" s="20"/>
    </row>
    <row r="79" spans="4:10" ht="11.25">
      <c r="D79" s="20"/>
      <c r="E79" s="20"/>
      <c r="F79" s="20"/>
      <c r="I79" s="20"/>
      <c r="J79" s="20"/>
    </row>
    <row r="80" spans="4:10" ht="11.25">
      <c r="D80" s="20"/>
      <c r="E80" s="20"/>
      <c r="F80" s="20"/>
      <c r="I80" s="20"/>
      <c r="J80" s="20"/>
    </row>
    <row r="81" spans="4:10" ht="11.25">
      <c r="D81" s="20"/>
      <c r="E81" s="20"/>
      <c r="F81" s="20"/>
      <c r="I81" s="20"/>
      <c r="J81" s="20"/>
    </row>
    <row r="82" spans="4:10" ht="11.25">
      <c r="D82" s="20"/>
      <c r="E82" s="20"/>
      <c r="F82" s="20"/>
      <c r="I82" s="20"/>
      <c r="J82" s="20"/>
    </row>
    <row r="83" spans="4:10" ht="11.25">
      <c r="D83" s="20"/>
      <c r="E83" s="20"/>
      <c r="F83" s="20"/>
      <c r="I83" s="20"/>
      <c r="J83" s="20"/>
    </row>
    <row r="84" spans="4:10" ht="11.25">
      <c r="D84" s="20"/>
      <c r="E84" s="20"/>
      <c r="F84" s="20"/>
      <c r="I84" s="20"/>
      <c r="J84" s="20"/>
    </row>
    <row r="85" spans="4:10" ht="11.25">
      <c r="D85" s="20"/>
      <c r="E85" s="20"/>
      <c r="F85" s="20"/>
      <c r="I85" s="20"/>
      <c r="J85" s="20"/>
    </row>
    <row r="86" spans="4:10" ht="11.25">
      <c r="D86" s="20"/>
      <c r="E86" s="20"/>
      <c r="F86" s="20"/>
      <c r="I86" s="20"/>
      <c r="J86" s="20"/>
    </row>
    <row r="87" spans="4:10" ht="11.25">
      <c r="D87" s="20"/>
      <c r="E87" s="20"/>
      <c r="F87" s="20"/>
      <c r="I87" s="20"/>
      <c r="J87" s="20"/>
    </row>
    <row r="88" spans="4:10" ht="11.25">
      <c r="D88" s="20"/>
      <c r="E88" s="20"/>
      <c r="F88" s="20"/>
      <c r="I88" s="20"/>
      <c r="J88" s="20"/>
    </row>
    <row r="89" spans="4:10" ht="11.25">
      <c r="D89" s="20"/>
      <c r="E89" s="20"/>
      <c r="F89" s="20"/>
      <c r="I89" s="20"/>
      <c r="J89" s="20"/>
    </row>
    <row r="90" spans="4:10" ht="11.25">
      <c r="D90" s="20"/>
      <c r="E90" s="20"/>
      <c r="F90" s="20"/>
      <c r="I90" s="20"/>
      <c r="J90" s="20"/>
    </row>
    <row r="91" spans="4:10" ht="11.25">
      <c r="D91" s="20"/>
      <c r="E91" s="20"/>
      <c r="F91" s="20"/>
      <c r="I91" s="20"/>
      <c r="J91" s="20"/>
    </row>
    <row r="92" spans="4:10" ht="11.25">
      <c r="D92" s="20"/>
      <c r="E92" s="20"/>
      <c r="F92" s="20"/>
      <c r="I92" s="20"/>
      <c r="J92" s="20"/>
    </row>
    <row r="93" spans="4:10" ht="11.25">
      <c r="D93" s="20"/>
      <c r="E93" s="20"/>
      <c r="F93" s="20"/>
      <c r="I93" s="20"/>
      <c r="J93" s="20"/>
    </row>
    <row r="94" spans="4:10" ht="11.25">
      <c r="D94" s="20"/>
      <c r="E94" s="20"/>
      <c r="F94" s="20"/>
      <c r="I94" s="20"/>
      <c r="J94" s="20"/>
    </row>
    <row r="95" spans="4:10" ht="11.25">
      <c r="D95" s="20"/>
      <c r="E95" s="20"/>
      <c r="F95" s="20"/>
      <c r="I95" s="20"/>
      <c r="J95" s="20"/>
    </row>
    <row r="96" spans="4:10" ht="11.25">
      <c r="D96" s="20"/>
      <c r="E96" s="20"/>
      <c r="F96" s="20"/>
      <c r="I96" s="20"/>
      <c r="J96" s="20"/>
    </row>
    <row r="97" spans="4:10" ht="11.25">
      <c r="D97" s="20"/>
      <c r="E97" s="20"/>
      <c r="F97" s="20"/>
      <c r="I97" s="20"/>
      <c r="J97" s="20"/>
    </row>
    <row r="98" spans="4:10" ht="11.25">
      <c r="D98" s="20"/>
      <c r="E98" s="20"/>
      <c r="F98" s="20"/>
      <c r="I98" s="20"/>
      <c r="J98" s="20"/>
    </row>
    <row r="99" spans="4:10" ht="11.25">
      <c r="D99" s="20"/>
      <c r="E99" s="20"/>
      <c r="F99" s="20"/>
      <c r="I99" s="20"/>
      <c r="J99" s="20"/>
    </row>
    <row r="100" spans="4:10" ht="11.25">
      <c r="D100" s="20"/>
      <c r="E100" s="20"/>
      <c r="F100" s="20"/>
      <c r="I100" s="20"/>
      <c r="J100" s="20"/>
    </row>
    <row r="101" spans="4:10" ht="11.25">
      <c r="D101" s="20"/>
      <c r="E101" s="20"/>
      <c r="F101" s="20"/>
      <c r="I101" s="20"/>
      <c r="J101" s="20"/>
    </row>
    <row r="102" spans="4:10" ht="11.25">
      <c r="D102" s="20"/>
      <c r="E102" s="20"/>
      <c r="F102" s="20"/>
      <c r="I102" s="20"/>
      <c r="J102" s="20"/>
    </row>
    <row r="103" spans="4:10" ht="11.25">
      <c r="D103" s="20"/>
      <c r="E103" s="20"/>
      <c r="F103" s="20"/>
      <c r="I103" s="20"/>
      <c r="J103" s="20"/>
    </row>
    <row r="104" spans="4:10" ht="11.25">
      <c r="D104" s="20"/>
      <c r="E104" s="20"/>
      <c r="F104" s="20"/>
      <c r="I104" s="20"/>
      <c r="J104" s="20"/>
    </row>
    <row r="105" spans="4:10" ht="11.25">
      <c r="D105" s="20"/>
      <c r="E105" s="20"/>
      <c r="F105" s="20"/>
      <c r="I105" s="20"/>
      <c r="J105" s="20"/>
    </row>
    <row r="106" spans="4:10" ht="11.25">
      <c r="D106" s="20"/>
      <c r="E106" s="20"/>
      <c r="F106" s="20"/>
      <c r="I106" s="20"/>
      <c r="J106" s="20"/>
    </row>
    <row r="107" spans="4:10" ht="11.25">
      <c r="D107" s="20"/>
      <c r="E107" s="20"/>
      <c r="F107" s="20"/>
      <c r="I107" s="20"/>
      <c r="J107" s="20"/>
    </row>
    <row r="108" spans="4:10" ht="11.25">
      <c r="D108" s="20"/>
      <c r="E108" s="20"/>
      <c r="F108" s="20"/>
      <c r="I108" s="20"/>
      <c r="J108" s="20"/>
    </row>
    <row r="109" spans="4:10" ht="11.25">
      <c r="D109" s="20"/>
      <c r="E109" s="20"/>
      <c r="F109" s="20"/>
      <c r="I109" s="20"/>
      <c r="J109" s="20"/>
    </row>
    <row r="110" spans="4:10" ht="11.25">
      <c r="D110" s="20"/>
      <c r="E110" s="20"/>
      <c r="F110" s="20"/>
      <c r="I110" s="20"/>
      <c r="J110" s="20"/>
    </row>
    <row r="111" spans="4:10" ht="11.25">
      <c r="D111" s="20"/>
      <c r="E111" s="20"/>
      <c r="F111" s="20"/>
      <c r="I111" s="20"/>
      <c r="J111" s="20"/>
    </row>
    <row r="112" spans="4:10" ht="11.25">
      <c r="D112" s="20"/>
      <c r="E112" s="20"/>
      <c r="F112" s="20"/>
      <c r="I112" s="20"/>
      <c r="J112" s="20"/>
    </row>
    <row r="113" spans="4:10" ht="11.25">
      <c r="D113" s="20"/>
      <c r="E113" s="20"/>
      <c r="F113" s="20"/>
      <c r="I113" s="20"/>
      <c r="J113" s="20"/>
    </row>
    <row r="114" spans="4:10" ht="11.25">
      <c r="D114" s="20"/>
      <c r="E114" s="20"/>
      <c r="F114" s="20"/>
      <c r="I114" s="20"/>
      <c r="J114" s="20"/>
    </row>
    <row r="115" spans="4:10" ht="11.25">
      <c r="D115" s="20"/>
      <c r="E115" s="20"/>
      <c r="F115" s="20"/>
      <c r="I115" s="20"/>
      <c r="J115" s="20"/>
    </row>
    <row r="116" spans="4:10" ht="11.25">
      <c r="D116" s="20"/>
      <c r="E116" s="20"/>
      <c r="F116" s="20"/>
      <c r="I116" s="20"/>
      <c r="J116" s="20"/>
    </row>
    <row r="117" spans="4:10" ht="11.25">
      <c r="D117" s="20"/>
      <c r="E117" s="20"/>
      <c r="F117" s="20"/>
      <c r="I117" s="20"/>
      <c r="J117" s="20"/>
    </row>
    <row r="118" spans="4:10" ht="11.25">
      <c r="D118" s="20"/>
      <c r="E118" s="20"/>
      <c r="F118" s="20"/>
      <c r="I118" s="20"/>
      <c r="J118" s="20"/>
    </row>
    <row r="119" spans="4:10" ht="11.25">
      <c r="D119" s="20"/>
      <c r="E119" s="20"/>
      <c r="F119" s="20"/>
      <c r="I119" s="20"/>
      <c r="J119" s="20"/>
    </row>
    <row r="120" spans="4:10" ht="11.25">
      <c r="D120" s="20"/>
      <c r="E120" s="20"/>
      <c r="F120" s="20"/>
      <c r="I120" s="20"/>
      <c r="J120" s="20"/>
    </row>
    <row r="121" spans="4:10" ht="11.25">
      <c r="D121" s="20"/>
      <c r="E121" s="20"/>
      <c r="F121" s="20"/>
      <c r="I121" s="20"/>
      <c r="J121" s="20"/>
    </row>
    <row r="122" spans="4:10" ht="11.25">
      <c r="D122" s="20"/>
      <c r="E122" s="20"/>
      <c r="F122" s="20"/>
      <c r="I122" s="20"/>
      <c r="J122" s="20"/>
    </row>
    <row r="123" spans="4:10" ht="11.25">
      <c r="D123" s="20"/>
      <c r="E123" s="20"/>
      <c r="F123" s="20"/>
      <c r="I123" s="20"/>
      <c r="J123" s="20"/>
    </row>
    <row r="124" spans="4:10" ht="11.25">
      <c r="D124" s="20"/>
      <c r="E124" s="20"/>
      <c r="F124" s="20"/>
      <c r="I124" s="20"/>
      <c r="J124" s="20"/>
    </row>
    <row r="125" spans="4:10" ht="11.25">
      <c r="D125" s="20"/>
      <c r="E125" s="20"/>
      <c r="F125" s="20"/>
      <c r="I125" s="20"/>
      <c r="J125" s="20"/>
    </row>
    <row r="126" spans="4:10" ht="11.25">
      <c r="D126" s="20"/>
      <c r="E126" s="20"/>
      <c r="F126" s="20"/>
      <c r="I126" s="20"/>
      <c r="J126" s="20"/>
    </row>
    <row r="127" spans="4:10" ht="11.25">
      <c r="D127" s="20"/>
      <c r="E127" s="20"/>
      <c r="F127" s="20"/>
      <c r="I127" s="20"/>
      <c r="J127" s="20"/>
    </row>
    <row r="128" spans="4:10" ht="11.25">
      <c r="D128" s="20"/>
      <c r="E128" s="20"/>
      <c r="F128" s="20"/>
      <c r="I128" s="20"/>
      <c r="J128" s="20"/>
    </row>
    <row r="129" spans="4:10" ht="11.25">
      <c r="D129" s="20"/>
      <c r="E129" s="20"/>
      <c r="F129" s="20"/>
      <c r="I129" s="20"/>
      <c r="J129" s="20"/>
    </row>
    <row r="130" spans="4:10" ht="11.25">
      <c r="D130" s="20"/>
      <c r="E130" s="20"/>
      <c r="F130" s="20"/>
      <c r="I130" s="20"/>
      <c r="J130" s="20"/>
    </row>
    <row r="131" spans="4:10" ht="11.25">
      <c r="D131" s="20"/>
      <c r="E131" s="20"/>
      <c r="F131" s="20"/>
      <c r="I131" s="20"/>
      <c r="J131" s="20"/>
    </row>
    <row r="132" spans="4:10" ht="11.25">
      <c r="D132" s="20"/>
      <c r="E132" s="20"/>
      <c r="F132" s="20"/>
      <c r="I132" s="20"/>
      <c r="J132" s="20"/>
    </row>
    <row r="133" spans="4:10" ht="11.25">
      <c r="D133" s="20"/>
      <c r="E133" s="20"/>
      <c r="F133" s="20"/>
      <c r="I133" s="20"/>
      <c r="J133" s="20"/>
    </row>
    <row r="134" spans="4:10" ht="11.25">
      <c r="D134" s="20"/>
      <c r="E134" s="20"/>
      <c r="F134" s="20"/>
      <c r="I134" s="20"/>
      <c r="J134" s="20"/>
    </row>
    <row r="135" spans="4:10" ht="11.25">
      <c r="D135" s="20"/>
      <c r="E135" s="20"/>
      <c r="F135" s="20"/>
      <c r="I135" s="20"/>
      <c r="J135" s="20"/>
    </row>
    <row r="136" spans="4:10" ht="11.25">
      <c r="D136" s="20"/>
      <c r="E136" s="20"/>
      <c r="F136" s="20"/>
      <c r="I136" s="20"/>
      <c r="J136" s="20"/>
    </row>
    <row r="137" spans="4:10" ht="11.25">
      <c r="D137" s="20"/>
      <c r="E137" s="20"/>
      <c r="F137" s="20"/>
      <c r="I137" s="20"/>
      <c r="J137" s="20"/>
    </row>
    <row r="138" spans="4:10" ht="11.25">
      <c r="D138" s="20"/>
      <c r="E138" s="20"/>
      <c r="F138" s="20"/>
      <c r="I138" s="20"/>
      <c r="J138" s="20"/>
    </row>
    <row r="139" spans="4:10" ht="11.25">
      <c r="D139" s="20"/>
      <c r="E139" s="20"/>
      <c r="F139" s="20"/>
      <c r="I139" s="20"/>
      <c r="J139" s="20"/>
    </row>
    <row r="140" spans="4:10" ht="11.25">
      <c r="D140" s="20"/>
      <c r="E140" s="20"/>
      <c r="F140" s="20"/>
      <c r="I140" s="20"/>
      <c r="J140" s="20"/>
    </row>
    <row r="141" spans="4:10" ht="11.25">
      <c r="D141" s="20"/>
      <c r="E141" s="20"/>
      <c r="F141" s="20"/>
      <c r="I141" s="20"/>
      <c r="J141" s="20"/>
    </row>
    <row r="142" spans="4:10" ht="11.25">
      <c r="D142" s="20"/>
      <c r="E142" s="20"/>
      <c r="F142" s="20"/>
      <c r="I142" s="20"/>
      <c r="J142" s="20"/>
    </row>
    <row r="143" spans="4:10" ht="11.25">
      <c r="D143" s="20"/>
      <c r="E143" s="20"/>
      <c r="F143" s="20"/>
      <c r="I143" s="20"/>
      <c r="J143" s="20"/>
    </row>
    <row r="144" spans="4:10" ht="11.25">
      <c r="D144" s="20"/>
      <c r="E144" s="20"/>
      <c r="F144" s="20"/>
      <c r="I144" s="20"/>
      <c r="J144" s="20"/>
    </row>
    <row r="145" spans="4:10" ht="11.25">
      <c r="D145" s="20"/>
      <c r="E145" s="20"/>
      <c r="F145" s="20"/>
      <c r="I145" s="20"/>
      <c r="J145" s="20"/>
    </row>
    <row r="146" spans="4:10" ht="11.25">
      <c r="D146" s="20"/>
      <c r="E146" s="20"/>
      <c r="F146" s="20"/>
      <c r="I146" s="20"/>
      <c r="J146" s="20"/>
    </row>
    <row r="147" spans="4:10" ht="11.25">
      <c r="D147" s="20"/>
      <c r="E147" s="20"/>
      <c r="F147" s="20"/>
      <c r="I147" s="20"/>
      <c r="J147" s="20"/>
    </row>
    <row r="148" spans="4:10" ht="11.25">
      <c r="D148" s="20"/>
      <c r="E148" s="20"/>
      <c r="F148" s="20"/>
      <c r="I148" s="20"/>
      <c r="J148" s="20"/>
    </row>
    <row r="149" spans="4:10" ht="11.25">
      <c r="D149" s="20"/>
      <c r="E149" s="20"/>
      <c r="F149" s="20"/>
      <c r="I149" s="20"/>
      <c r="J149" s="20"/>
    </row>
    <row r="150" spans="4:10" ht="11.25">
      <c r="D150" s="20"/>
      <c r="E150" s="20"/>
      <c r="F150" s="20"/>
      <c r="I150" s="20"/>
      <c r="J150" s="20"/>
    </row>
    <row r="151" spans="4:10" ht="11.25">
      <c r="D151" s="20"/>
      <c r="E151" s="20"/>
      <c r="F151" s="20"/>
      <c r="I151" s="20"/>
      <c r="J151" s="20"/>
    </row>
    <row r="152" spans="4:10" ht="11.25">
      <c r="D152" s="20"/>
      <c r="E152" s="20"/>
      <c r="F152" s="20"/>
      <c r="I152" s="20"/>
      <c r="J152" s="20"/>
    </row>
    <row r="153" spans="4:10" ht="11.25">
      <c r="D153" s="20"/>
      <c r="E153" s="20"/>
      <c r="F153" s="20"/>
      <c r="I153" s="20"/>
      <c r="J153" s="20"/>
    </row>
    <row r="154" spans="4:10" ht="11.25">
      <c r="D154" s="20"/>
      <c r="E154" s="20"/>
      <c r="F154" s="20"/>
      <c r="I154" s="20"/>
      <c r="J154" s="20"/>
    </row>
    <row r="155" spans="4:10" ht="11.25">
      <c r="D155" s="20"/>
      <c r="E155" s="20"/>
      <c r="F155" s="20"/>
      <c r="I155" s="20"/>
      <c r="J155" s="20"/>
    </row>
    <row r="156" spans="4:10" ht="11.25">
      <c r="D156" s="20"/>
      <c r="E156" s="20"/>
      <c r="F156" s="20"/>
      <c r="I156" s="20"/>
      <c r="J156" s="20"/>
    </row>
    <row r="157" spans="4:10" ht="11.25">
      <c r="D157" s="20"/>
      <c r="E157" s="20"/>
      <c r="F157" s="20"/>
      <c r="I157" s="20"/>
      <c r="J157" s="20"/>
    </row>
    <row r="158" spans="4:10" ht="11.25">
      <c r="D158" s="20"/>
      <c r="E158" s="20"/>
      <c r="F158" s="20"/>
      <c r="I158" s="20"/>
      <c r="J158" s="20"/>
    </row>
    <row r="159" spans="4:10" ht="11.25">
      <c r="D159" s="20"/>
      <c r="E159" s="20"/>
      <c r="F159" s="20"/>
      <c r="I159" s="20"/>
      <c r="J159" s="20"/>
    </row>
    <row r="160" spans="4:10" ht="11.25">
      <c r="D160" s="20"/>
      <c r="E160" s="20"/>
      <c r="F160" s="20"/>
      <c r="I160" s="20"/>
      <c r="J160" s="20"/>
    </row>
    <row r="161" spans="4:10" ht="11.25">
      <c r="D161" s="20"/>
      <c r="E161" s="20"/>
      <c r="F161" s="20"/>
      <c r="I161" s="20"/>
      <c r="J161" s="20"/>
    </row>
    <row r="162" spans="4:10" ht="11.25">
      <c r="D162" s="20"/>
      <c r="E162" s="20"/>
      <c r="F162" s="20"/>
      <c r="I162" s="20"/>
      <c r="J162" s="20"/>
    </row>
    <row r="163" spans="4:10" ht="11.25">
      <c r="D163" s="20"/>
      <c r="E163" s="20"/>
      <c r="F163" s="20"/>
      <c r="I163" s="20"/>
      <c r="J163" s="20"/>
    </row>
    <row r="164" spans="4:10" ht="11.25">
      <c r="D164" s="20"/>
      <c r="E164" s="20"/>
      <c r="F164" s="20"/>
      <c r="I164" s="20"/>
      <c r="J164" s="20"/>
    </row>
    <row r="165" spans="4:10" ht="11.25">
      <c r="D165" s="20"/>
      <c r="E165" s="20"/>
      <c r="F165" s="20"/>
      <c r="I165" s="20"/>
      <c r="J165" s="20"/>
    </row>
    <row r="166" spans="4:10" ht="11.25">
      <c r="D166" s="20"/>
      <c r="E166" s="20"/>
      <c r="F166" s="20"/>
      <c r="I166" s="20"/>
      <c r="J166" s="20"/>
    </row>
    <row r="167" spans="4:10" ht="11.25">
      <c r="D167" s="20"/>
      <c r="E167" s="20"/>
      <c r="F167" s="20"/>
      <c r="I167" s="20"/>
      <c r="J167" s="20"/>
    </row>
    <row r="168" spans="4:10" ht="11.25">
      <c r="D168" s="20"/>
      <c r="E168" s="20"/>
      <c r="F168" s="20"/>
      <c r="I168" s="20"/>
      <c r="J168" s="20"/>
    </row>
    <row r="169" spans="4:10" ht="11.25">
      <c r="D169" s="20"/>
      <c r="E169" s="20"/>
      <c r="F169" s="20"/>
      <c r="I169" s="20"/>
      <c r="J169" s="20"/>
    </row>
    <row r="170" spans="4:10" ht="11.25">
      <c r="D170" s="20"/>
      <c r="E170" s="20"/>
      <c r="F170" s="20"/>
      <c r="I170" s="20"/>
      <c r="J170" s="20"/>
    </row>
    <row r="171" spans="4:10" ht="11.25">
      <c r="D171" s="20"/>
      <c r="E171" s="20"/>
      <c r="F171" s="20"/>
      <c r="I171" s="20"/>
      <c r="J171" s="20"/>
    </row>
    <row r="172" spans="4:10" ht="11.25">
      <c r="D172" s="20"/>
      <c r="E172" s="20"/>
      <c r="F172" s="20"/>
      <c r="I172" s="20"/>
      <c r="J172" s="20"/>
    </row>
    <row r="173" spans="4:10" ht="11.25">
      <c r="D173" s="20"/>
      <c r="E173" s="20"/>
      <c r="F173" s="20"/>
      <c r="I173" s="20"/>
      <c r="J173" s="20"/>
    </row>
    <row r="174" spans="4:10" ht="11.25">
      <c r="D174" s="20"/>
      <c r="E174" s="20"/>
      <c r="F174" s="20"/>
      <c r="I174" s="20"/>
      <c r="J174" s="20"/>
    </row>
    <row r="175" spans="4:10" ht="11.25">
      <c r="D175" s="20"/>
      <c r="E175" s="20"/>
      <c r="F175" s="20"/>
      <c r="I175" s="20"/>
      <c r="J175" s="20"/>
    </row>
    <row r="176" spans="4:10" ht="11.25">
      <c r="D176" s="20"/>
      <c r="E176" s="20"/>
      <c r="F176" s="20"/>
      <c r="I176" s="20"/>
      <c r="J176" s="20"/>
    </row>
    <row r="177" spans="4:10" ht="11.25">
      <c r="D177" s="20"/>
      <c r="E177" s="20"/>
      <c r="F177" s="20"/>
      <c r="I177" s="20"/>
      <c r="J177" s="20"/>
    </row>
    <row r="178" spans="4:10" ht="11.25">
      <c r="D178" s="20"/>
      <c r="E178" s="20"/>
      <c r="F178" s="20"/>
      <c r="I178" s="20"/>
      <c r="J178" s="20"/>
    </row>
    <row r="179" spans="4:10" ht="11.25">
      <c r="D179" s="20"/>
      <c r="E179" s="20"/>
      <c r="F179" s="20"/>
      <c r="I179" s="20"/>
      <c r="J179" s="20"/>
    </row>
    <row r="180" spans="4:10" ht="11.25">
      <c r="D180" s="20"/>
      <c r="E180" s="20"/>
      <c r="F180" s="20"/>
      <c r="I180" s="20"/>
      <c r="J180" s="20"/>
    </row>
    <row r="181" spans="4:10" ht="11.25">
      <c r="D181" s="20"/>
      <c r="E181" s="20"/>
      <c r="F181" s="20"/>
      <c r="I181" s="20"/>
      <c r="J181" s="20"/>
    </row>
    <row r="182" spans="4:10" ht="11.25">
      <c r="D182" s="20"/>
      <c r="E182" s="20"/>
      <c r="F182" s="20"/>
      <c r="I182" s="20"/>
      <c r="J182" s="20"/>
    </row>
    <row r="183" spans="4:10" ht="11.25">
      <c r="D183" s="20"/>
      <c r="E183" s="20"/>
      <c r="F183" s="20"/>
      <c r="I183" s="20"/>
      <c r="J183" s="20"/>
    </row>
    <row r="184" spans="4:10" ht="11.25">
      <c r="D184" s="20"/>
      <c r="E184" s="20"/>
      <c r="F184" s="20"/>
      <c r="I184" s="20"/>
      <c r="J184" s="20"/>
    </row>
    <row r="185" spans="4:10" ht="11.25">
      <c r="D185" s="20"/>
      <c r="E185" s="20"/>
      <c r="F185" s="20"/>
      <c r="I185" s="20"/>
      <c r="J185" s="20"/>
    </row>
    <row r="186" spans="4:10" ht="11.25">
      <c r="D186" s="20"/>
      <c r="E186" s="20"/>
      <c r="F186" s="20"/>
      <c r="I186" s="20"/>
      <c r="J186" s="20"/>
    </row>
    <row r="187" spans="4:10" ht="11.25">
      <c r="D187" s="20"/>
      <c r="E187" s="20"/>
      <c r="F187" s="20"/>
      <c r="I187" s="20"/>
      <c r="J187" s="20"/>
    </row>
    <row r="188" spans="4:10" ht="11.25">
      <c r="D188" s="20"/>
      <c r="E188" s="20"/>
      <c r="F188" s="20"/>
      <c r="I188" s="20"/>
      <c r="J188" s="20"/>
    </row>
    <row r="189" spans="4:10" ht="11.25">
      <c r="D189" s="20"/>
      <c r="E189" s="20"/>
      <c r="F189" s="20"/>
      <c r="I189" s="20"/>
      <c r="J189" s="20"/>
    </row>
    <row r="190" spans="4:10" ht="11.25">
      <c r="D190" s="20"/>
      <c r="E190" s="20"/>
      <c r="F190" s="20"/>
      <c r="I190" s="20"/>
      <c r="J190" s="20"/>
    </row>
    <row r="191" spans="4:10" ht="11.25">
      <c r="D191" s="20"/>
      <c r="E191" s="20"/>
      <c r="F191" s="20"/>
      <c r="I191" s="20"/>
      <c r="J191" s="20"/>
    </row>
    <row r="192" spans="4:10" ht="11.25">
      <c r="D192" s="20"/>
      <c r="E192" s="20"/>
      <c r="F192" s="20"/>
      <c r="I192" s="20"/>
      <c r="J192" s="20"/>
    </row>
    <row r="193" spans="4:10" ht="11.25">
      <c r="D193" s="20"/>
      <c r="E193" s="20"/>
      <c r="F193" s="20"/>
      <c r="I193" s="20"/>
      <c r="J193" s="20"/>
    </row>
    <row r="194" spans="4:10" ht="11.25">
      <c r="D194" s="20"/>
      <c r="E194" s="20"/>
      <c r="F194" s="20"/>
      <c r="I194" s="20"/>
      <c r="J194" s="20"/>
    </row>
    <row r="195" spans="4:10" ht="11.25">
      <c r="D195" s="20"/>
      <c r="E195" s="20"/>
      <c r="F195" s="20"/>
      <c r="I195" s="20"/>
      <c r="J195" s="20"/>
    </row>
    <row r="196" spans="4:10" ht="11.25">
      <c r="D196" s="20"/>
      <c r="E196" s="20"/>
      <c r="F196" s="20"/>
      <c r="I196" s="20"/>
      <c r="J196" s="20"/>
    </row>
    <row r="197" spans="4:10" ht="11.25">
      <c r="D197" s="20"/>
      <c r="E197" s="20"/>
      <c r="F197" s="20"/>
      <c r="I197" s="20"/>
      <c r="J197" s="20"/>
    </row>
    <row r="198" spans="4:10" ht="11.25">
      <c r="D198" s="20"/>
      <c r="E198" s="20"/>
      <c r="F198" s="20"/>
      <c r="I198" s="20"/>
      <c r="J198" s="20"/>
    </row>
    <row r="199" spans="4:10" ht="11.25">
      <c r="D199" s="20"/>
      <c r="E199" s="20"/>
      <c r="F199" s="20"/>
      <c r="I199" s="20"/>
      <c r="J199" s="20"/>
    </row>
    <row r="200" spans="4:10" ht="11.25">
      <c r="D200" s="20"/>
      <c r="E200" s="20"/>
      <c r="F200" s="20"/>
      <c r="I200" s="20"/>
      <c r="J200" s="20"/>
    </row>
    <row r="201" spans="4:10" ht="11.25">
      <c r="D201" s="20"/>
      <c r="E201" s="20"/>
      <c r="F201" s="20"/>
      <c r="I201" s="20"/>
      <c r="J201" s="20"/>
    </row>
    <row r="202" spans="4:10" ht="11.25">
      <c r="D202" s="20"/>
      <c r="E202" s="20"/>
      <c r="F202" s="20"/>
      <c r="I202" s="20"/>
      <c r="J202" s="20"/>
    </row>
    <row r="203" spans="4:10" ht="11.25">
      <c r="D203" s="20"/>
      <c r="E203" s="20"/>
      <c r="F203" s="20"/>
      <c r="I203" s="20"/>
      <c r="J203" s="20"/>
    </row>
    <row r="204" spans="4:10" ht="11.25">
      <c r="D204" s="20"/>
      <c r="E204" s="20"/>
      <c r="F204" s="20"/>
      <c r="I204" s="20"/>
      <c r="J204" s="20"/>
    </row>
    <row r="205" spans="4:10" ht="11.25">
      <c r="D205" s="20"/>
      <c r="E205" s="20"/>
      <c r="F205" s="20"/>
      <c r="I205" s="20"/>
      <c r="J205" s="20"/>
    </row>
    <row r="206" spans="4:10" ht="11.25">
      <c r="D206" s="20"/>
      <c r="E206" s="20"/>
      <c r="F206" s="20"/>
      <c r="I206" s="20"/>
      <c r="J206" s="20"/>
    </row>
    <row r="207" spans="4:10" ht="11.25">
      <c r="D207" s="20"/>
      <c r="E207" s="20"/>
      <c r="F207" s="20"/>
      <c r="I207" s="20"/>
      <c r="J207" s="20"/>
    </row>
    <row r="208" spans="4:10" ht="11.25">
      <c r="D208" s="20"/>
      <c r="E208" s="20"/>
      <c r="F208" s="20"/>
      <c r="I208" s="20"/>
      <c r="J208" s="20"/>
    </row>
    <row r="209" spans="4:10" ht="11.25">
      <c r="D209" s="20"/>
      <c r="E209" s="20"/>
      <c r="F209" s="20"/>
      <c r="I209" s="20"/>
      <c r="J209" s="20"/>
    </row>
    <row r="210" spans="4:10" ht="11.25">
      <c r="D210" s="20"/>
      <c r="E210" s="20"/>
      <c r="F210" s="20"/>
      <c r="I210" s="20"/>
      <c r="J210" s="20"/>
    </row>
    <row r="211" spans="4:10" ht="11.25">
      <c r="D211" s="20"/>
      <c r="E211" s="20"/>
      <c r="F211" s="20"/>
      <c r="I211" s="20"/>
      <c r="J211" s="20"/>
    </row>
    <row r="212" spans="4:10" ht="11.25">
      <c r="D212" s="20"/>
      <c r="E212" s="20"/>
      <c r="F212" s="20"/>
      <c r="I212" s="20"/>
      <c r="J212" s="20"/>
    </row>
    <row r="213" spans="4:10" ht="11.25">
      <c r="D213" s="20"/>
      <c r="E213" s="20"/>
      <c r="F213" s="20"/>
      <c r="I213" s="20"/>
      <c r="J213" s="20"/>
    </row>
    <row r="214" spans="4:10" ht="11.25">
      <c r="D214" s="20"/>
      <c r="E214" s="20"/>
      <c r="F214" s="20"/>
      <c r="I214" s="20"/>
      <c r="J214" s="20"/>
    </row>
    <row r="215" spans="4:10" ht="11.25">
      <c r="D215" s="20"/>
      <c r="E215" s="20"/>
      <c r="F215" s="20"/>
      <c r="I215" s="20"/>
      <c r="J215" s="20"/>
    </row>
    <row r="216" spans="4:10" ht="11.25">
      <c r="D216" s="20"/>
      <c r="E216" s="20"/>
      <c r="F216" s="20"/>
      <c r="I216" s="20"/>
      <c r="J216" s="20"/>
    </row>
    <row r="217" spans="4:10" ht="11.25">
      <c r="D217" s="20"/>
      <c r="E217" s="20"/>
      <c r="F217" s="20"/>
      <c r="I217" s="20"/>
      <c r="J217" s="20"/>
    </row>
    <row r="218" spans="4:10" ht="11.25">
      <c r="D218" s="20"/>
      <c r="E218" s="20"/>
      <c r="F218" s="20"/>
      <c r="I218" s="20"/>
      <c r="J218" s="20"/>
    </row>
    <row r="219" spans="4:10" ht="11.25">
      <c r="D219" s="20"/>
      <c r="E219" s="20"/>
      <c r="F219" s="20"/>
      <c r="I219" s="20"/>
      <c r="J219" s="20"/>
    </row>
    <row r="220" spans="4:10" ht="11.25">
      <c r="D220" s="20"/>
      <c r="E220" s="20"/>
      <c r="F220" s="20"/>
      <c r="I220" s="20"/>
      <c r="J220" s="20"/>
    </row>
    <row r="221" spans="4:10" ht="11.25">
      <c r="D221" s="20"/>
      <c r="E221" s="20"/>
      <c r="F221" s="20"/>
      <c r="I221" s="20"/>
      <c r="J221" s="20"/>
    </row>
    <row r="222" spans="4:10" ht="11.25">
      <c r="D222" s="20"/>
      <c r="E222" s="20"/>
      <c r="F222" s="20"/>
      <c r="I222" s="20"/>
      <c r="J222" s="20"/>
    </row>
    <row r="223" spans="4:10" ht="11.25">
      <c r="D223" s="20"/>
      <c r="E223" s="20"/>
      <c r="F223" s="20"/>
      <c r="I223" s="20"/>
      <c r="J223" s="20"/>
    </row>
    <row r="224" spans="4:10" ht="11.25">
      <c r="D224" s="20"/>
      <c r="E224" s="20"/>
      <c r="F224" s="20"/>
      <c r="I224" s="20"/>
      <c r="J224" s="20"/>
    </row>
    <row r="225" spans="4:10" ht="11.25">
      <c r="D225" s="20"/>
      <c r="E225" s="20"/>
      <c r="F225" s="20"/>
      <c r="I225" s="20"/>
      <c r="J225" s="20"/>
    </row>
    <row r="226" spans="4:10" ht="11.25">
      <c r="D226" s="20"/>
      <c r="E226" s="20"/>
      <c r="F226" s="20"/>
      <c r="I226" s="20"/>
      <c r="J226" s="20"/>
    </row>
    <row r="227" spans="4:10" ht="11.25">
      <c r="D227" s="20"/>
      <c r="E227" s="20"/>
      <c r="F227" s="20"/>
      <c r="I227" s="20"/>
      <c r="J227" s="20"/>
    </row>
    <row r="228" spans="4:10" ht="11.25">
      <c r="D228" s="20"/>
      <c r="E228" s="20"/>
      <c r="F228" s="20"/>
      <c r="I228" s="20"/>
      <c r="J228" s="20"/>
    </row>
    <row r="229" spans="4:10" ht="11.25">
      <c r="D229" s="20"/>
      <c r="E229" s="20"/>
      <c r="F229" s="20"/>
      <c r="I229" s="20"/>
      <c r="J229" s="20"/>
    </row>
    <row r="230" spans="4:10" ht="11.25">
      <c r="D230" s="20"/>
      <c r="E230" s="20"/>
      <c r="F230" s="20"/>
      <c r="I230" s="20"/>
      <c r="J230" s="20"/>
    </row>
    <row r="231" spans="4:10" ht="11.25">
      <c r="D231" s="20"/>
      <c r="E231" s="20"/>
      <c r="F231" s="20"/>
      <c r="I231" s="20"/>
      <c r="J231" s="20"/>
    </row>
    <row r="232" spans="4:10" ht="11.25">
      <c r="D232" s="20"/>
      <c r="E232" s="20"/>
      <c r="F232" s="20"/>
      <c r="I232" s="20"/>
      <c r="J232" s="20"/>
    </row>
    <row r="233" spans="4:10" ht="11.25">
      <c r="D233" s="20"/>
      <c r="E233" s="20"/>
      <c r="F233" s="20"/>
      <c r="I233" s="20"/>
      <c r="J233" s="20"/>
    </row>
    <row r="234" spans="4:10" ht="11.25">
      <c r="D234" s="20"/>
      <c r="E234" s="20"/>
      <c r="F234" s="20"/>
      <c r="I234" s="20"/>
      <c r="J234" s="20"/>
    </row>
    <row r="235" spans="4:10" ht="11.25">
      <c r="D235" s="20"/>
      <c r="E235" s="20"/>
      <c r="F235" s="20"/>
      <c r="I235" s="20"/>
      <c r="J235" s="20"/>
    </row>
    <row r="236" spans="4:10" ht="11.25">
      <c r="D236" s="20"/>
      <c r="E236" s="20"/>
      <c r="F236" s="20"/>
      <c r="I236" s="20"/>
      <c r="J236" s="20"/>
    </row>
    <row r="237" spans="4:10" ht="11.25">
      <c r="D237" s="20"/>
      <c r="E237" s="20"/>
      <c r="F237" s="20"/>
      <c r="I237" s="20"/>
      <c r="J237" s="20"/>
    </row>
    <row r="238" spans="4:10" ht="11.25">
      <c r="D238" s="20"/>
      <c r="E238" s="20"/>
      <c r="F238" s="20"/>
      <c r="I238" s="20"/>
      <c r="J238" s="20"/>
    </row>
    <row r="239" spans="4:10" ht="11.25">
      <c r="D239" s="20"/>
      <c r="E239" s="20"/>
      <c r="F239" s="20"/>
      <c r="I239" s="20"/>
      <c r="J239" s="20"/>
    </row>
    <row r="240" spans="4:10" ht="11.25">
      <c r="D240" s="20"/>
      <c r="E240" s="20"/>
      <c r="F240" s="20"/>
      <c r="I240" s="20"/>
      <c r="J240" s="20"/>
    </row>
    <row r="241" spans="4:10" ht="11.25">
      <c r="D241" s="20"/>
      <c r="E241" s="20"/>
      <c r="F241" s="20"/>
      <c r="I241" s="20"/>
      <c r="J241" s="20"/>
    </row>
    <row r="242" spans="4:10" ht="11.25">
      <c r="D242" s="20"/>
      <c r="E242" s="20"/>
      <c r="F242" s="20"/>
      <c r="I242" s="20"/>
      <c r="J242" s="20"/>
    </row>
    <row r="243" spans="4:10" ht="11.25">
      <c r="D243" s="20"/>
      <c r="E243" s="20"/>
      <c r="F243" s="20"/>
      <c r="I243" s="20"/>
      <c r="J243" s="20"/>
    </row>
    <row r="244" spans="4:10" ht="11.25">
      <c r="D244" s="20"/>
      <c r="E244" s="20"/>
      <c r="F244" s="20"/>
      <c r="I244" s="20"/>
      <c r="J244" s="20"/>
    </row>
    <row r="245" spans="4:10" ht="11.25">
      <c r="D245" s="20"/>
      <c r="E245" s="20"/>
      <c r="F245" s="20"/>
      <c r="I245" s="20"/>
      <c r="J245" s="20"/>
    </row>
    <row r="246" spans="4:10" ht="11.25">
      <c r="D246" s="20"/>
      <c r="E246" s="20"/>
      <c r="F246" s="20"/>
      <c r="I246" s="20"/>
      <c r="J246" s="20"/>
    </row>
    <row r="247" spans="4:10" ht="11.25">
      <c r="D247" s="20"/>
      <c r="E247" s="20"/>
      <c r="F247" s="20"/>
      <c r="I247" s="20"/>
      <c r="J247" s="20"/>
    </row>
    <row r="248" spans="4:10" ht="11.25">
      <c r="D248" s="20"/>
      <c r="E248" s="20"/>
      <c r="F248" s="20"/>
      <c r="I248" s="20"/>
      <c r="J248" s="20"/>
    </row>
    <row r="249" spans="4:10" ht="11.25">
      <c r="D249" s="20"/>
      <c r="E249" s="20"/>
      <c r="F249" s="20"/>
      <c r="I249" s="20"/>
      <c r="J249" s="20"/>
    </row>
    <row r="250" spans="4:10" ht="11.25">
      <c r="D250" s="20"/>
      <c r="E250" s="20"/>
      <c r="F250" s="20"/>
      <c r="I250" s="20"/>
      <c r="J250" s="20"/>
    </row>
    <row r="251" spans="4:10" ht="11.25">
      <c r="D251" s="20"/>
      <c r="E251" s="20"/>
      <c r="F251" s="20"/>
      <c r="I251" s="20"/>
      <c r="J251" s="20"/>
    </row>
    <row r="252" spans="4:10" ht="11.25">
      <c r="D252" s="20"/>
      <c r="E252" s="20"/>
      <c r="F252" s="20"/>
      <c r="I252" s="20"/>
      <c r="J252" s="20"/>
    </row>
    <row r="253" spans="4:10" ht="11.25">
      <c r="D253" s="20"/>
      <c r="E253" s="20"/>
      <c r="F253" s="20"/>
      <c r="I253" s="20"/>
      <c r="J253" s="20"/>
    </row>
    <row r="254" spans="4:10" ht="11.25">
      <c r="D254" s="20"/>
      <c r="E254" s="20"/>
      <c r="F254" s="20"/>
      <c r="I254" s="20"/>
      <c r="J254" s="20"/>
    </row>
    <row r="255" spans="4:10" ht="11.25">
      <c r="D255" s="20"/>
      <c r="E255" s="20"/>
      <c r="F255" s="20"/>
      <c r="I255" s="20"/>
      <c r="J255" s="20"/>
    </row>
    <row r="256" spans="4:10" ht="11.25">
      <c r="D256" s="20"/>
      <c r="E256" s="20"/>
      <c r="F256" s="20"/>
      <c r="I256" s="20"/>
      <c r="J256" s="20"/>
    </row>
    <row r="257" spans="4:10" ht="11.25">
      <c r="D257" s="20"/>
      <c r="E257" s="20"/>
      <c r="F257" s="20"/>
      <c r="I257" s="20"/>
      <c r="J257" s="20"/>
    </row>
    <row r="258" spans="4:10" ht="11.25">
      <c r="D258" s="20"/>
      <c r="E258" s="20"/>
      <c r="F258" s="20"/>
      <c r="I258" s="20"/>
      <c r="J258" s="20"/>
    </row>
    <row r="259" spans="4:10" ht="11.25">
      <c r="D259" s="20"/>
      <c r="E259" s="20"/>
      <c r="F259" s="20"/>
      <c r="I259" s="20"/>
      <c r="J259" s="20"/>
    </row>
    <row r="260" spans="4:10" ht="11.25">
      <c r="D260" s="20"/>
      <c r="E260" s="20"/>
      <c r="F260" s="20"/>
      <c r="I260" s="20"/>
      <c r="J260" s="20"/>
    </row>
    <row r="261" spans="4:10" ht="11.25">
      <c r="D261" s="20"/>
      <c r="E261" s="20"/>
      <c r="F261" s="20"/>
      <c r="I261" s="20"/>
      <c r="J261" s="20"/>
    </row>
    <row r="262" spans="4:10" ht="11.25">
      <c r="D262" s="20"/>
      <c r="E262" s="20"/>
      <c r="F262" s="20"/>
      <c r="I262" s="20"/>
      <c r="J262" s="20"/>
    </row>
    <row r="263" spans="4:10" ht="11.25">
      <c r="D263" s="20"/>
      <c r="E263" s="20"/>
      <c r="F263" s="20"/>
      <c r="I263" s="20"/>
      <c r="J263" s="20"/>
    </row>
    <row r="264" spans="4:10" ht="11.25">
      <c r="D264" s="20"/>
      <c r="E264" s="20"/>
      <c r="F264" s="20"/>
      <c r="I264" s="20"/>
      <c r="J264" s="20"/>
    </row>
    <row r="265" spans="4:10" ht="11.25">
      <c r="D265" s="20"/>
      <c r="E265" s="20"/>
      <c r="F265" s="20"/>
      <c r="I265" s="20"/>
      <c r="J265" s="20"/>
    </row>
    <row r="266" spans="4:10" ht="11.25">
      <c r="D266" s="20"/>
      <c r="E266" s="20"/>
      <c r="F266" s="20"/>
      <c r="I266" s="20"/>
      <c r="J266" s="20"/>
    </row>
    <row r="267" spans="4:10" ht="11.25">
      <c r="D267" s="20"/>
      <c r="E267" s="20"/>
      <c r="F267" s="20"/>
      <c r="I267" s="20"/>
      <c r="J267" s="20"/>
    </row>
    <row r="268" spans="4:10" ht="11.25">
      <c r="D268" s="20"/>
      <c r="E268" s="20"/>
      <c r="F268" s="20"/>
      <c r="I268" s="20"/>
      <c r="J268" s="20"/>
    </row>
    <row r="269" spans="4:10" ht="11.25">
      <c r="D269" s="20"/>
      <c r="E269" s="20"/>
      <c r="F269" s="20"/>
      <c r="I269" s="20"/>
      <c r="J269" s="20"/>
    </row>
    <row r="270" spans="4:10" ht="11.25">
      <c r="D270" s="20"/>
      <c r="E270" s="20"/>
      <c r="F270" s="20"/>
      <c r="I270" s="20"/>
      <c r="J270" s="20"/>
    </row>
    <row r="271" spans="4:10" ht="11.25">
      <c r="D271" s="20"/>
      <c r="E271" s="20"/>
      <c r="F271" s="20"/>
      <c r="I271" s="20"/>
      <c r="J271" s="20"/>
    </row>
    <row r="272" spans="4:10" ht="11.25">
      <c r="D272" s="20"/>
      <c r="E272" s="20"/>
      <c r="F272" s="20"/>
      <c r="I272" s="20"/>
      <c r="J272" s="20"/>
    </row>
    <row r="273" spans="4:10" ht="11.25">
      <c r="D273" s="20"/>
      <c r="E273" s="20"/>
      <c r="F273" s="20"/>
      <c r="I273" s="20"/>
      <c r="J273" s="20"/>
    </row>
    <row r="274" spans="4:10" ht="11.25">
      <c r="D274" s="20"/>
      <c r="E274" s="20"/>
      <c r="F274" s="20"/>
      <c r="I274" s="20"/>
      <c r="J274" s="20"/>
    </row>
    <row r="275" spans="4:10" ht="11.25">
      <c r="D275" s="20"/>
      <c r="E275" s="20"/>
      <c r="F275" s="20"/>
      <c r="I275" s="20"/>
      <c r="J275" s="20"/>
    </row>
    <row r="276" spans="4:10" ht="11.25">
      <c r="D276" s="20"/>
      <c r="E276" s="20"/>
      <c r="F276" s="20"/>
      <c r="I276" s="20"/>
      <c r="J276" s="20"/>
    </row>
    <row r="277" spans="4:10" ht="11.25">
      <c r="D277" s="20"/>
      <c r="E277" s="20"/>
      <c r="F277" s="20"/>
      <c r="I277" s="20"/>
      <c r="J277" s="20"/>
    </row>
    <row r="278" spans="4:10" ht="11.25">
      <c r="D278" s="20"/>
      <c r="E278" s="20"/>
      <c r="F278" s="20"/>
      <c r="I278" s="20"/>
      <c r="J278" s="20"/>
    </row>
    <row r="279" spans="4:10" ht="11.25">
      <c r="D279" s="20"/>
      <c r="E279" s="20"/>
      <c r="F279" s="20"/>
      <c r="I279" s="20"/>
      <c r="J279" s="20"/>
    </row>
    <row r="280" spans="4:10" ht="11.25">
      <c r="D280" s="20"/>
      <c r="E280" s="20"/>
      <c r="F280" s="20"/>
      <c r="I280" s="20"/>
      <c r="J280" s="20"/>
    </row>
    <row r="281" spans="4:10" ht="11.25">
      <c r="D281" s="20"/>
      <c r="E281" s="20"/>
      <c r="F281" s="20"/>
      <c r="I281" s="20"/>
      <c r="J281" s="20"/>
    </row>
    <row r="282" spans="4:10" ht="11.25">
      <c r="D282" s="20"/>
      <c r="E282" s="20"/>
      <c r="F282" s="20"/>
      <c r="I282" s="20"/>
      <c r="J282" s="20"/>
    </row>
    <row r="283" spans="4:10" ht="11.25">
      <c r="D283" s="20"/>
      <c r="E283" s="20"/>
      <c r="F283" s="20"/>
      <c r="I283" s="20"/>
      <c r="J283" s="20"/>
    </row>
    <row r="284" spans="4:10" ht="11.25">
      <c r="D284" s="20"/>
      <c r="E284" s="20"/>
      <c r="F284" s="20"/>
      <c r="I284" s="20"/>
      <c r="J284" s="20"/>
    </row>
    <row r="285" spans="4:10" ht="11.25">
      <c r="D285" s="20"/>
      <c r="E285" s="20"/>
      <c r="F285" s="20"/>
      <c r="I285" s="20"/>
      <c r="J285" s="20"/>
    </row>
    <row r="286" spans="4:10" ht="11.25">
      <c r="D286" s="20"/>
      <c r="E286" s="20"/>
      <c r="F286" s="20"/>
      <c r="I286" s="20"/>
      <c r="J286" s="20"/>
    </row>
    <row r="287" spans="4:10" ht="11.25">
      <c r="D287" s="20"/>
      <c r="E287" s="20"/>
      <c r="F287" s="20"/>
      <c r="I287" s="20"/>
      <c r="J287" s="20"/>
    </row>
    <row r="288" spans="4:10" ht="11.25">
      <c r="D288" s="20"/>
      <c r="E288" s="20"/>
      <c r="F288" s="20"/>
      <c r="I288" s="20"/>
      <c r="J288" s="20"/>
    </row>
    <row r="289" spans="4:10" ht="11.25">
      <c r="D289" s="20"/>
      <c r="E289" s="20"/>
      <c r="F289" s="20"/>
      <c r="I289" s="20"/>
      <c r="J289" s="20"/>
    </row>
    <row r="290" spans="4:10" ht="11.25">
      <c r="D290" s="20"/>
      <c r="E290" s="20"/>
      <c r="F290" s="20"/>
      <c r="I290" s="20"/>
      <c r="J290" s="20"/>
    </row>
    <row r="291" spans="4:10" ht="11.25">
      <c r="D291" s="20"/>
      <c r="E291" s="20"/>
      <c r="F291" s="20"/>
      <c r="I291" s="20"/>
      <c r="J291" s="20"/>
    </row>
    <row r="292" spans="4:10" ht="11.25">
      <c r="D292" s="20"/>
      <c r="E292" s="20"/>
      <c r="F292" s="20"/>
      <c r="I292" s="20"/>
      <c r="J292" s="20"/>
    </row>
    <row r="293" spans="4:10" ht="11.25">
      <c r="D293" s="20"/>
      <c r="E293" s="20"/>
      <c r="F293" s="20"/>
      <c r="I293" s="20"/>
      <c r="J293" s="20"/>
    </row>
    <row r="294" spans="4:10" ht="11.25">
      <c r="D294" s="20"/>
      <c r="E294" s="20"/>
      <c r="F294" s="20"/>
      <c r="I294" s="20"/>
      <c r="J294" s="20"/>
    </row>
    <row r="295" spans="4:10" ht="11.25">
      <c r="D295" s="20"/>
      <c r="E295" s="20"/>
      <c r="F295" s="20"/>
      <c r="I295" s="20"/>
      <c r="J295" s="20"/>
    </row>
    <row r="296" spans="4:10" ht="11.25">
      <c r="D296" s="20"/>
      <c r="E296" s="20"/>
      <c r="F296" s="20"/>
      <c r="I296" s="20"/>
      <c r="J296" s="20"/>
    </row>
    <row r="297" spans="4:10" ht="11.25">
      <c r="D297" s="20"/>
      <c r="E297" s="20"/>
      <c r="F297" s="20"/>
      <c r="I297" s="20"/>
      <c r="J297" s="20"/>
    </row>
    <row r="298" spans="4:10" ht="11.25">
      <c r="D298" s="20"/>
      <c r="E298" s="20"/>
      <c r="F298" s="20"/>
      <c r="I298" s="20"/>
      <c r="J298" s="20"/>
    </row>
    <row r="299" spans="4:10" ht="11.25">
      <c r="D299" s="20"/>
      <c r="E299" s="20"/>
      <c r="F299" s="20"/>
      <c r="I299" s="20"/>
      <c r="J299" s="20"/>
    </row>
    <row r="300" spans="4:10" ht="11.25">
      <c r="D300" s="20"/>
      <c r="E300" s="20"/>
      <c r="F300" s="20"/>
      <c r="I300" s="20"/>
      <c r="J300" s="20"/>
    </row>
    <row r="301" spans="4:10" ht="11.25">
      <c r="D301" s="20"/>
      <c r="E301" s="20"/>
      <c r="F301" s="20"/>
      <c r="I301" s="20"/>
      <c r="J301" s="20"/>
    </row>
    <row r="302" spans="4:10" ht="11.25">
      <c r="D302" s="20"/>
      <c r="E302" s="20"/>
      <c r="F302" s="20"/>
      <c r="I302" s="20"/>
      <c r="J302" s="20"/>
    </row>
    <row r="303" spans="4:10" ht="11.25">
      <c r="D303" s="20"/>
      <c r="E303" s="20"/>
      <c r="F303" s="20"/>
      <c r="I303" s="20"/>
      <c r="J303" s="20"/>
    </row>
    <row r="304" spans="4:10" ht="11.25">
      <c r="D304" s="20"/>
      <c r="E304" s="20"/>
      <c r="F304" s="20"/>
      <c r="I304" s="20"/>
      <c r="J304" s="20"/>
    </row>
    <row r="305" spans="4:10" ht="11.25">
      <c r="D305" s="20"/>
      <c r="E305" s="20"/>
      <c r="F305" s="20"/>
      <c r="I305" s="20"/>
      <c r="J305" s="20"/>
    </row>
    <row r="306" spans="4:10" ht="11.25">
      <c r="D306" s="20"/>
      <c r="E306" s="20"/>
      <c r="F306" s="20"/>
      <c r="I306" s="20"/>
      <c r="J306" s="20"/>
    </row>
    <row r="307" spans="4:10" ht="11.25">
      <c r="D307" s="20"/>
      <c r="E307" s="20"/>
      <c r="F307" s="20"/>
      <c r="I307" s="20"/>
      <c r="J307" s="20"/>
    </row>
    <row r="308" spans="4:10" ht="11.25">
      <c r="D308" s="20"/>
      <c r="E308" s="20"/>
      <c r="F308" s="20"/>
      <c r="I308" s="20"/>
      <c r="J308" s="20"/>
    </row>
    <row r="309" spans="4:10" ht="11.25">
      <c r="D309" s="20"/>
      <c r="E309" s="20"/>
      <c r="F309" s="20"/>
      <c r="I309" s="20"/>
      <c r="J309" s="20"/>
    </row>
    <row r="310" spans="4:10" ht="11.25">
      <c r="D310" s="20"/>
      <c r="E310" s="20"/>
      <c r="F310" s="20"/>
      <c r="I310" s="20"/>
      <c r="J310" s="20"/>
    </row>
    <row r="311" spans="4:10" ht="11.25">
      <c r="D311" s="20"/>
      <c r="E311" s="20"/>
      <c r="F311" s="20"/>
      <c r="I311" s="20"/>
      <c r="J311" s="20"/>
    </row>
    <row r="312" spans="4:10" ht="11.25">
      <c r="D312" s="20"/>
      <c r="E312" s="20"/>
      <c r="F312" s="20"/>
      <c r="I312" s="20"/>
      <c r="J312" s="20"/>
    </row>
    <row r="313" spans="4:10" ht="11.25">
      <c r="D313" s="20"/>
      <c r="E313" s="20"/>
      <c r="F313" s="20"/>
      <c r="I313" s="20"/>
      <c r="J313" s="20"/>
    </row>
    <row r="314" spans="4:10" ht="11.25">
      <c r="D314" s="20"/>
      <c r="E314" s="20"/>
      <c r="F314" s="20"/>
      <c r="I314" s="20"/>
      <c r="J314" s="20"/>
    </row>
    <row r="315" spans="4:10" ht="11.25">
      <c r="D315" s="20"/>
      <c r="E315" s="20"/>
      <c r="F315" s="20"/>
      <c r="I315" s="20"/>
      <c r="J315" s="20"/>
    </row>
    <row r="316" spans="4:10" ht="11.25">
      <c r="D316" s="20"/>
      <c r="E316" s="20"/>
      <c r="F316" s="20"/>
      <c r="I316" s="20"/>
      <c r="J316" s="20"/>
    </row>
    <row r="317" spans="4:10" ht="11.25">
      <c r="D317" s="20"/>
      <c r="E317" s="20"/>
      <c r="F317" s="20"/>
      <c r="I317" s="20"/>
      <c r="J317" s="20"/>
    </row>
    <row r="318" spans="4:10" ht="11.25">
      <c r="D318" s="20"/>
      <c r="E318" s="20"/>
      <c r="F318" s="20"/>
      <c r="I318" s="20"/>
      <c r="J318" s="20"/>
    </row>
    <row r="319" spans="4:10" ht="11.25">
      <c r="D319" s="20"/>
      <c r="E319" s="20"/>
      <c r="F319" s="20"/>
      <c r="I319" s="20"/>
      <c r="J319" s="20"/>
    </row>
    <row r="320" spans="4:10" ht="11.25">
      <c r="D320" s="20"/>
      <c r="E320" s="20"/>
      <c r="F320" s="20"/>
      <c r="I320" s="20"/>
      <c r="J320" s="20"/>
    </row>
    <row r="321" spans="4:10" ht="11.25">
      <c r="D321" s="20"/>
      <c r="E321" s="20"/>
      <c r="F321" s="20"/>
      <c r="I321" s="20"/>
      <c r="J321" s="20"/>
    </row>
    <row r="322" spans="4:10" ht="11.25">
      <c r="D322" s="20"/>
      <c r="E322" s="20"/>
      <c r="F322" s="20"/>
      <c r="I322" s="20"/>
      <c r="J322" s="20"/>
    </row>
    <row r="323" spans="4:10" ht="11.25">
      <c r="D323" s="20"/>
      <c r="E323" s="20"/>
      <c r="F323" s="20"/>
      <c r="I323" s="20"/>
      <c r="J323" s="20"/>
    </row>
    <row r="324" spans="4:10" ht="11.25">
      <c r="D324" s="20"/>
      <c r="E324" s="20"/>
      <c r="F324" s="20"/>
      <c r="I324" s="20"/>
      <c r="J324" s="20"/>
    </row>
    <row r="325" spans="4:10" ht="11.25">
      <c r="D325" s="20"/>
      <c r="E325" s="20"/>
      <c r="F325" s="20"/>
      <c r="I325" s="20"/>
      <c r="J325" s="20"/>
    </row>
    <row r="326" spans="4:10" ht="11.25">
      <c r="D326" s="20"/>
      <c r="E326" s="20"/>
      <c r="F326" s="20"/>
      <c r="I326" s="20"/>
      <c r="J326" s="20"/>
    </row>
    <row r="327" spans="4:10" ht="11.25">
      <c r="D327" s="20"/>
      <c r="E327" s="20"/>
      <c r="F327" s="20"/>
      <c r="I327" s="20"/>
      <c r="J327" s="20"/>
    </row>
    <row r="328" spans="4:10" ht="11.25">
      <c r="D328" s="20"/>
      <c r="E328" s="20"/>
      <c r="F328" s="20"/>
      <c r="I328" s="20"/>
      <c r="J328" s="20"/>
    </row>
    <row r="329" spans="4:10" ht="11.25">
      <c r="D329" s="20"/>
      <c r="E329" s="20"/>
      <c r="F329" s="20"/>
      <c r="I329" s="20"/>
      <c r="J329" s="20"/>
    </row>
    <row r="330" spans="4:10" ht="11.25">
      <c r="D330" s="20"/>
      <c r="E330" s="20"/>
      <c r="F330" s="20"/>
      <c r="I330" s="20"/>
      <c r="J330" s="20"/>
    </row>
    <row r="331" spans="4:10" ht="11.25">
      <c r="D331" s="20"/>
      <c r="E331" s="20"/>
      <c r="F331" s="20"/>
      <c r="I331" s="20"/>
      <c r="J331" s="20"/>
    </row>
    <row r="332" spans="4:10" ht="11.25">
      <c r="D332" s="20"/>
      <c r="E332" s="20"/>
      <c r="F332" s="20"/>
      <c r="I332" s="20"/>
      <c r="J332" s="20"/>
    </row>
    <row r="333" spans="4:10" ht="11.25">
      <c r="D333" s="20"/>
      <c r="E333" s="20"/>
      <c r="F333" s="20"/>
      <c r="I333" s="20"/>
      <c r="J333" s="20"/>
    </row>
    <row r="334" spans="4:10" ht="11.25">
      <c r="D334" s="20"/>
      <c r="E334" s="20"/>
      <c r="F334" s="20"/>
      <c r="I334" s="20"/>
      <c r="J334" s="20"/>
    </row>
    <row r="335" spans="4:10" ht="11.25">
      <c r="D335" s="20"/>
      <c r="E335" s="20"/>
      <c r="F335" s="20"/>
      <c r="I335" s="20"/>
      <c r="J335" s="20"/>
    </row>
    <row r="336" spans="4:10" ht="11.25">
      <c r="D336" s="20"/>
      <c r="E336" s="20"/>
      <c r="F336" s="20"/>
      <c r="I336" s="20"/>
      <c r="J336" s="20"/>
    </row>
    <row r="337" spans="4:10" ht="11.25">
      <c r="D337" s="20"/>
      <c r="E337" s="20"/>
      <c r="F337" s="20"/>
      <c r="I337" s="20"/>
      <c r="J337" s="20"/>
    </row>
    <row r="338" spans="4:10" ht="11.25">
      <c r="D338" s="20"/>
      <c r="E338" s="20"/>
      <c r="F338" s="20"/>
      <c r="I338" s="20"/>
      <c r="J338" s="20"/>
    </row>
    <row r="339" spans="4:10" ht="11.25">
      <c r="D339" s="20"/>
      <c r="E339" s="20"/>
      <c r="F339" s="20"/>
      <c r="I339" s="20"/>
      <c r="J339" s="20"/>
    </row>
    <row r="340" spans="4:10" ht="11.25">
      <c r="D340" s="20"/>
      <c r="E340" s="20"/>
      <c r="F340" s="20"/>
      <c r="I340" s="20"/>
      <c r="J340" s="20"/>
    </row>
    <row r="341" spans="4:10" ht="11.25">
      <c r="D341" s="20"/>
      <c r="E341" s="20"/>
      <c r="F341" s="20"/>
      <c r="I341" s="20"/>
      <c r="J341" s="20"/>
    </row>
    <row r="342" spans="4:10" ht="11.25">
      <c r="D342" s="20"/>
      <c r="E342" s="20"/>
      <c r="F342" s="20"/>
      <c r="I342" s="20"/>
      <c r="J342" s="20"/>
    </row>
    <row r="343" spans="4:10" ht="11.25">
      <c r="D343" s="20"/>
      <c r="E343" s="20"/>
      <c r="F343" s="20"/>
      <c r="I343" s="20"/>
      <c r="J343" s="20"/>
    </row>
    <row r="344" spans="4:10" ht="11.25">
      <c r="D344" s="20"/>
      <c r="E344" s="20"/>
      <c r="F344" s="20"/>
      <c r="I344" s="20"/>
      <c r="J344" s="20"/>
    </row>
    <row r="345" spans="4:10" ht="11.25">
      <c r="D345" s="20"/>
      <c r="E345" s="20"/>
      <c r="F345" s="20"/>
      <c r="I345" s="20"/>
      <c r="J345" s="20"/>
    </row>
    <row r="346" spans="4:10" ht="11.25">
      <c r="D346" s="20"/>
      <c r="E346" s="20"/>
      <c r="F346" s="20"/>
      <c r="I346" s="20"/>
      <c r="J346" s="20"/>
    </row>
    <row r="347" spans="4:10" ht="11.25">
      <c r="D347" s="20"/>
      <c r="E347" s="20"/>
      <c r="F347" s="20"/>
      <c r="I347" s="20"/>
      <c r="J347" s="20"/>
    </row>
    <row r="348" spans="4:10" ht="11.25">
      <c r="D348" s="20"/>
      <c r="E348" s="20"/>
      <c r="F348" s="20"/>
      <c r="I348" s="20"/>
      <c r="J348" s="20"/>
    </row>
    <row r="349" spans="4:10" ht="11.25">
      <c r="D349" s="20"/>
      <c r="E349" s="20"/>
      <c r="F349" s="20"/>
      <c r="I349" s="20"/>
      <c r="J349" s="20"/>
    </row>
    <row r="350" spans="4:10" ht="11.25">
      <c r="D350" s="20"/>
      <c r="E350" s="20"/>
      <c r="F350" s="20"/>
      <c r="I350" s="20"/>
      <c r="J350" s="20"/>
    </row>
    <row r="351" spans="4:10" ht="11.25">
      <c r="D351" s="20"/>
      <c r="E351" s="20"/>
      <c r="F351" s="20"/>
      <c r="I351" s="20"/>
      <c r="J351" s="20"/>
    </row>
    <row r="352" spans="4:10" ht="11.25">
      <c r="D352" s="20"/>
      <c r="E352" s="20"/>
      <c r="F352" s="20"/>
      <c r="I352" s="20"/>
      <c r="J352" s="20"/>
    </row>
    <row r="353" spans="4:10" ht="11.25">
      <c r="D353" s="20"/>
      <c r="E353" s="20"/>
      <c r="F353" s="20"/>
      <c r="I353" s="20"/>
      <c r="J353" s="20"/>
    </row>
    <row r="354" spans="4:10" ht="11.25">
      <c r="D354" s="20"/>
      <c r="E354" s="20"/>
      <c r="F354" s="20"/>
      <c r="I354" s="20"/>
      <c r="J354" s="20"/>
    </row>
    <row r="355" spans="4:10" ht="11.25">
      <c r="D355" s="20"/>
      <c r="E355" s="20"/>
      <c r="F355" s="20"/>
      <c r="I355" s="20"/>
      <c r="J355" s="20"/>
    </row>
    <row r="356" spans="4:10" ht="11.25">
      <c r="D356" s="20"/>
      <c r="E356" s="20"/>
      <c r="F356" s="20"/>
      <c r="I356" s="20"/>
      <c r="J356" s="20"/>
    </row>
    <row r="357" spans="4:10" ht="11.25">
      <c r="D357" s="20"/>
      <c r="E357" s="20"/>
      <c r="F357" s="20"/>
      <c r="I357" s="20"/>
      <c r="J357" s="20"/>
    </row>
  </sheetData>
  <sheetProtection/>
  <mergeCells count="13">
    <mergeCell ref="L2:L3"/>
    <mergeCell ref="I15:J15"/>
    <mergeCell ref="B1:K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7"/>
  <sheetViews>
    <sheetView showGridLines="0" zoomScalePageLayoutView="0" workbookViewId="0" topLeftCell="E1">
      <selection activeCell="I17" sqref="I17"/>
    </sheetView>
  </sheetViews>
  <sheetFormatPr defaultColWidth="9.140625" defaultRowHeight="12.75"/>
  <cols>
    <col min="1" max="1" width="1.1484375" style="3" customWidth="1"/>
    <col min="2" max="2" width="16.57421875" style="3" customWidth="1"/>
    <col min="3" max="3" width="5.57421875" style="3" hidden="1" customWidth="1"/>
    <col min="4" max="5" width="10.7109375" style="3" customWidth="1"/>
    <col min="6" max="6" width="9.8515625" style="3" customWidth="1"/>
    <col min="7" max="8" width="8.7109375" style="3" customWidth="1"/>
    <col min="9" max="9" width="10.8515625" style="3" customWidth="1"/>
    <col min="10" max="10" width="11.00390625" style="3" customWidth="1"/>
    <col min="11" max="11" width="9.7109375" style="3" customWidth="1"/>
    <col min="12" max="16384" width="9.140625" style="3" customWidth="1"/>
  </cols>
  <sheetData>
    <row r="1" spans="1:11" s="51" customFormat="1" ht="12.75">
      <c r="A1" s="49"/>
      <c r="B1" s="119" t="s">
        <v>653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2" ht="30" customHeight="1">
      <c r="A2" s="1"/>
      <c r="B2" s="107" t="s">
        <v>0</v>
      </c>
      <c r="C2" s="109" t="s">
        <v>1</v>
      </c>
      <c r="D2" s="111" t="s">
        <v>2</v>
      </c>
      <c r="E2" s="113" t="s">
        <v>3</v>
      </c>
      <c r="F2" s="113" t="s">
        <v>4</v>
      </c>
      <c r="G2" s="113" t="s">
        <v>657</v>
      </c>
      <c r="H2" s="115" t="s">
        <v>658</v>
      </c>
      <c r="I2" s="115" t="s">
        <v>7</v>
      </c>
      <c r="J2" s="111" t="s">
        <v>8</v>
      </c>
      <c r="K2" s="117" t="s">
        <v>655</v>
      </c>
      <c r="L2" s="105" t="s">
        <v>656</v>
      </c>
    </row>
    <row r="3" spans="1:12" ht="30" customHeight="1">
      <c r="A3" s="1"/>
      <c r="B3" s="108"/>
      <c r="C3" s="110"/>
      <c r="D3" s="112"/>
      <c r="E3" s="114"/>
      <c r="F3" s="114"/>
      <c r="G3" s="114"/>
      <c r="H3" s="116"/>
      <c r="I3" s="116"/>
      <c r="J3" s="112"/>
      <c r="K3" s="118"/>
      <c r="L3" s="106"/>
    </row>
    <row r="4" spans="1:12" ht="12.75">
      <c r="A4" s="1"/>
      <c r="B4" s="80" t="s">
        <v>9</v>
      </c>
      <c r="C4" s="58"/>
      <c r="D4" s="10"/>
      <c r="E4" s="58"/>
      <c r="F4" s="58"/>
      <c r="G4" s="58"/>
      <c r="H4" s="9"/>
      <c r="I4" s="9"/>
      <c r="J4" s="10"/>
      <c r="K4" s="4"/>
      <c r="L4" s="23"/>
    </row>
    <row r="5" spans="1:12" ht="12.75">
      <c r="A5" s="2"/>
      <c r="B5" s="81" t="s">
        <v>10</v>
      </c>
      <c r="C5" s="78" t="s">
        <v>11</v>
      </c>
      <c r="D5" s="15">
        <f>'Detail Operating'!D57</f>
        <v>22668003783</v>
      </c>
      <c r="E5" s="48">
        <f>'Detail Operating'!E57</f>
        <v>22778845641</v>
      </c>
      <c r="F5" s="48">
        <f>'Detail Operating'!F57</f>
        <v>22869129835</v>
      </c>
      <c r="G5" s="59">
        <f>IF($D5=0,0,$F5/$D5)</f>
        <v>1.0088726847730118</v>
      </c>
      <c r="H5" s="60">
        <f>IF($E5=0,0,$F5/$E5)</f>
        <v>1.0039635105054443</v>
      </c>
      <c r="I5" s="14">
        <f>'Detail Operating'!I57</f>
        <v>-3560706077</v>
      </c>
      <c r="J5" s="15">
        <f>'Detail Operating'!J57</f>
        <v>3470421883</v>
      </c>
      <c r="K5" s="61">
        <f>ABS(I5)/E5</f>
        <v>0.15631635303726846</v>
      </c>
      <c r="L5" s="62">
        <f>J5/E5</f>
        <v>0.15235284253182407</v>
      </c>
    </row>
    <row r="6" spans="1:12" ht="12.75">
      <c r="A6" s="2"/>
      <c r="B6" s="81" t="s">
        <v>12</v>
      </c>
      <c r="C6" s="78" t="s">
        <v>13</v>
      </c>
      <c r="D6" s="15">
        <f>'Detail Operating'!D89</f>
        <v>13823478416</v>
      </c>
      <c r="E6" s="48">
        <f>'Detail Operating'!E89</f>
        <v>13492858530</v>
      </c>
      <c r="F6" s="48">
        <f>'Detail Operating'!F89</f>
        <v>10905681998</v>
      </c>
      <c r="G6" s="59">
        <f>IF($D6=0,0,$F6/$D6)</f>
        <v>0.7889245868375073</v>
      </c>
      <c r="H6" s="60">
        <f>IF($E6=0,0,$F6/$E6)</f>
        <v>0.8082558617028648</v>
      </c>
      <c r="I6" s="14">
        <f>'Detail Operating'!I89</f>
        <v>-137548525</v>
      </c>
      <c r="J6" s="15">
        <f>'Detail Operating'!J89</f>
        <v>2724725057</v>
      </c>
      <c r="K6" s="61">
        <f aca="true" t="shared" si="0" ref="K6:K14">ABS(I6)/E6</f>
        <v>0.010194172324135381</v>
      </c>
      <c r="L6" s="62">
        <f aca="true" t="shared" si="1" ref="L6:L14">J6/E6</f>
        <v>0.20193831062127054</v>
      </c>
    </row>
    <row r="7" spans="1:12" ht="12.75">
      <c r="A7" s="2"/>
      <c r="B7" s="81" t="s">
        <v>14</v>
      </c>
      <c r="C7" s="78" t="s">
        <v>15</v>
      </c>
      <c r="D7" s="15">
        <f>'Detail Operating'!D107</f>
        <v>92301494651</v>
      </c>
      <c r="E7" s="48">
        <f>'Detail Operating'!E107</f>
        <v>92450004375</v>
      </c>
      <c r="F7" s="48">
        <f>'Detail Operating'!F107</f>
        <v>87056301008</v>
      </c>
      <c r="G7" s="59">
        <f aca="true" t="shared" si="2" ref="G7:G14">IF($D7=0,0,$F7/$D7)</f>
        <v>0.9431732534469508</v>
      </c>
      <c r="H7" s="60">
        <f aca="true" t="shared" si="3" ref="H7:H14">IF($E7=0,0,$F7/$E7)</f>
        <v>0.9416581599593894</v>
      </c>
      <c r="I7" s="14">
        <f>'Detail Operating'!I107</f>
        <v>-22629</v>
      </c>
      <c r="J7" s="15">
        <f>'Detail Operating'!J107</f>
        <v>5393725996</v>
      </c>
      <c r="K7" s="61">
        <f t="shared" si="0"/>
        <v>2.447701344416513E-07</v>
      </c>
      <c r="L7" s="62">
        <f t="shared" si="1"/>
        <v>0.05834208481074504</v>
      </c>
    </row>
    <row r="8" spans="1:12" ht="12.75">
      <c r="A8" s="2"/>
      <c r="B8" s="81" t="s">
        <v>16</v>
      </c>
      <c r="C8" s="78" t="s">
        <v>17</v>
      </c>
      <c r="D8" s="15">
        <f>'Detail Operating'!D182</f>
        <v>42934712698</v>
      </c>
      <c r="E8" s="48">
        <f>'Detail Operating'!E182</f>
        <v>43980942277</v>
      </c>
      <c r="F8" s="48">
        <f>'Detail Operating'!F182</f>
        <v>41270879197</v>
      </c>
      <c r="G8" s="59">
        <f t="shared" si="2"/>
        <v>0.9612473591542746</v>
      </c>
      <c r="H8" s="60">
        <f t="shared" si="3"/>
        <v>0.9383809682172899</v>
      </c>
      <c r="I8" s="14">
        <f>'Detail Operating'!I182</f>
        <v>-321193621</v>
      </c>
      <c r="J8" s="15">
        <f>'Detail Operating'!J182</f>
        <v>3031256701</v>
      </c>
      <c r="K8" s="61">
        <f t="shared" si="0"/>
        <v>0.007303018179489288</v>
      </c>
      <c r="L8" s="62">
        <f t="shared" si="1"/>
        <v>0.06892204996219936</v>
      </c>
    </row>
    <row r="9" spans="1:12" ht="12.75">
      <c r="A9" s="2"/>
      <c r="B9" s="81" t="s">
        <v>18</v>
      </c>
      <c r="C9" s="78" t="s">
        <v>19</v>
      </c>
      <c r="D9" s="15">
        <f>'Detail Operating'!D220</f>
        <v>11028475596</v>
      </c>
      <c r="E9" s="48">
        <f>'Detail Operating'!E220</f>
        <v>11381028771</v>
      </c>
      <c r="F9" s="48">
        <f>'Detail Operating'!F220</f>
        <v>9093219449</v>
      </c>
      <c r="G9" s="59">
        <f t="shared" si="2"/>
        <v>0.8245218815461756</v>
      </c>
      <c r="H9" s="60">
        <f t="shared" si="3"/>
        <v>0.7989804464927136</v>
      </c>
      <c r="I9" s="14">
        <f>'Detail Operating'!I220</f>
        <v>-229980082</v>
      </c>
      <c r="J9" s="15">
        <f>'Detail Operating'!J220</f>
        <v>2517789404</v>
      </c>
      <c r="K9" s="61">
        <f t="shared" si="0"/>
        <v>0.02020731927029411</v>
      </c>
      <c r="L9" s="62">
        <f t="shared" si="1"/>
        <v>0.22122687277758046</v>
      </c>
    </row>
    <row r="10" spans="1:12" ht="12.75">
      <c r="A10" s="2"/>
      <c r="B10" s="81" t="s">
        <v>20</v>
      </c>
      <c r="C10" s="78" t="s">
        <v>21</v>
      </c>
      <c r="D10" s="15">
        <f>'Detail Operating'!D247</f>
        <v>12967066276</v>
      </c>
      <c r="E10" s="48">
        <f>'Detail Operating'!E247</f>
        <v>13525068236</v>
      </c>
      <c r="F10" s="48">
        <f>'Detail Operating'!F247</f>
        <v>10660310087</v>
      </c>
      <c r="G10" s="59">
        <f t="shared" si="2"/>
        <v>0.8221065474717714</v>
      </c>
      <c r="H10" s="60">
        <f t="shared" si="3"/>
        <v>0.7881890058510164</v>
      </c>
      <c r="I10" s="14">
        <f>'Detail Operating'!I247</f>
        <v>-12642494</v>
      </c>
      <c r="J10" s="15">
        <f>'Detail Operating'!J247</f>
        <v>2877400643</v>
      </c>
      <c r="K10" s="61">
        <f t="shared" si="0"/>
        <v>0.0009347453025300951</v>
      </c>
      <c r="L10" s="62">
        <f t="shared" si="1"/>
        <v>0.2127457394515137</v>
      </c>
    </row>
    <row r="11" spans="1:12" ht="12.75">
      <c r="A11" s="2"/>
      <c r="B11" s="81" t="s">
        <v>22</v>
      </c>
      <c r="C11" s="78" t="s">
        <v>23</v>
      </c>
      <c r="D11" s="15">
        <f>'Detail Operating'!D277</f>
        <v>11511051190</v>
      </c>
      <c r="E11" s="48">
        <f>'Detail Operating'!E277</f>
        <v>12213866363</v>
      </c>
      <c r="F11" s="48">
        <f>'Detail Operating'!F277</f>
        <v>11071374774</v>
      </c>
      <c r="G11" s="59">
        <f t="shared" si="2"/>
        <v>0.9618039735257228</v>
      </c>
      <c r="H11" s="60">
        <f t="shared" si="3"/>
        <v>0.9064594654104781</v>
      </c>
      <c r="I11" s="14">
        <f>'Detail Operating'!I277</f>
        <v>-249172489</v>
      </c>
      <c r="J11" s="15">
        <f>'Detail Operating'!J277</f>
        <v>1391664078</v>
      </c>
      <c r="K11" s="61">
        <f t="shared" si="0"/>
        <v>0.02040078723595905</v>
      </c>
      <c r="L11" s="62">
        <f t="shared" si="1"/>
        <v>0.11394132182548099</v>
      </c>
    </row>
    <row r="12" spans="1:12" ht="12.75">
      <c r="A12" s="2"/>
      <c r="B12" s="81" t="s">
        <v>24</v>
      </c>
      <c r="C12" s="78" t="s">
        <v>25</v>
      </c>
      <c r="D12" s="15">
        <f>'Detail Operating'!D317</f>
        <v>5171248737</v>
      </c>
      <c r="E12" s="48">
        <f>'Detail Operating'!E317</f>
        <v>5321165213</v>
      </c>
      <c r="F12" s="48">
        <f>'Detail Operating'!F317</f>
        <v>4383468404</v>
      </c>
      <c r="G12" s="59">
        <f t="shared" si="2"/>
        <v>0.8476614889236569</v>
      </c>
      <c r="H12" s="60">
        <f t="shared" si="3"/>
        <v>0.8237797979455445</v>
      </c>
      <c r="I12" s="14">
        <f>'Detail Operating'!I317</f>
        <v>-15613927</v>
      </c>
      <c r="J12" s="15">
        <f>'Detail Operating'!J317</f>
        <v>953310736</v>
      </c>
      <c r="K12" s="61">
        <f t="shared" si="0"/>
        <v>0.0029343059978393497</v>
      </c>
      <c r="L12" s="62">
        <f t="shared" si="1"/>
        <v>0.1791545080522949</v>
      </c>
    </row>
    <row r="13" spans="1:12" ht="12.75">
      <c r="A13" s="2"/>
      <c r="B13" s="81" t="s">
        <v>26</v>
      </c>
      <c r="C13" s="78" t="s">
        <v>27</v>
      </c>
      <c r="D13" s="15">
        <f>'Detail Operating'!D356</f>
        <v>38489518280</v>
      </c>
      <c r="E13" s="48">
        <f>'Detail Operating'!E356</f>
        <v>38679295409</v>
      </c>
      <c r="F13" s="48">
        <f>'Detail Operating'!F356</f>
        <v>36655928813</v>
      </c>
      <c r="G13" s="59">
        <f t="shared" si="2"/>
        <v>0.9523613298129332</v>
      </c>
      <c r="H13" s="60">
        <f t="shared" si="3"/>
        <v>0.9476886387250685</v>
      </c>
      <c r="I13" s="14">
        <f>'Detail Operating'!I356</f>
        <v>-5663797</v>
      </c>
      <c r="J13" s="15">
        <f>'Detail Operating'!J356</f>
        <v>2029030393</v>
      </c>
      <c r="K13" s="61">
        <f t="shared" si="0"/>
        <v>0.00014642968389445203</v>
      </c>
      <c r="L13" s="62">
        <f t="shared" si="1"/>
        <v>0.052457790958825995</v>
      </c>
    </row>
    <row r="14" spans="1:12" ht="12.75">
      <c r="A14" s="16"/>
      <c r="B14" s="82" t="s">
        <v>650</v>
      </c>
      <c r="C14" s="79"/>
      <c r="D14" s="70">
        <f>SUM(D5:D13)</f>
        <v>250895049627</v>
      </c>
      <c r="E14" s="71">
        <f>SUM(E5:E13)</f>
        <v>253823074815</v>
      </c>
      <c r="F14" s="71">
        <f>SUM(F5:F13)</f>
        <v>233966293565</v>
      </c>
      <c r="G14" s="72">
        <f t="shared" si="2"/>
        <v>0.9325265441180781</v>
      </c>
      <c r="H14" s="73">
        <f t="shared" si="3"/>
        <v>0.9217692037476392</v>
      </c>
      <c r="I14" s="74">
        <f>SUM(I5:I13)</f>
        <v>-4532543641</v>
      </c>
      <c r="J14" s="75">
        <f>SUM(J5:J13)</f>
        <v>24389324891</v>
      </c>
      <c r="K14" s="76">
        <f t="shared" si="0"/>
        <v>0.017857098470277232</v>
      </c>
      <c r="L14" s="77">
        <f t="shared" si="1"/>
        <v>0.09608789472263804</v>
      </c>
    </row>
    <row r="15" spans="1:38" ht="12.75">
      <c r="A15" s="2"/>
      <c r="B15" s="63"/>
      <c r="C15" s="64"/>
      <c r="D15" s="65"/>
      <c r="E15" s="65"/>
      <c r="F15" s="65"/>
      <c r="G15" s="66"/>
      <c r="H15" s="67" t="s">
        <v>654</v>
      </c>
      <c r="I15" s="104">
        <f>SUM(I14:J14)</f>
        <v>19856781250</v>
      </c>
      <c r="J15" s="104"/>
      <c r="K15" s="68"/>
      <c r="L15" s="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1.25">
      <c r="A16" s="2"/>
      <c r="B16" s="83" t="s">
        <v>659</v>
      </c>
      <c r="C16" s="2"/>
      <c r="D16" s="19"/>
      <c r="E16" s="19"/>
      <c r="F16" s="19"/>
      <c r="G16" s="2"/>
      <c r="H16" s="2"/>
      <c r="I16" s="19"/>
      <c r="J16" s="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4:10" ht="11.25">
      <c r="D17" s="20"/>
      <c r="E17" s="20"/>
      <c r="F17" s="20"/>
      <c r="I17" s="20"/>
      <c r="J17" s="20"/>
    </row>
    <row r="18" spans="4:10" ht="11.25">
      <c r="D18" s="20"/>
      <c r="E18" s="20"/>
      <c r="F18" s="20"/>
      <c r="I18" s="20"/>
      <c r="J18" s="20"/>
    </row>
    <row r="19" spans="4:10" ht="11.25">
      <c r="D19" s="20"/>
      <c r="E19" s="20"/>
      <c r="F19" s="20"/>
      <c r="I19" s="20"/>
      <c r="J19" s="20"/>
    </row>
    <row r="20" spans="4:10" ht="11.25">
      <c r="D20" s="20"/>
      <c r="E20" s="20"/>
      <c r="F20" s="20"/>
      <c r="I20" s="20"/>
      <c r="J20" s="20"/>
    </row>
    <row r="21" spans="4:10" ht="11.25">
      <c r="D21" s="20"/>
      <c r="E21" s="20"/>
      <c r="F21" s="20"/>
      <c r="I21" s="20"/>
      <c r="J21" s="20"/>
    </row>
    <row r="22" spans="4:10" ht="11.25">
      <c r="D22" s="20"/>
      <c r="E22" s="20"/>
      <c r="F22" s="20"/>
      <c r="I22" s="20"/>
      <c r="J22" s="20"/>
    </row>
    <row r="23" spans="4:10" ht="11.25">
      <c r="D23" s="20"/>
      <c r="E23" s="20"/>
      <c r="F23" s="20"/>
      <c r="I23" s="20"/>
      <c r="J23" s="20"/>
    </row>
    <row r="24" spans="4:10" ht="11.25">
      <c r="D24" s="20"/>
      <c r="E24" s="20"/>
      <c r="F24" s="20"/>
      <c r="I24" s="20"/>
      <c r="J24" s="20"/>
    </row>
    <row r="25" spans="4:10" ht="11.25">
      <c r="D25" s="20"/>
      <c r="E25" s="20"/>
      <c r="F25" s="20"/>
      <c r="I25" s="20"/>
      <c r="J25" s="20"/>
    </row>
    <row r="26" spans="4:10" ht="11.25">
      <c r="D26" s="20"/>
      <c r="E26" s="20"/>
      <c r="F26" s="20"/>
      <c r="I26" s="20"/>
      <c r="J26" s="20"/>
    </row>
    <row r="27" spans="4:10" ht="11.25">
      <c r="D27" s="20"/>
      <c r="E27" s="20"/>
      <c r="F27" s="20"/>
      <c r="I27" s="20"/>
      <c r="J27" s="20"/>
    </row>
    <row r="28" spans="4:10" ht="11.25">
      <c r="D28" s="20"/>
      <c r="E28" s="20"/>
      <c r="F28" s="20"/>
      <c r="I28" s="20"/>
      <c r="J28" s="20"/>
    </row>
    <row r="29" spans="4:10" ht="11.25">
      <c r="D29" s="20"/>
      <c r="E29" s="20"/>
      <c r="F29" s="20"/>
      <c r="I29" s="20"/>
      <c r="J29" s="20"/>
    </row>
    <row r="30" spans="4:10" ht="11.25">
      <c r="D30" s="20"/>
      <c r="E30" s="20"/>
      <c r="F30" s="20"/>
      <c r="I30" s="20"/>
      <c r="J30" s="20"/>
    </row>
    <row r="31" spans="4:10" ht="11.25">
      <c r="D31" s="20"/>
      <c r="E31" s="20"/>
      <c r="F31" s="20"/>
      <c r="I31" s="20"/>
      <c r="J31" s="20"/>
    </row>
    <row r="32" spans="4:10" ht="11.25">
      <c r="D32" s="20"/>
      <c r="E32" s="20"/>
      <c r="F32" s="20"/>
      <c r="I32" s="20"/>
      <c r="J32" s="20"/>
    </row>
    <row r="33" spans="4:10" ht="11.25">
      <c r="D33" s="20"/>
      <c r="E33" s="20"/>
      <c r="F33" s="20"/>
      <c r="I33" s="20"/>
      <c r="J33" s="20"/>
    </row>
    <row r="34" spans="4:10" ht="11.25">
      <c r="D34" s="20"/>
      <c r="E34" s="20"/>
      <c r="F34" s="20"/>
      <c r="I34" s="20"/>
      <c r="J34" s="20"/>
    </row>
    <row r="35" spans="4:10" ht="11.25">
      <c r="D35" s="20"/>
      <c r="E35" s="20"/>
      <c r="F35" s="20"/>
      <c r="I35" s="20"/>
      <c r="J35" s="20"/>
    </row>
    <row r="36" spans="4:10" ht="11.25">
      <c r="D36" s="20"/>
      <c r="E36" s="20"/>
      <c r="F36" s="20"/>
      <c r="I36" s="20"/>
      <c r="J36" s="20"/>
    </row>
    <row r="37" spans="4:10" ht="11.25">
      <c r="D37" s="20"/>
      <c r="E37" s="20"/>
      <c r="F37" s="20"/>
      <c r="I37" s="20"/>
      <c r="J37" s="20"/>
    </row>
    <row r="38" spans="4:10" ht="11.25">
      <c r="D38" s="20"/>
      <c r="E38" s="20"/>
      <c r="F38" s="20"/>
      <c r="I38" s="20"/>
      <c r="J38" s="20"/>
    </row>
    <row r="39" spans="4:10" ht="11.25">
      <c r="D39" s="20"/>
      <c r="E39" s="20"/>
      <c r="F39" s="20"/>
      <c r="I39" s="20"/>
      <c r="J39" s="20"/>
    </row>
    <row r="40" spans="4:10" ht="11.25">
      <c r="D40" s="20"/>
      <c r="E40" s="20"/>
      <c r="F40" s="20"/>
      <c r="I40" s="20"/>
      <c r="J40" s="20"/>
    </row>
    <row r="41" spans="4:10" ht="11.25">
      <c r="D41" s="20"/>
      <c r="E41" s="20"/>
      <c r="F41" s="20"/>
      <c r="I41" s="20"/>
      <c r="J41" s="20"/>
    </row>
    <row r="42" spans="4:10" ht="11.25">
      <c r="D42" s="20"/>
      <c r="E42" s="20"/>
      <c r="F42" s="20"/>
      <c r="I42" s="20"/>
      <c r="J42" s="20"/>
    </row>
    <row r="43" spans="4:10" ht="11.25">
      <c r="D43" s="20"/>
      <c r="E43" s="20"/>
      <c r="F43" s="20"/>
      <c r="I43" s="20"/>
      <c r="J43" s="20"/>
    </row>
    <row r="44" spans="4:10" ht="11.25">
      <c r="D44" s="20"/>
      <c r="E44" s="20"/>
      <c r="F44" s="20"/>
      <c r="I44" s="20"/>
      <c r="J44" s="20"/>
    </row>
    <row r="45" spans="4:10" ht="11.25">
      <c r="D45" s="20"/>
      <c r="E45" s="20"/>
      <c r="F45" s="20"/>
      <c r="I45" s="20"/>
      <c r="J45" s="20"/>
    </row>
    <row r="46" spans="4:10" ht="11.25">
      <c r="D46" s="20"/>
      <c r="E46" s="20"/>
      <c r="F46" s="20"/>
      <c r="I46" s="20"/>
      <c r="J46" s="20"/>
    </row>
    <row r="47" spans="4:10" ht="11.25">
      <c r="D47" s="20"/>
      <c r="E47" s="20"/>
      <c r="F47" s="20"/>
      <c r="I47" s="20"/>
      <c r="J47" s="20"/>
    </row>
    <row r="48" spans="4:10" ht="11.25">
      <c r="D48" s="20"/>
      <c r="E48" s="20"/>
      <c r="F48" s="20"/>
      <c r="I48" s="20"/>
      <c r="J48" s="20"/>
    </row>
    <row r="49" spans="4:10" ht="11.25">
      <c r="D49" s="20"/>
      <c r="E49" s="20"/>
      <c r="F49" s="20"/>
      <c r="I49" s="20"/>
      <c r="J49" s="20"/>
    </row>
    <row r="50" spans="4:10" ht="11.25">
      <c r="D50" s="20"/>
      <c r="E50" s="20"/>
      <c r="F50" s="20"/>
      <c r="I50" s="20"/>
      <c r="J50" s="20"/>
    </row>
    <row r="51" spans="4:10" ht="11.25">
      <c r="D51" s="20"/>
      <c r="E51" s="20"/>
      <c r="F51" s="20"/>
      <c r="I51" s="20"/>
      <c r="J51" s="20"/>
    </row>
    <row r="52" spans="4:10" ht="11.25">
      <c r="D52" s="20"/>
      <c r="E52" s="20"/>
      <c r="F52" s="20"/>
      <c r="I52" s="20"/>
      <c r="J52" s="20"/>
    </row>
    <row r="53" spans="4:10" ht="11.25">
      <c r="D53" s="20"/>
      <c r="E53" s="20"/>
      <c r="F53" s="20"/>
      <c r="I53" s="20"/>
      <c r="J53" s="20"/>
    </row>
    <row r="54" spans="4:10" ht="11.25">
      <c r="D54" s="20"/>
      <c r="E54" s="20"/>
      <c r="F54" s="20"/>
      <c r="I54" s="20"/>
      <c r="J54" s="20"/>
    </row>
    <row r="55" spans="4:10" ht="11.25">
      <c r="D55" s="20"/>
      <c r="E55" s="20"/>
      <c r="F55" s="20"/>
      <c r="I55" s="20"/>
      <c r="J55" s="20"/>
    </row>
    <row r="56" spans="4:10" ht="11.25">
      <c r="D56" s="20"/>
      <c r="E56" s="20"/>
      <c r="F56" s="20"/>
      <c r="I56" s="20"/>
      <c r="J56" s="20"/>
    </row>
    <row r="57" spans="4:10" ht="11.25">
      <c r="D57" s="20"/>
      <c r="E57" s="20"/>
      <c r="F57" s="20"/>
      <c r="I57" s="20"/>
      <c r="J57" s="20"/>
    </row>
    <row r="58" spans="4:10" ht="11.25">
      <c r="D58" s="20"/>
      <c r="E58" s="20"/>
      <c r="F58" s="20"/>
      <c r="I58" s="20"/>
      <c r="J58" s="20"/>
    </row>
    <row r="59" spans="4:10" ht="11.25">
      <c r="D59" s="20"/>
      <c r="E59" s="20"/>
      <c r="F59" s="20"/>
      <c r="I59" s="20"/>
      <c r="J59" s="20"/>
    </row>
    <row r="60" spans="4:10" ht="11.25">
      <c r="D60" s="20"/>
      <c r="E60" s="20"/>
      <c r="F60" s="20"/>
      <c r="I60" s="20"/>
      <c r="J60" s="20"/>
    </row>
    <row r="61" spans="4:10" ht="11.25">
      <c r="D61" s="20"/>
      <c r="E61" s="20"/>
      <c r="F61" s="20"/>
      <c r="I61" s="20"/>
      <c r="J61" s="20"/>
    </row>
    <row r="62" spans="4:10" ht="11.25">
      <c r="D62" s="20"/>
      <c r="E62" s="20"/>
      <c r="F62" s="20"/>
      <c r="I62" s="20"/>
      <c r="J62" s="20"/>
    </row>
    <row r="63" spans="4:10" ht="11.25">
      <c r="D63" s="20"/>
      <c r="E63" s="20"/>
      <c r="F63" s="20"/>
      <c r="I63" s="20"/>
      <c r="J63" s="20"/>
    </row>
    <row r="64" spans="4:10" ht="11.25">
      <c r="D64" s="20"/>
      <c r="E64" s="20"/>
      <c r="F64" s="20"/>
      <c r="I64" s="20"/>
      <c r="J64" s="20"/>
    </row>
    <row r="65" spans="4:10" ht="11.25">
      <c r="D65" s="20"/>
      <c r="E65" s="20"/>
      <c r="F65" s="20"/>
      <c r="I65" s="20"/>
      <c r="J65" s="20"/>
    </row>
    <row r="66" spans="4:10" ht="11.25">
      <c r="D66" s="20"/>
      <c r="E66" s="20"/>
      <c r="F66" s="20"/>
      <c r="I66" s="20"/>
      <c r="J66" s="20"/>
    </row>
    <row r="67" spans="4:10" ht="11.25">
      <c r="D67" s="20"/>
      <c r="E67" s="20"/>
      <c r="F67" s="20"/>
      <c r="I67" s="20"/>
      <c r="J67" s="20"/>
    </row>
    <row r="68" spans="4:10" ht="11.25">
      <c r="D68" s="20"/>
      <c r="E68" s="20"/>
      <c r="F68" s="20"/>
      <c r="I68" s="20"/>
      <c r="J68" s="20"/>
    </row>
    <row r="69" spans="4:10" ht="11.25">
      <c r="D69" s="20"/>
      <c r="E69" s="20"/>
      <c r="F69" s="20"/>
      <c r="I69" s="20"/>
      <c r="J69" s="20"/>
    </row>
    <row r="70" spans="4:10" ht="11.25">
      <c r="D70" s="20"/>
      <c r="E70" s="20"/>
      <c r="F70" s="20"/>
      <c r="I70" s="20"/>
      <c r="J70" s="20"/>
    </row>
    <row r="71" spans="4:10" ht="11.25">
      <c r="D71" s="20"/>
      <c r="E71" s="20"/>
      <c r="F71" s="20"/>
      <c r="I71" s="20"/>
      <c r="J71" s="20"/>
    </row>
    <row r="72" spans="4:10" ht="11.25">
      <c r="D72" s="20"/>
      <c r="E72" s="20"/>
      <c r="F72" s="20"/>
      <c r="I72" s="20"/>
      <c r="J72" s="20"/>
    </row>
    <row r="73" spans="4:10" ht="11.25">
      <c r="D73" s="20"/>
      <c r="E73" s="20"/>
      <c r="F73" s="20"/>
      <c r="I73" s="20"/>
      <c r="J73" s="20"/>
    </row>
    <row r="74" spans="4:10" ht="11.25">
      <c r="D74" s="20"/>
      <c r="E74" s="20"/>
      <c r="F74" s="20"/>
      <c r="I74" s="20"/>
      <c r="J74" s="20"/>
    </row>
    <row r="75" spans="4:10" ht="11.25">
      <c r="D75" s="20"/>
      <c r="E75" s="20"/>
      <c r="F75" s="20"/>
      <c r="I75" s="20"/>
      <c r="J75" s="20"/>
    </row>
    <row r="76" spans="4:10" ht="11.25">
      <c r="D76" s="20"/>
      <c r="E76" s="20"/>
      <c r="F76" s="20"/>
      <c r="I76" s="20"/>
      <c r="J76" s="20"/>
    </row>
    <row r="77" spans="4:10" ht="11.25">
      <c r="D77" s="20"/>
      <c r="E77" s="20"/>
      <c r="F77" s="20"/>
      <c r="I77" s="20"/>
      <c r="J77" s="20"/>
    </row>
    <row r="78" spans="4:10" ht="11.25">
      <c r="D78" s="20"/>
      <c r="E78" s="20"/>
      <c r="F78" s="20"/>
      <c r="I78" s="20"/>
      <c r="J78" s="20"/>
    </row>
    <row r="79" spans="4:10" ht="11.25">
      <c r="D79" s="20"/>
      <c r="E79" s="20"/>
      <c r="F79" s="20"/>
      <c r="I79" s="20"/>
      <c r="J79" s="20"/>
    </row>
    <row r="80" spans="4:10" ht="11.25">
      <c r="D80" s="20"/>
      <c r="E80" s="20"/>
      <c r="F80" s="20"/>
      <c r="I80" s="20"/>
      <c r="J80" s="20"/>
    </row>
    <row r="81" spans="4:10" ht="11.25">
      <c r="D81" s="20"/>
      <c r="E81" s="20"/>
      <c r="F81" s="20"/>
      <c r="I81" s="20"/>
      <c r="J81" s="20"/>
    </row>
    <row r="82" spans="4:10" ht="11.25">
      <c r="D82" s="20"/>
      <c r="E82" s="20"/>
      <c r="F82" s="20"/>
      <c r="I82" s="20"/>
      <c r="J82" s="20"/>
    </row>
    <row r="83" spans="4:10" ht="11.25">
      <c r="D83" s="20"/>
      <c r="E83" s="20"/>
      <c r="F83" s="20"/>
      <c r="I83" s="20"/>
      <c r="J83" s="20"/>
    </row>
    <row r="84" spans="4:10" ht="11.25">
      <c r="D84" s="20"/>
      <c r="E84" s="20"/>
      <c r="F84" s="20"/>
      <c r="I84" s="20"/>
      <c r="J84" s="20"/>
    </row>
    <row r="85" spans="4:10" ht="11.25">
      <c r="D85" s="20"/>
      <c r="E85" s="20"/>
      <c r="F85" s="20"/>
      <c r="I85" s="20"/>
      <c r="J85" s="20"/>
    </row>
    <row r="86" spans="4:10" ht="11.25">
      <c r="D86" s="20"/>
      <c r="E86" s="20"/>
      <c r="F86" s="20"/>
      <c r="I86" s="20"/>
      <c r="J86" s="20"/>
    </row>
    <row r="87" spans="4:10" ht="11.25">
      <c r="D87" s="20"/>
      <c r="E87" s="20"/>
      <c r="F87" s="20"/>
      <c r="I87" s="20"/>
      <c r="J87" s="20"/>
    </row>
    <row r="88" spans="4:10" ht="11.25">
      <c r="D88" s="20"/>
      <c r="E88" s="20"/>
      <c r="F88" s="20"/>
      <c r="I88" s="20"/>
      <c r="J88" s="20"/>
    </row>
    <row r="89" spans="4:10" ht="11.25">
      <c r="D89" s="20"/>
      <c r="E89" s="20"/>
      <c r="F89" s="20"/>
      <c r="I89" s="20"/>
      <c r="J89" s="20"/>
    </row>
    <row r="90" spans="4:10" ht="11.25">
      <c r="D90" s="20"/>
      <c r="E90" s="20"/>
      <c r="F90" s="20"/>
      <c r="I90" s="20"/>
      <c r="J90" s="20"/>
    </row>
    <row r="91" spans="4:10" ht="11.25">
      <c r="D91" s="20"/>
      <c r="E91" s="20"/>
      <c r="F91" s="20"/>
      <c r="I91" s="20"/>
      <c r="J91" s="20"/>
    </row>
    <row r="92" spans="4:10" ht="11.25">
      <c r="D92" s="20"/>
      <c r="E92" s="20"/>
      <c r="F92" s="20"/>
      <c r="I92" s="20"/>
      <c r="J92" s="20"/>
    </row>
    <row r="93" spans="4:10" ht="11.25">
      <c r="D93" s="20"/>
      <c r="E93" s="20"/>
      <c r="F93" s="20"/>
      <c r="I93" s="20"/>
      <c r="J93" s="20"/>
    </row>
    <row r="94" spans="4:10" ht="11.25">
      <c r="D94" s="20"/>
      <c r="E94" s="20"/>
      <c r="F94" s="20"/>
      <c r="I94" s="20"/>
      <c r="J94" s="20"/>
    </row>
    <row r="95" spans="4:10" ht="11.25">
      <c r="D95" s="20"/>
      <c r="E95" s="20"/>
      <c r="F95" s="20"/>
      <c r="I95" s="20"/>
      <c r="J95" s="20"/>
    </row>
    <row r="96" spans="4:10" ht="11.25">
      <c r="D96" s="20"/>
      <c r="E96" s="20"/>
      <c r="F96" s="20"/>
      <c r="I96" s="20"/>
      <c r="J96" s="20"/>
    </row>
    <row r="97" spans="4:10" ht="11.25">
      <c r="D97" s="20"/>
      <c r="E97" s="20"/>
      <c r="F97" s="20"/>
      <c r="I97" s="20"/>
      <c r="J97" s="20"/>
    </row>
    <row r="98" spans="4:10" ht="11.25">
      <c r="D98" s="20"/>
      <c r="E98" s="20"/>
      <c r="F98" s="20"/>
      <c r="I98" s="20"/>
      <c r="J98" s="20"/>
    </row>
    <row r="99" spans="4:10" ht="11.25">
      <c r="D99" s="20"/>
      <c r="E99" s="20"/>
      <c r="F99" s="20"/>
      <c r="I99" s="20"/>
      <c r="J99" s="20"/>
    </row>
    <row r="100" spans="4:10" ht="11.25">
      <c r="D100" s="20"/>
      <c r="E100" s="20"/>
      <c r="F100" s="20"/>
      <c r="I100" s="20"/>
      <c r="J100" s="20"/>
    </row>
    <row r="101" spans="4:10" ht="11.25">
      <c r="D101" s="20"/>
      <c r="E101" s="20"/>
      <c r="F101" s="20"/>
      <c r="I101" s="20"/>
      <c r="J101" s="20"/>
    </row>
    <row r="102" spans="4:10" ht="11.25">
      <c r="D102" s="20"/>
      <c r="E102" s="20"/>
      <c r="F102" s="20"/>
      <c r="I102" s="20"/>
      <c r="J102" s="20"/>
    </row>
    <row r="103" spans="4:10" ht="11.25">
      <c r="D103" s="20"/>
      <c r="E103" s="20"/>
      <c r="F103" s="20"/>
      <c r="I103" s="20"/>
      <c r="J103" s="20"/>
    </row>
    <row r="104" spans="4:10" ht="11.25">
      <c r="D104" s="20"/>
      <c r="E104" s="20"/>
      <c r="F104" s="20"/>
      <c r="I104" s="20"/>
      <c r="J104" s="20"/>
    </row>
    <row r="105" spans="4:10" ht="11.25">
      <c r="D105" s="20"/>
      <c r="E105" s="20"/>
      <c r="F105" s="20"/>
      <c r="I105" s="20"/>
      <c r="J105" s="20"/>
    </row>
    <row r="106" spans="4:10" ht="11.25">
      <c r="D106" s="20"/>
      <c r="E106" s="20"/>
      <c r="F106" s="20"/>
      <c r="I106" s="20"/>
      <c r="J106" s="20"/>
    </row>
    <row r="107" spans="4:10" ht="11.25">
      <c r="D107" s="20"/>
      <c r="E107" s="20"/>
      <c r="F107" s="20"/>
      <c r="I107" s="20"/>
      <c r="J107" s="20"/>
    </row>
    <row r="108" spans="4:10" ht="11.25">
      <c r="D108" s="20"/>
      <c r="E108" s="20"/>
      <c r="F108" s="20"/>
      <c r="I108" s="20"/>
      <c r="J108" s="20"/>
    </row>
    <row r="109" spans="4:10" ht="11.25">
      <c r="D109" s="20"/>
      <c r="E109" s="20"/>
      <c r="F109" s="20"/>
      <c r="I109" s="20"/>
      <c r="J109" s="20"/>
    </row>
    <row r="110" spans="4:10" ht="11.25">
      <c r="D110" s="20"/>
      <c r="E110" s="20"/>
      <c r="F110" s="20"/>
      <c r="I110" s="20"/>
      <c r="J110" s="20"/>
    </row>
    <row r="111" spans="4:10" ht="11.25">
      <c r="D111" s="20"/>
      <c r="E111" s="20"/>
      <c r="F111" s="20"/>
      <c r="I111" s="20"/>
      <c r="J111" s="20"/>
    </row>
    <row r="112" spans="4:10" ht="11.25">
      <c r="D112" s="20"/>
      <c r="E112" s="20"/>
      <c r="F112" s="20"/>
      <c r="I112" s="20"/>
      <c r="J112" s="20"/>
    </row>
    <row r="113" spans="4:10" ht="11.25">
      <c r="D113" s="20"/>
      <c r="E113" s="20"/>
      <c r="F113" s="20"/>
      <c r="I113" s="20"/>
      <c r="J113" s="20"/>
    </row>
    <row r="114" spans="4:10" ht="11.25">
      <c r="D114" s="20"/>
      <c r="E114" s="20"/>
      <c r="F114" s="20"/>
      <c r="I114" s="20"/>
      <c r="J114" s="20"/>
    </row>
    <row r="115" spans="4:10" ht="11.25">
      <c r="D115" s="20"/>
      <c r="E115" s="20"/>
      <c r="F115" s="20"/>
      <c r="I115" s="20"/>
      <c r="J115" s="20"/>
    </row>
    <row r="116" spans="4:10" ht="11.25">
      <c r="D116" s="20"/>
      <c r="E116" s="20"/>
      <c r="F116" s="20"/>
      <c r="I116" s="20"/>
      <c r="J116" s="20"/>
    </row>
    <row r="117" spans="4:10" ht="11.25">
      <c r="D117" s="20"/>
      <c r="E117" s="20"/>
      <c r="F117" s="20"/>
      <c r="I117" s="20"/>
      <c r="J117" s="20"/>
    </row>
    <row r="118" spans="4:10" ht="11.25">
      <c r="D118" s="20"/>
      <c r="E118" s="20"/>
      <c r="F118" s="20"/>
      <c r="I118" s="20"/>
      <c r="J118" s="20"/>
    </row>
    <row r="119" spans="4:10" ht="11.25">
      <c r="D119" s="20"/>
      <c r="E119" s="20"/>
      <c r="F119" s="20"/>
      <c r="I119" s="20"/>
      <c r="J119" s="20"/>
    </row>
    <row r="120" spans="4:10" ht="11.25">
      <c r="D120" s="20"/>
      <c r="E120" s="20"/>
      <c r="F120" s="20"/>
      <c r="I120" s="20"/>
      <c r="J120" s="20"/>
    </row>
    <row r="121" spans="4:10" ht="11.25">
      <c r="D121" s="20"/>
      <c r="E121" s="20"/>
      <c r="F121" s="20"/>
      <c r="I121" s="20"/>
      <c r="J121" s="20"/>
    </row>
    <row r="122" spans="4:10" ht="11.25">
      <c r="D122" s="20"/>
      <c r="E122" s="20"/>
      <c r="F122" s="20"/>
      <c r="I122" s="20"/>
      <c r="J122" s="20"/>
    </row>
    <row r="123" spans="4:10" ht="11.25">
      <c r="D123" s="20"/>
      <c r="E123" s="20"/>
      <c r="F123" s="20"/>
      <c r="I123" s="20"/>
      <c r="J123" s="20"/>
    </row>
    <row r="124" spans="4:10" ht="11.25">
      <c r="D124" s="20"/>
      <c r="E124" s="20"/>
      <c r="F124" s="20"/>
      <c r="I124" s="20"/>
      <c r="J124" s="20"/>
    </row>
    <row r="125" spans="4:10" ht="11.25">
      <c r="D125" s="20"/>
      <c r="E125" s="20"/>
      <c r="F125" s="20"/>
      <c r="I125" s="20"/>
      <c r="J125" s="20"/>
    </row>
    <row r="126" spans="4:10" ht="11.25">
      <c r="D126" s="20"/>
      <c r="E126" s="20"/>
      <c r="F126" s="20"/>
      <c r="I126" s="20"/>
      <c r="J126" s="20"/>
    </row>
    <row r="127" spans="4:10" ht="11.25">
      <c r="D127" s="20"/>
      <c r="E127" s="20"/>
      <c r="F127" s="20"/>
      <c r="I127" s="20"/>
      <c r="J127" s="20"/>
    </row>
    <row r="128" spans="4:10" ht="11.25">
      <c r="D128" s="20"/>
      <c r="E128" s="20"/>
      <c r="F128" s="20"/>
      <c r="I128" s="20"/>
      <c r="J128" s="20"/>
    </row>
    <row r="129" spans="4:10" ht="11.25">
      <c r="D129" s="20"/>
      <c r="E129" s="20"/>
      <c r="F129" s="20"/>
      <c r="I129" s="20"/>
      <c r="J129" s="20"/>
    </row>
    <row r="130" spans="4:10" ht="11.25">
      <c r="D130" s="20"/>
      <c r="E130" s="20"/>
      <c r="F130" s="20"/>
      <c r="I130" s="20"/>
      <c r="J130" s="20"/>
    </row>
    <row r="131" spans="4:10" ht="11.25">
      <c r="D131" s="20"/>
      <c r="E131" s="20"/>
      <c r="F131" s="20"/>
      <c r="I131" s="20"/>
      <c r="J131" s="20"/>
    </row>
    <row r="132" spans="4:10" ht="11.25">
      <c r="D132" s="20"/>
      <c r="E132" s="20"/>
      <c r="F132" s="20"/>
      <c r="I132" s="20"/>
      <c r="J132" s="20"/>
    </row>
    <row r="133" spans="4:10" ht="11.25">
      <c r="D133" s="20"/>
      <c r="E133" s="20"/>
      <c r="F133" s="20"/>
      <c r="I133" s="20"/>
      <c r="J133" s="20"/>
    </row>
    <row r="134" spans="4:10" ht="11.25">
      <c r="D134" s="20"/>
      <c r="E134" s="20"/>
      <c r="F134" s="20"/>
      <c r="I134" s="20"/>
      <c r="J134" s="20"/>
    </row>
    <row r="135" spans="4:10" ht="11.25">
      <c r="D135" s="20"/>
      <c r="E135" s="20"/>
      <c r="F135" s="20"/>
      <c r="I135" s="20"/>
      <c r="J135" s="20"/>
    </row>
    <row r="136" spans="4:10" ht="11.25">
      <c r="D136" s="20"/>
      <c r="E136" s="20"/>
      <c r="F136" s="20"/>
      <c r="I136" s="20"/>
      <c r="J136" s="20"/>
    </row>
    <row r="137" spans="4:10" ht="11.25">
      <c r="D137" s="20"/>
      <c r="E137" s="20"/>
      <c r="F137" s="20"/>
      <c r="I137" s="20"/>
      <c r="J137" s="20"/>
    </row>
    <row r="138" spans="4:10" ht="11.25">
      <c r="D138" s="20"/>
      <c r="E138" s="20"/>
      <c r="F138" s="20"/>
      <c r="I138" s="20"/>
      <c r="J138" s="20"/>
    </row>
    <row r="139" spans="4:10" ht="11.25">
      <c r="D139" s="20"/>
      <c r="E139" s="20"/>
      <c r="F139" s="20"/>
      <c r="I139" s="20"/>
      <c r="J139" s="20"/>
    </row>
    <row r="140" spans="4:10" ht="11.25">
      <c r="D140" s="20"/>
      <c r="E140" s="20"/>
      <c r="F140" s="20"/>
      <c r="I140" s="20"/>
      <c r="J140" s="20"/>
    </row>
    <row r="141" spans="4:10" ht="11.25">
      <c r="D141" s="20"/>
      <c r="E141" s="20"/>
      <c r="F141" s="20"/>
      <c r="I141" s="20"/>
      <c r="J141" s="20"/>
    </row>
    <row r="142" spans="4:10" ht="11.25">
      <c r="D142" s="20"/>
      <c r="E142" s="20"/>
      <c r="F142" s="20"/>
      <c r="I142" s="20"/>
      <c r="J142" s="20"/>
    </row>
    <row r="143" spans="4:10" ht="11.25">
      <c r="D143" s="20"/>
      <c r="E143" s="20"/>
      <c r="F143" s="20"/>
      <c r="I143" s="20"/>
      <c r="J143" s="20"/>
    </row>
    <row r="144" spans="4:10" ht="11.25">
      <c r="D144" s="20"/>
      <c r="E144" s="20"/>
      <c r="F144" s="20"/>
      <c r="I144" s="20"/>
      <c r="J144" s="20"/>
    </row>
    <row r="145" spans="4:10" ht="11.25">
      <c r="D145" s="20"/>
      <c r="E145" s="20"/>
      <c r="F145" s="20"/>
      <c r="I145" s="20"/>
      <c r="J145" s="20"/>
    </row>
    <row r="146" spans="4:10" ht="11.25">
      <c r="D146" s="20"/>
      <c r="E146" s="20"/>
      <c r="F146" s="20"/>
      <c r="I146" s="20"/>
      <c r="J146" s="20"/>
    </row>
    <row r="147" spans="4:10" ht="11.25">
      <c r="D147" s="20"/>
      <c r="E147" s="20"/>
      <c r="F147" s="20"/>
      <c r="I147" s="20"/>
      <c r="J147" s="20"/>
    </row>
    <row r="148" spans="4:10" ht="11.25">
      <c r="D148" s="20"/>
      <c r="E148" s="20"/>
      <c r="F148" s="20"/>
      <c r="I148" s="20"/>
      <c r="J148" s="20"/>
    </row>
    <row r="149" spans="4:10" ht="11.25">
      <c r="D149" s="20"/>
      <c r="E149" s="20"/>
      <c r="F149" s="20"/>
      <c r="I149" s="20"/>
      <c r="J149" s="20"/>
    </row>
    <row r="150" spans="4:10" ht="11.25">
      <c r="D150" s="20"/>
      <c r="E150" s="20"/>
      <c r="F150" s="20"/>
      <c r="I150" s="20"/>
      <c r="J150" s="20"/>
    </row>
    <row r="151" spans="4:10" ht="11.25">
      <c r="D151" s="20"/>
      <c r="E151" s="20"/>
      <c r="F151" s="20"/>
      <c r="I151" s="20"/>
      <c r="J151" s="20"/>
    </row>
    <row r="152" spans="4:10" ht="11.25">
      <c r="D152" s="20"/>
      <c r="E152" s="20"/>
      <c r="F152" s="20"/>
      <c r="I152" s="20"/>
      <c r="J152" s="20"/>
    </row>
    <row r="153" spans="4:10" ht="11.25">
      <c r="D153" s="20"/>
      <c r="E153" s="20"/>
      <c r="F153" s="20"/>
      <c r="I153" s="20"/>
      <c r="J153" s="20"/>
    </row>
    <row r="154" spans="4:10" ht="11.25">
      <c r="D154" s="20"/>
      <c r="E154" s="20"/>
      <c r="F154" s="20"/>
      <c r="I154" s="20"/>
      <c r="J154" s="20"/>
    </row>
    <row r="155" spans="4:10" ht="11.25">
      <c r="D155" s="20"/>
      <c r="E155" s="20"/>
      <c r="F155" s="20"/>
      <c r="I155" s="20"/>
      <c r="J155" s="20"/>
    </row>
    <row r="156" spans="4:10" ht="11.25">
      <c r="D156" s="20"/>
      <c r="E156" s="20"/>
      <c r="F156" s="20"/>
      <c r="I156" s="20"/>
      <c r="J156" s="20"/>
    </row>
    <row r="157" spans="4:10" ht="11.25">
      <c r="D157" s="20"/>
      <c r="E157" s="20"/>
      <c r="F157" s="20"/>
      <c r="I157" s="20"/>
      <c r="J157" s="20"/>
    </row>
    <row r="158" spans="4:10" ht="11.25">
      <c r="D158" s="20"/>
      <c r="E158" s="20"/>
      <c r="F158" s="20"/>
      <c r="I158" s="20"/>
      <c r="J158" s="20"/>
    </row>
    <row r="159" spans="4:10" ht="11.25">
      <c r="D159" s="20"/>
      <c r="E159" s="20"/>
      <c r="F159" s="20"/>
      <c r="I159" s="20"/>
      <c r="J159" s="20"/>
    </row>
    <row r="160" spans="4:10" ht="11.25">
      <c r="D160" s="20"/>
      <c r="E160" s="20"/>
      <c r="F160" s="20"/>
      <c r="I160" s="20"/>
      <c r="J160" s="20"/>
    </row>
    <row r="161" spans="4:10" ht="11.25">
      <c r="D161" s="20"/>
      <c r="E161" s="20"/>
      <c r="F161" s="20"/>
      <c r="I161" s="20"/>
      <c r="J161" s="20"/>
    </row>
    <row r="162" spans="4:10" ht="11.25">
      <c r="D162" s="20"/>
      <c r="E162" s="20"/>
      <c r="F162" s="20"/>
      <c r="I162" s="20"/>
      <c r="J162" s="20"/>
    </row>
    <row r="163" spans="4:10" ht="11.25">
      <c r="D163" s="20"/>
      <c r="E163" s="20"/>
      <c r="F163" s="20"/>
      <c r="I163" s="20"/>
      <c r="J163" s="20"/>
    </row>
    <row r="164" spans="4:10" ht="11.25">
      <c r="D164" s="20"/>
      <c r="E164" s="20"/>
      <c r="F164" s="20"/>
      <c r="I164" s="20"/>
      <c r="J164" s="20"/>
    </row>
    <row r="165" spans="4:10" ht="11.25">
      <c r="D165" s="20"/>
      <c r="E165" s="20"/>
      <c r="F165" s="20"/>
      <c r="I165" s="20"/>
      <c r="J165" s="20"/>
    </row>
    <row r="166" spans="4:10" ht="11.25">
      <c r="D166" s="20"/>
      <c r="E166" s="20"/>
      <c r="F166" s="20"/>
      <c r="I166" s="20"/>
      <c r="J166" s="20"/>
    </row>
    <row r="167" spans="4:10" ht="11.25">
      <c r="D167" s="20"/>
      <c r="E167" s="20"/>
      <c r="F167" s="20"/>
      <c r="I167" s="20"/>
      <c r="J167" s="20"/>
    </row>
    <row r="168" spans="4:10" ht="11.25">
      <c r="D168" s="20"/>
      <c r="E168" s="20"/>
      <c r="F168" s="20"/>
      <c r="I168" s="20"/>
      <c r="J168" s="20"/>
    </row>
    <row r="169" spans="4:10" ht="11.25">
      <c r="D169" s="20"/>
      <c r="E169" s="20"/>
      <c r="F169" s="20"/>
      <c r="I169" s="20"/>
      <c r="J169" s="20"/>
    </row>
    <row r="170" spans="4:10" ht="11.25">
      <c r="D170" s="20"/>
      <c r="E170" s="20"/>
      <c r="F170" s="20"/>
      <c r="I170" s="20"/>
      <c r="J170" s="20"/>
    </row>
    <row r="171" spans="4:10" ht="11.25">
      <c r="D171" s="20"/>
      <c r="E171" s="20"/>
      <c r="F171" s="20"/>
      <c r="I171" s="20"/>
      <c r="J171" s="20"/>
    </row>
    <row r="172" spans="4:10" ht="11.25">
      <c r="D172" s="20"/>
      <c r="E172" s="20"/>
      <c r="F172" s="20"/>
      <c r="I172" s="20"/>
      <c r="J172" s="20"/>
    </row>
    <row r="173" spans="4:10" ht="11.25">
      <c r="D173" s="20"/>
      <c r="E173" s="20"/>
      <c r="F173" s="20"/>
      <c r="I173" s="20"/>
      <c r="J173" s="20"/>
    </row>
    <row r="174" spans="4:10" ht="11.25">
      <c r="D174" s="20"/>
      <c r="E174" s="20"/>
      <c r="F174" s="20"/>
      <c r="I174" s="20"/>
      <c r="J174" s="20"/>
    </row>
    <row r="175" spans="4:10" ht="11.25">
      <c r="D175" s="20"/>
      <c r="E175" s="20"/>
      <c r="F175" s="20"/>
      <c r="I175" s="20"/>
      <c r="J175" s="20"/>
    </row>
    <row r="176" spans="4:10" ht="11.25">
      <c r="D176" s="20"/>
      <c r="E176" s="20"/>
      <c r="F176" s="20"/>
      <c r="I176" s="20"/>
      <c r="J176" s="20"/>
    </row>
    <row r="177" spans="4:10" ht="11.25">
      <c r="D177" s="20"/>
      <c r="E177" s="20"/>
      <c r="F177" s="20"/>
      <c r="I177" s="20"/>
      <c r="J177" s="20"/>
    </row>
    <row r="178" spans="4:10" ht="11.25">
      <c r="D178" s="20"/>
      <c r="E178" s="20"/>
      <c r="F178" s="20"/>
      <c r="I178" s="20"/>
      <c r="J178" s="20"/>
    </row>
    <row r="179" spans="4:10" ht="11.25">
      <c r="D179" s="20"/>
      <c r="E179" s="20"/>
      <c r="F179" s="20"/>
      <c r="I179" s="20"/>
      <c r="J179" s="20"/>
    </row>
    <row r="180" spans="4:10" ht="11.25">
      <c r="D180" s="20"/>
      <c r="E180" s="20"/>
      <c r="F180" s="20"/>
      <c r="I180" s="20"/>
      <c r="J180" s="20"/>
    </row>
    <row r="181" spans="4:10" ht="11.25">
      <c r="D181" s="20"/>
      <c r="E181" s="20"/>
      <c r="F181" s="20"/>
      <c r="I181" s="20"/>
      <c r="J181" s="20"/>
    </row>
    <row r="182" spans="4:10" ht="11.25">
      <c r="D182" s="20"/>
      <c r="E182" s="20"/>
      <c r="F182" s="20"/>
      <c r="I182" s="20"/>
      <c r="J182" s="20"/>
    </row>
    <row r="183" spans="4:10" ht="11.25">
      <c r="D183" s="20"/>
      <c r="E183" s="20"/>
      <c r="F183" s="20"/>
      <c r="I183" s="20"/>
      <c r="J183" s="20"/>
    </row>
    <row r="184" spans="4:10" ht="11.25">
      <c r="D184" s="20"/>
      <c r="E184" s="20"/>
      <c r="F184" s="20"/>
      <c r="I184" s="20"/>
      <c r="J184" s="20"/>
    </row>
    <row r="185" spans="4:10" ht="11.25">
      <c r="D185" s="20"/>
      <c r="E185" s="20"/>
      <c r="F185" s="20"/>
      <c r="I185" s="20"/>
      <c r="J185" s="20"/>
    </row>
    <row r="186" spans="4:10" ht="11.25">
      <c r="D186" s="20"/>
      <c r="E186" s="20"/>
      <c r="F186" s="20"/>
      <c r="I186" s="20"/>
      <c r="J186" s="20"/>
    </row>
    <row r="187" spans="4:10" ht="11.25">
      <c r="D187" s="20"/>
      <c r="E187" s="20"/>
      <c r="F187" s="20"/>
      <c r="I187" s="20"/>
      <c r="J187" s="20"/>
    </row>
    <row r="188" spans="4:10" ht="11.25">
      <c r="D188" s="20"/>
      <c r="E188" s="20"/>
      <c r="F188" s="20"/>
      <c r="I188" s="20"/>
      <c r="J188" s="20"/>
    </row>
    <row r="189" spans="4:10" ht="11.25">
      <c r="D189" s="20"/>
      <c r="E189" s="20"/>
      <c r="F189" s="20"/>
      <c r="I189" s="20"/>
      <c r="J189" s="20"/>
    </row>
    <row r="190" spans="4:10" ht="11.25">
      <c r="D190" s="20"/>
      <c r="E190" s="20"/>
      <c r="F190" s="20"/>
      <c r="I190" s="20"/>
      <c r="J190" s="20"/>
    </row>
    <row r="191" spans="4:10" ht="11.25">
      <c r="D191" s="20"/>
      <c r="E191" s="20"/>
      <c r="F191" s="20"/>
      <c r="I191" s="20"/>
      <c r="J191" s="20"/>
    </row>
    <row r="192" spans="4:10" ht="11.25">
      <c r="D192" s="20"/>
      <c r="E192" s="20"/>
      <c r="F192" s="20"/>
      <c r="I192" s="20"/>
      <c r="J192" s="20"/>
    </row>
    <row r="193" spans="4:10" ht="11.25">
      <c r="D193" s="20"/>
      <c r="E193" s="20"/>
      <c r="F193" s="20"/>
      <c r="I193" s="20"/>
      <c r="J193" s="20"/>
    </row>
    <row r="194" spans="4:10" ht="11.25">
      <c r="D194" s="20"/>
      <c r="E194" s="20"/>
      <c r="F194" s="20"/>
      <c r="I194" s="20"/>
      <c r="J194" s="20"/>
    </row>
    <row r="195" spans="4:10" ht="11.25">
      <c r="D195" s="20"/>
      <c r="E195" s="20"/>
      <c r="F195" s="20"/>
      <c r="I195" s="20"/>
      <c r="J195" s="20"/>
    </row>
    <row r="196" spans="4:10" ht="11.25">
      <c r="D196" s="20"/>
      <c r="E196" s="20"/>
      <c r="F196" s="20"/>
      <c r="I196" s="20"/>
      <c r="J196" s="20"/>
    </row>
    <row r="197" spans="4:10" ht="11.25">
      <c r="D197" s="20"/>
      <c r="E197" s="20"/>
      <c r="F197" s="20"/>
      <c r="I197" s="20"/>
      <c r="J197" s="20"/>
    </row>
    <row r="198" spans="4:10" ht="11.25">
      <c r="D198" s="20"/>
      <c r="E198" s="20"/>
      <c r="F198" s="20"/>
      <c r="I198" s="20"/>
      <c r="J198" s="20"/>
    </row>
    <row r="199" spans="4:10" ht="11.25">
      <c r="D199" s="20"/>
      <c r="E199" s="20"/>
      <c r="F199" s="20"/>
      <c r="I199" s="20"/>
      <c r="J199" s="20"/>
    </row>
    <row r="200" spans="4:10" ht="11.25">
      <c r="D200" s="20"/>
      <c r="E200" s="20"/>
      <c r="F200" s="20"/>
      <c r="I200" s="20"/>
      <c r="J200" s="20"/>
    </row>
    <row r="201" spans="4:10" ht="11.25">
      <c r="D201" s="20"/>
      <c r="E201" s="20"/>
      <c r="F201" s="20"/>
      <c r="I201" s="20"/>
      <c r="J201" s="20"/>
    </row>
    <row r="202" spans="4:10" ht="11.25">
      <c r="D202" s="20"/>
      <c r="E202" s="20"/>
      <c r="F202" s="20"/>
      <c r="I202" s="20"/>
      <c r="J202" s="20"/>
    </row>
    <row r="203" spans="4:10" ht="11.25">
      <c r="D203" s="20"/>
      <c r="E203" s="20"/>
      <c r="F203" s="20"/>
      <c r="I203" s="20"/>
      <c r="J203" s="20"/>
    </row>
    <row r="204" spans="4:10" ht="11.25">
      <c r="D204" s="20"/>
      <c r="E204" s="20"/>
      <c r="F204" s="20"/>
      <c r="I204" s="20"/>
      <c r="J204" s="20"/>
    </row>
    <row r="205" spans="4:10" ht="11.25">
      <c r="D205" s="20"/>
      <c r="E205" s="20"/>
      <c r="F205" s="20"/>
      <c r="I205" s="20"/>
      <c r="J205" s="20"/>
    </row>
    <row r="206" spans="4:10" ht="11.25">
      <c r="D206" s="20"/>
      <c r="E206" s="20"/>
      <c r="F206" s="20"/>
      <c r="I206" s="20"/>
      <c r="J206" s="20"/>
    </row>
    <row r="207" spans="4:10" ht="11.25">
      <c r="D207" s="20"/>
      <c r="E207" s="20"/>
      <c r="F207" s="20"/>
      <c r="I207" s="20"/>
      <c r="J207" s="20"/>
    </row>
    <row r="208" spans="4:10" ht="11.25">
      <c r="D208" s="20"/>
      <c r="E208" s="20"/>
      <c r="F208" s="20"/>
      <c r="I208" s="20"/>
      <c r="J208" s="20"/>
    </row>
    <row r="209" spans="4:10" ht="11.25">
      <c r="D209" s="20"/>
      <c r="E209" s="20"/>
      <c r="F209" s="20"/>
      <c r="I209" s="20"/>
      <c r="J209" s="20"/>
    </row>
    <row r="210" spans="4:10" ht="11.25">
      <c r="D210" s="20"/>
      <c r="E210" s="20"/>
      <c r="F210" s="20"/>
      <c r="I210" s="20"/>
      <c r="J210" s="20"/>
    </row>
    <row r="211" spans="4:10" ht="11.25">
      <c r="D211" s="20"/>
      <c r="E211" s="20"/>
      <c r="F211" s="20"/>
      <c r="I211" s="20"/>
      <c r="J211" s="20"/>
    </row>
    <row r="212" spans="4:10" ht="11.25">
      <c r="D212" s="20"/>
      <c r="E212" s="20"/>
      <c r="F212" s="20"/>
      <c r="I212" s="20"/>
      <c r="J212" s="20"/>
    </row>
    <row r="213" spans="4:10" ht="11.25">
      <c r="D213" s="20"/>
      <c r="E213" s="20"/>
      <c r="F213" s="20"/>
      <c r="I213" s="20"/>
      <c r="J213" s="20"/>
    </row>
    <row r="214" spans="4:10" ht="11.25">
      <c r="D214" s="20"/>
      <c r="E214" s="20"/>
      <c r="F214" s="20"/>
      <c r="I214" s="20"/>
      <c r="J214" s="20"/>
    </row>
    <row r="215" spans="4:10" ht="11.25">
      <c r="D215" s="20"/>
      <c r="E215" s="20"/>
      <c r="F215" s="20"/>
      <c r="I215" s="20"/>
      <c r="J215" s="20"/>
    </row>
    <row r="216" spans="4:10" ht="11.25">
      <c r="D216" s="20"/>
      <c r="E216" s="20"/>
      <c r="F216" s="20"/>
      <c r="I216" s="20"/>
      <c r="J216" s="20"/>
    </row>
    <row r="217" spans="4:10" ht="11.25">
      <c r="D217" s="20"/>
      <c r="E217" s="20"/>
      <c r="F217" s="20"/>
      <c r="I217" s="20"/>
      <c r="J217" s="20"/>
    </row>
    <row r="218" spans="4:10" ht="11.25">
      <c r="D218" s="20"/>
      <c r="E218" s="20"/>
      <c r="F218" s="20"/>
      <c r="I218" s="20"/>
      <c r="J218" s="20"/>
    </row>
    <row r="219" spans="4:10" ht="11.25">
      <c r="D219" s="20"/>
      <c r="E219" s="20"/>
      <c r="F219" s="20"/>
      <c r="I219" s="20"/>
      <c r="J219" s="20"/>
    </row>
    <row r="220" spans="4:10" ht="11.25">
      <c r="D220" s="20"/>
      <c r="E220" s="20"/>
      <c r="F220" s="20"/>
      <c r="I220" s="20"/>
      <c r="J220" s="20"/>
    </row>
    <row r="221" spans="4:10" ht="11.25">
      <c r="D221" s="20"/>
      <c r="E221" s="20"/>
      <c r="F221" s="20"/>
      <c r="I221" s="20"/>
      <c r="J221" s="20"/>
    </row>
    <row r="222" spans="4:10" ht="11.25">
      <c r="D222" s="20"/>
      <c r="E222" s="20"/>
      <c r="F222" s="20"/>
      <c r="I222" s="20"/>
      <c r="J222" s="20"/>
    </row>
    <row r="223" spans="4:10" ht="11.25">
      <c r="D223" s="20"/>
      <c r="E223" s="20"/>
      <c r="F223" s="20"/>
      <c r="I223" s="20"/>
      <c r="J223" s="20"/>
    </row>
    <row r="224" spans="4:10" ht="11.25">
      <c r="D224" s="20"/>
      <c r="E224" s="20"/>
      <c r="F224" s="20"/>
      <c r="I224" s="20"/>
      <c r="J224" s="20"/>
    </row>
    <row r="225" spans="4:10" ht="11.25">
      <c r="D225" s="20"/>
      <c r="E225" s="20"/>
      <c r="F225" s="20"/>
      <c r="I225" s="20"/>
      <c r="J225" s="20"/>
    </row>
    <row r="226" spans="4:10" ht="11.25">
      <c r="D226" s="20"/>
      <c r="E226" s="20"/>
      <c r="F226" s="20"/>
      <c r="I226" s="20"/>
      <c r="J226" s="20"/>
    </row>
    <row r="227" spans="4:10" ht="11.25">
      <c r="D227" s="20"/>
      <c r="E227" s="20"/>
      <c r="F227" s="20"/>
      <c r="I227" s="20"/>
      <c r="J227" s="20"/>
    </row>
    <row r="228" spans="4:10" ht="11.25">
      <c r="D228" s="20"/>
      <c r="E228" s="20"/>
      <c r="F228" s="20"/>
      <c r="I228" s="20"/>
      <c r="J228" s="20"/>
    </row>
    <row r="229" spans="4:10" ht="11.25">
      <c r="D229" s="20"/>
      <c r="E229" s="20"/>
      <c r="F229" s="20"/>
      <c r="I229" s="20"/>
      <c r="J229" s="20"/>
    </row>
    <row r="230" spans="4:10" ht="11.25">
      <c r="D230" s="20"/>
      <c r="E230" s="20"/>
      <c r="F230" s="20"/>
      <c r="I230" s="20"/>
      <c r="J230" s="20"/>
    </row>
    <row r="231" spans="4:10" ht="11.25">
      <c r="D231" s="20"/>
      <c r="E231" s="20"/>
      <c r="F231" s="20"/>
      <c r="I231" s="20"/>
      <c r="J231" s="20"/>
    </row>
    <row r="232" spans="4:10" ht="11.25">
      <c r="D232" s="20"/>
      <c r="E232" s="20"/>
      <c r="F232" s="20"/>
      <c r="I232" s="20"/>
      <c r="J232" s="20"/>
    </row>
    <row r="233" spans="4:10" ht="11.25">
      <c r="D233" s="20"/>
      <c r="E233" s="20"/>
      <c r="F233" s="20"/>
      <c r="I233" s="20"/>
      <c r="J233" s="20"/>
    </row>
    <row r="234" spans="4:10" ht="11.25">
      <c r="D234" s="20"/>
      <c r="E234" s="20"/>
      <c r="F234" s="20"/>
      <c r="I234" s="20"/>
      <c r="J234" s="20"/>
    </row>
    <row r="235" spans="4:10" ht="11.25">
      <c r="D235" s="20"/>
      <c r="E235" s="20"/>
      <c r="F235" s="20"/>
      <c r="I235" s="20"/>
      <c r="J235" s="20"/>
    </row>
    <row r="236" spans="4:10" ht="11.25">
      <c r="D236" s="20"/>
      <c r="E236" s="20"/>
      <c r="F236" s="20"/>
      <c r="I236" s="20"/>
      <c r="J236" s="20"/>
    </row>
    <row r="237" spans="4:10" ht="11.25">
      <c r="D237" s="20"/>
      <c r="E237" s="20"/>
      <c r="F237" s="20"/>
      <c r="I237" s="20"/>
      <c r="J237" s="20"/>
    </row>
    <row r="238" spans="4:10" ht="11.25">
      <c r="D238" s="20"/>
      <c r="E238" s="20"/>
      <c r="F238" s="20"/>
      <c r="I238" s="20"/>
      <c r="J238" s="20"/>
    </row>
    <row r="239" spans="4:10" ht="11.25">
      <c r="D239" s="20"/>
      <c r="E239" s="20"/>
      <c r="F239" s="20"/>
      <c r="I239" s="20"/>
      <c r="J239" s="20"/>
    </row>
    <row r="240" spans="4:10" ht="11.25">
      <c r="D240" s="20"/>
      <c r="E240" s="20"/>
      <c r="F240" s="20"/>
      <c r="I240" s="20"/>
      <c r="J240" s="20"/>
    </row>
    <row r="241" spans="4:10" ht="11.25">
      <c r="D241" s="20"/>
      <c r="E241" s="20"/>
      <c r="F241" s="20"/>
      <c r="I241" s="20"/>
      <c r="J241" s="20"/>
    </row>
    <row r="242" spans="4:10" ht="11.25">
      <c r="D242" s="20"/>
      <c r="E242" s="20"/>
      <c r="F242" s="20"/>
      <c r="I242" s="20"/>
      <c r="J242" s="20"/>
    </row>
    <row r="243" spans="4:10" ht="11.25">
      <c r="D243" s="20"/>
      <c r="E243" s="20"/>
      <c r="F243" s="20"/>
      <c r="I243" s="20"/>
      <c r="J243" s="20"/>
    </row>
    <row r="244" spans="4:10" ht="11.25">
      <c r="D244" s="20"/>
      <c r="E244" s="20"/>
      <c r="F244" s="20"/>
      <c r="I244" s="20"/>
      <c r="J244" s="20"/>
    </row>
    <row r="245" spans="4:10" ht="11.25">
      <c r="D245" s="20"/>
      <c r="E245" s="20"/>
      <c r="F245" s="20"/>
      <c r="I245" s="20"/>
      <c r="J245" s="20"/>
    </row>
    <row r="246" spans="4:10" ht="11.25">
      <c r="D246" s="20"/>
      <c r="E246" s="20"/>
      <c r="F246" s="20"/>
      <c r="I246" s="20"/>
      <c r="J246" s="20"/>
    </row>
    <row r="247" spans="4:10" ht="11.25">
      <c r="D247" s="20"/>
      <c r="E247" s="20"/>
      <c r="F247" s="20"/>
      <c r="I247" s="20"/>
      <c r="J247" s="20"/>
    </row>
    <row r="248" spans="4:10" ht="11.25">
      <c r="D248" s="20"/>
      <c r="E248" s="20"/>
      <c r="F248" s="20"/>
      <c r="I248" s="20"/>
      <c r="J248" s="20"/>
    </row>
    <row r="249" spans="4:10" ht="11.25">
      <c r="D249" s="20"/>
      <c r="E249" s="20"/>
      <c r="F249" s="20"/>
      <c r="I249" s="20"/>
      <c r="J249" s="20"/>
    </row>
    <row r="250" spans="4:10" ht="11.25">
      <c r="D250" s="20"/>
      <c r="E250" s="20"/>
      <c r="F250" s="20"/>
      <c r="I250" s="20"/>
      <c r="J250" s="20"/>
    </row>
    <row r="251" spans="4:10" ht="11.25">
      <c r="D251" s="20"/>
      <c r="E251" s="20"/>
      <c r="F251" s="20"/>
      <c r="I251" s="20"/>
      <c r="J251" s="20"/>
    </row>
    <row r="252" spans="4:10" ht="11.25">
      <c r="D252" s="20"/>
      <c r="E252" s="20"/>
      <c r="F252" s="20"/>
      <c r="I252" s="20"/>
      <c r="J252" s="20"/>
    </row>
    <row r="253" spans="4:10" ht="11.25">
      <c r="D253" s="20"/>
      <c r="E253" s="20"/>
      <c r="F253" s="20"/>
      <c r="I253" s="20"/>
      <c r="J253" s="20"/>
    </row>
    <row r="254" spans="4:10" ht="11.25">
      <c r="D254" s="20"/>
      <c r="E254" s="20"/>
      <c r="F254" s="20"/>
      <c r="I254" s="20"/>
      <c r="J254" s="20"/>
    </row>
    <row r="255" spans="4:10" ht="11.25">
      <c r="D255" s="20"/>
      <c r="E255" s="20"/>
      <c r="F255" s="20"/>
      <c r="I255" s="20"/>
      <c r="J255" s="20"/>
    </row>
    <row r="256" spans="4:10" ht="11.25">
      <c r="D256" s="20"/>
      <c r="E256" s="20"/>
      <c r="F256" s="20"/>
      <c r="I256" s="20"/>
      <c r="J256" s="20"/>
    </row>
    <row r="257" spans="4:10" ht="11.25">
      <c r="D257" s="20"/>
      <c r="E257" s="20"/>
      <c r="F257" s="20"/>
      <c r="I257" s="20"/>
      <c r="J257" s="20"/>
    </row>
    <row r="258" spans="4:10" ht="11.25">
      <c r="D258" s="20"/>
      <c r="E258" s="20"/>
      <c r="F258" s="20"/>
      <c r="I258" s="20"/>
      <c r="J258" s="20"/>
    </row>
    <row r="259" spans="4:10" ht="11.25">
      <c r="D259" s="20"/>
      <c r="E259" s="20"/>
      <c r="F259" s="20"/>
      <c r="I259" s="20"/>
      <c r="J259" s="20"/>
    </row>
    <row r="260" spans="4:10" ht="11.25">
      <c r="D260" s="20"/>
      <c r="E260" s="20"/>
      <c r="F260" s="20"/>
      <c r="I260" s="20"/>
      <c r="J260" s="20"/>
    </row>
    <row r="261" spans="4:10" ht="11.25">
      <c r="D261" s="20"/>
      <c r="E261" s="20"/>
      <c r="F261" s="20"/>
      <c r="I261" s="20"/>
      <c r="J261" s="20"/>
    </row>
    <row r="262" spans="4:10" ht="11.25">
      <c r="D262" s="20"/>
      <c r="E262" s="20"/>
      <c r="F262" s="20"/>
      <c r="I262" s="20"/>
      <c r="J262" s="20"/>
    </row>
    <row r="263" spans="4:10" ht="11.25">
      <c r="D263" s="20"/>
      <c r="E263" s="20"/>
      <c r="F263" s="20"/>
      <c r="I263" s="20"/>
      <c r="J263" s="20"/>
    </row>
    <row r="264" spans="4:10" ht="11.25">
      <c r="D264" s="20"/>
      <c r="E264" s="20"/>
      <c r="F264" s="20"/>
      <c r="I264" s="20"/>
      <c r="J264" s="20"/>
    </row>
    <row r="265" spans="4:10" ht="11.25">
      <c r="D265" s="20"/>
      <c r="E265" s="20"/>
      <c r="F265" s="20"/>
      <c r="I265" s="20"/>
      <c r="J265" s="20"/>
    </row>
    <row r="266" spans="4:10" ht="11.25">
      <c r="D266" s="20"/>
      <c r="E266" s="20"/>
      <c r="F266" s="20"/>
      <c r="I266" s="20"/>
      <c r="J266" s="20"/>
    </row>
    <row r="267" spans="4:10" ht="11.25">
      <c r="D267" s="20"/>
      <c r="E267" s="20"/>
      <c r="F267" s="20"/>
      <c r="I267" s="20"/>
      <c r="J267" s="20"/>
    </row>
    <row r="268" spans="4:10" ht="11.25">
      <c r="D268" s="20"/>
      <c r="E268" s="20"/>
      <c r="F268" s="20"/>
      <c r="I268" s="20"/>
      <c r="J268" s="20"/>
    </row>
    <row r="269" spans="4:10" ht="11.25">
      <c r="D269" s="20"/>
      <c r="E269" s="20"/>
      <c r="F269" s="20"/>
      <c r="I269" s="20"/>
      <c r="J269" s="20"/>
    </row>
    <row r="270" spans="4:10" ht="11.25">
      <c r="D270" s="20"/>
      <c r="E270" s="20"/>
      <c r="F270" s="20"/>
      <c r="I270" s="20"/>
      <c r="J270" s="20"/>
    </row>
    <row r="271" spans="4:10" ht="11.25">
      <c r="D271" s="20"/>
      <c r="E271" s="20"/>
      <c r="F271" s="20"/>
      <c r="I271" s="20"/>
      <c r="J271" s="20"/>
    </row>
    <row r="272" spans="4:10" ht="11.25">
      <c r="D272" s="20"/>
      <c r="E272" s="20"/>
      <c r="F272" s="20"/>
      <c r="I272" s="20"/>
      <c r="J272" s="20"/>
    </row>
    <row r="273" spans="4:10" ht="11.25">
      <c r="D273" s="20"/>
      <c r="E273" s="20"/>
      <c r="F273" s="20"/>
      <c r="I273" s="20"/>
      <c r="J273" s="20"/>
    </row>
    <row r="274" spans="4:10" ht="11.25">
      <c r="D274" s="20"/>
      <c r="E274" s="20"/>
      <c r="F274" s="20"/>
      <c r="I274" s="20"/>
      <c r="J274" s="20"/>
    </row>
    <row r="275" spans="4:10" ht="11.25">
      <c r="D275" s="20"/>
      <c r="E275" s="20"/>
      <c r="F275" s="20"/>
      <c r="I275" s="20"/>
      <c r="J275" s="20"/>
    </row>
    <row r="276" spans="4:10" ht="11.25">
      <c r="D276" s="20"/>
      <c r="E276" s="20"/>
      <c r="F276" s="20"/>
      <c r="I276" s="20"/>
      <c r="J276" s="20"/>
    </row>
    <row r="277" spans="4:10" ht="11.25">
      <c r="D277" s="20"/>
      <c r="E277" s="20"/>
      <c r="F277" s="20"/>
      <c r="I277" s="20"/>
      <c r="J277" s="20"/>
    </row>
    <row r="278" spans="4:10" ht="11.25">
      <c r="D278" s="20"/>
      <c r="E278" s="20"/>
      <c r="F278" s="20"/>
      <c r="I278" s="20"/>
      <c r="J278" s="20"/>
    </row>
    <row r="279" spans="4:10" ht="11.25">
      <c r="D279" s="20"/>
      <c r="E279" s="20"/>
      <c r="F279" s="20"/>
      <c r="I279" s="20"/>
      <c r="J279" s="20"/>
    </row>
    <row r="280" spans="4:10" ht="11.25">
      <c r="D280" s="20"/>
      <c r="E280" s="20"/>
      <c r="F280" s="20"/>
      <c r="I280" s="20"/>
      <c r="J280" s="20"/>
    </row>
    <row r="281" spans="4:10" ht="11.25">
      <c r="D281" s="20"/>
      <c r="E281" s="20"/>
      <c r="F281" s="20"/>
      <c r="I281" s="20"/>
      <c r="J281" s="20"/>
    </row>
    <row r="282" spans="4:10" ht="11.25">
      <c r="D282" s="20"/>
      <c r="E282" s="20"/>
      <c r="F282" s="20"/>
      <c r="I282" s="20"/>
      <c r="J282" s="20"/>
    </row>
    <row r="283" spans="4:10" ht="11.25">
      <c r="D283" s="20"/>
      <c r="E283" s="20"/>
      <c r="F283" s="20"/>
      <c r="I283" s="20"/>
      <c r="J283" s="20"/>
    </row>
    <row r="284" spans="4:10" ht="11.25">
      <c r="D284" s="20"/>
      <c r="E284" s="20"/>
      <c r="F284" s="20"/>
      <c r="I284" s="20"/>
      <c r="J284" s="20"/>
    </row>
    <row r="285" spans="4:10" ht="11.25">
      <c r="D285" s="20"/>
      <c r="E285" s="20"/>
      <c r="F285" s="20"/>
      <c r="I285" s="20"/>
      <c r="J285" s="20"/>
    </row>
    <row r="286" spans="4:10" ht="11.25">
      <c r="D286" s="20"/>
      <c r="E286" s="20"/>
      <c r="F286" s="20"/>
      <c r="I286" s="20"/>
      <c r="J286" s="20"/>
    </row>
    <row r="287" spans="4:10" ht="11.25">
      <c r="D287" s="20"/>
      <c r="E287" s="20"/>
      <c r="F287" s="20"/>
      <c r="I287" s="20"/>
      <c r="J287" s="20"/>
    </row>
    <row r="288" spans="4:10" ht="11.25">
      <c r="D288" s="20"/>
      <c r="E288" s="20"/>
      <c r="F288" s="20"/>
      <c r="I288" s="20"/>
      <c r="J288" s="20"/>
    </row>
    <row r="289" spans="4:10" ht="11.25">
      <c r="D289" s="20"/>
      <c r="E289" s="20"/>
      <c r="F289" s="20"/>
      <c r="I289" s="20"/>
      <c r="J289" s="20"/>
    </row>
    <row r="290" spans="4:10" ht="11.25">
      <c r="D290" s="20"/>
      <c r="E290" s="20"/>
      <c r="F290" s="20"/>
      <c r="I290" s="20"/>
      <c r="J290" s="20"/>
    </row>
    <row r="291" spans="4:10" ht="11.25">
      <c r="D291" s="20"/>
      <c r="E291" s="20"/>
      <c r="F291" s="20"/>
      <c r="I291" s="20"/>
      <c r="J291" s="20"/>
    </row>
    <row r="292" spans="4:10" ht="11.25">
      <c r="D292" s="20"/>
      <c r="E292" s="20"/>
      <c r="F292" s="20"/>
      <c r="I292" s="20"/>
      <c r="J292" s="20"/>
    </row>
    <row r="293" spans="4:10" ht="11.25">
      <c r="D293" s="20"/>
      <c r="E293" s="20"/>
      <c r="F293" s="20"/>
      <c r="I293" s="20"/>
      <c r="J293" s="20"/>
    </row>
    <row r="294" spans="4:10" ht="11.25">
      <c r="D294" s="20"/>
      <c r="E294" s="20"/>
      <c r="F294" s="20"/>
      <c r="I294" s="20"/>
      <c r="J294" s="20"/>
    </row>
    <row r="295" spans="4:10" ht="11.25">
      <c r="D295" s="20"/>
      <c r="E295" s="20"/>
      <c r="F295" s="20"/>
      <c r="I295" s="20"/>
      <c r="J295" s="20"/>
    </row>
    <row r="296" spans="4:10" ht="11.25">
      <c r="D296" s="20"/>
      <c r="E296" s="20"/>
      <c r="F296" s="20"/>
      <c r="I296" s="20"/>
      <c r="J296" s="20"/>
    </row>
    <row r="297" spans="4:10" ht="11.25">
      <c r="D297" s="20"/>
      <c r="E297" s="20"/>
      <c r="F297" s="20"/>
      <c r="I297" s="20"/>
      <c r="J297" s="20"/>
    </row>
    <row r="298" spans="4:10" ht="11.25">
      <c r="D298" s="20"/>
      <c r="E298" s="20"/>
      <c r="F298" s="20"/>
      <c r="I298" s="20"/>
      <c r="J298" s="20"/>
    </row>
    <row r="299" spans="4:10" ht="11.25">
      <c r="D299" s="20"/>
      <c r="E299" s="20"/>
      <c r="F299" s="20"/>
      <c r="I299" s="20"/>
      <c r="J299" s="20"/>
    </row>
    <row r="300" spans="4:10" ht="11.25">
      <c r="D300" s="20"/>
      <c r="E300" s="20"/>
      <c r="F300" s="20"/>
      <c r="I300" s="20"/>
      <c r="J300" s="20"/>
    </row>
    <row r="301" spans="4:10" ht="11.25">
      <c r="D301" s="20"/>
      <c r="E301" s="20"/>
      <c r="F301" s="20"/>
      <c r="I301" s="20"/>
      <c r="J301" s="20"/>
    </row>
    <row r="302" spans="4:10" ht="11.25">
      <c r="D302" s="20"/>
      <c r="E302" s="20"/>
      <c r="F302" s="20"/>
      <c r="I302" s="20"/>
      <c r="J302" s="20"/>
    </row>
    <row r="303" spans="4:10" ht="11.25">
      <c r="D303" s="20"/>
      <c r="E303" s="20"/>
      <c r="F303" s="20"/>
      <c r="I303" s="20"/>
      <c r="J303" s="20"/>
    </row>
    <row r="304" spans="4:10" ht="11.25">
      <c r="D304" s="20"/>
      <c r="E304" s="20"/>
      <c r="F304" s="20"/>
      <c r="I304" s="20"/>
      <c r="J304" s="20"/>
    </row>
    <row r="305" spans="4:10" ht="11.25">
      <c r="D305" s="20"/>
      <c r="E305" s="20"/>
      <c r="F305" s="20"/>
      <c r="I305" s="20"/>
      <c r="J305" s="20"/>
    </row>
    <row r="306" spans="4:10" ht="11.25">
      <c r="D306" s="20"/>
      <c r="E306" s="20"/>
      <c r="F306" s="20"/>
      <c r="I306" s="20"/>
      <c r="J306" s="20"/>
    </row>
    <row r="307" spans="4:10" ht="11.25">
      <c r="D307" s="20"/>
      <c r="E307" s="20"/>
      <c r="F307" s="20"/>
      <c r="I307" s="20"/>
      <c r="J307" s="20"/>
    </row>
    <row r="308" spans="4:10" ht="11.25">
      <c r="D308" s="20"/>
      <c r="E308" s="20"/>
      <c r="F308" s="20"/>
      <c r="I308" s="20"/>
      <c r="J308" s="20"/>
    </row>
    <row r="309" spans="4:10" ht="11.25">
      <c r="D309" s="20"/>
      <c r="E309" s="20"/>
      <c r="F309" s="20"/>
      <c r="I309" s="20"/>
      <c r="J309" s="20"/>
    </row>
    <row r="310" spans="4:10" ht="11.25">
      <c r="D310" s="20"/>
      <c r="E310" s="20"/>
      <c r="F310" s="20"/>
      <c r="I310" s="20"/>
      <c r="J310" s="20"/>
    </row>
    <row r="311" spans="4:10" ht="11.25">
      <c r="D311" s="20"/>
      <c r="E311" s="20"/>
      <c r="F311" s="20"/>
      <c r="I311" s="20"/>
      <c r="J311" s="20"/>
    </row>
    <row r="312" spans="4:10" ht="11.25">
      <c r="D312" s="20"/>
      <c r="E312" s="20"/>
      <c r="F312" s="20"/>
      <c r="I312" s="20"/>
      <c r="J312" s="20"/>
    </row>
    <row r="313" spans="4:10" ht="11.25">
      <c r="D313" s="20"/>
      <c r="E313" s="20"/>
      <c r="F313" s="20"/>
      <c r="I313" s="20"/>
      <c r="J313" s="20"/>
    </row>
    <row r="314" spans="4:10" ht="11.25">
      <c r="D314" s="20"/>
      <c r="E314" s="20"/>
      <c r="F314" s="20"/>
      <c r="I314" s="20"/>
      <c r="J314" s="20"/>
    </row>
    <row r="315" spans="4:10" ht="11.25">
      <c r="D315" s="20"/>
      <c r="E315" s="20"/>
      <c r="F315" s="20"/>
      <c r="I315" s="20"/>
      <c r="J315" s="20"/>
    </row>
    <row r="316" spans="4:10" ht="11.25">
      <c r="D316" s="20"/>
      <c r="E316" s="20"/>
      <c r="F316" s="20"/>
      <c r="I316" s="20"/>
      <c r="J316" s="20"/>
    </row>
    <row r="317" spans="4:10" ht="11.25">
      <c r="D317" s="20"/>
      <c r="E317" s="20"/>
      <c r="F317" s="20"/>
      <c r="I317" s="20"/>
      <c r="J317" s="20"/>
    </row>
    <row r="318" spans="4:10" ht="11.25">
      <c r="D318" s="20"/>
      <c r="E318" s="20"/>
      <c r="F318" s="20"/>
      <c r="I318" s="20"/>
      <c r="J318" s="20"/>
    </row>
    <row r="319" spans="4:10" ht="11.25">
      <c r="D319" s="20"/>
      <c r="E319" s="20"/>
      <c r="F319" s="20"/>
      <c r="I319" s="20"/>
      <c r="J319" s="20"/>
    </row>
    <row r="320" spans="4:10" ht="11.25">
      <c r="D320" s="20"/>
      <c r="E320" s="20"/>
      <c r="F320" s="20"/>
      <c r="I320" s="20"/>
      <c r="J320" s="20"/>
    </row>
    <row r="321" spans="4:10" ht="11.25">
      <c r="D321" s="20"/>
      <c r="E321" s="20"/>
      <c r="F321" s="20"/>
      <c r="I321" s="20"/>
      <c r="J321" s="20"/>
    </row>
    <row r="322" spans="4:10" ht="11.25">
      <c r="D322" s="20"/>
      <c r="E322" s="20"/>
      <c r="F322" s="20"/>
      <c r="I322" s="20"/>
      <c r="J322" s="20"/>
    </row>
    <row r="323" spans="4:10" ht="11.25">
      <c r="D323" s="20"/>
      <c r="E323" s="20"/>
      <c r="F323" s="20"/>
      <c r="I323" s="20"/>
      <c r="J323" s="20"/>
    </row>
    <row r="324" spans="4:10" ht="11.25">
      <c r="D324" s="20"/>
      <c r="E324" s="20"/>
      <c r="F324" s="20"/>
      <c r="I324" s="20"/>
      <c r="J324" s="20"/>
    </row>
    <row r="325" spans="4:10" ht="11.25">
      <c r="D325" s="20"/>
      <c r="E325" s="20"/>
      <c r="F325" s="20"/>
      <c r="I325" s="20"/>
      <c r="J325" s="20"/>
    </row>
    <row r="326" spans="4:10" ht="11.25">
      <c r="D326" s="20"/>
      <c r="E326" s="20"/>
      <c r="F326" s="20"/>
      <c r="I326" s="20"/>
      <c r="J326" s="20"/>
    </row>
    <row r="327" spans="4:10" ht="11.25">
      <c r="D327" s="20"/>
      <c r="E327" s="20"/>
      <c r="F327" s="20"/>
      <c r="I327" s="20"/>
      <c r="J327" s="20"/>
    </row>
    <row r="328" spans="4:10" ht="11.25">
      <c r="D328" s="20"/>
      <c r="E328" s="20"/>
      <c r="F328" s="20"/>
      <c r="I328" s="20"/>
      <c r="J328" s="20"/>
    </row>
    <row r="329" spans="4:10" ht="11.25">
      <c r="D329" s="20"/>
      <c r="E329" s="20"/>
      <c r="F329" s="20"/>
      <c r="I329" s="20"/>
      <c r="J329" s="20"/>
    </row>
    <row r="330" spans="4:10" ht="11.25">
      <c r="D330" s="20"/>
      <c r="E330" s="20"/>
      <c r="F330" s="20"/>
      <c r="I330" s="20"/>
      <c r="J330" s="20"/>
    </row>
    <row r="331" spans="4:10" ht="11.25">
      <c r="D331" s="20"/>
      <c r="E331" s="20"/>
      <c r="F331" s="20"/>
      <c r="I331" s="20"/>
      <c r="J331" s="20"/>
    </row>
    <row r="332" spans="4:10" ht="11.25">
      <c r="D332" s="20"/>
      <c r="E332" s="20"/>
      <c r="F332" s="20"/>
      <c r="I332" s="20"/>
      <c r="J332" s="20"/>
    </row>
    <row r="333" spans="4:10" ht="11.25">
      <c r="D333" s="20"/>
      <c r="E333" s="20"/>
      <c r="F333" s="20"/>
      <c r="I333" s="20"/>
      <c r="J333" s="20"/>
    </row>
    <row r="334" spans="4:10" ht="11.25">
      <c r="D334" s="20"/>
      <c r="E334" s="20"/>
      <c r="F334" s="20"/>
      <c r="I334" s="20"/>
      <c r="J334" s="20"/>
    </row>
    <row r="335" spans="4:10" ht="11.25">
      <c r="D335" s="20"/>
      <c r="E335" s="20"/>
      <c r="F335" s="20"/>
      <c r="I335" s="20"/>
      <c r="J335" s="20"/>
    </row>
    <row r="336" spans="4:10" ht="11.25">
      <c r="D336" s="20"/>
      <c r="E336" s="20"/>
      <c r="F336" s="20"/>
      <c r="I336" s="20"/>
      <c r="J336" s="20"/>
    </row>
    <row r="337" spans="4:10" ht="11.25">
      <c r="D337" s="20"/>
      <c r="E337" s="20"/>
      <c r="F337" s="20"/>
      <c r="I337" s="20"/>
      <c r="J337" s="20"/>
    </row>
    <row r="338" spans="4:10" ht="11.25">
      <c r="D338" s="20"/>
      <c r="E338" s="20"/>
      <c r="F338" s="20"/>
      <c r="I338" s="20"/>
      <c r="J338" s="20"/>
    </row>
    <row r="339" spans="4:10" ht="11.25">
      <c r="D339" s="20"/>
      <c r="E339" s="20"/>
      <c r="F339" s="20"/>
      <c r="I339" s="20"/>
      <c r="J339" s="20"/>
    </row>
    <row r="340" spans="4:10" ht="11.25">
      <c r="D340" s="20"/>
      <c r="E340" s="20"/>
      <c r="F340" s="20"/>
      <c r="I340" s="20"/>
      <c r="J340" s="20"/>
    </row>
    <row r="341" spans="4:10" ht="11.25">
      <c r="D341" s="20"/>
      <c r="E341" s="20"/>
      <c r="F341" s="20"/>
      <c r="I341" s="20"/>
      <c r="J341" s="20"/>
    </row>
    <row r="342" spans="4:10" ht="11.25">
      <c r="D342" s="20"/>
      <c r="E342" s="20"/>
      <c r="F342" s="20"/>
      <c r="I342" s="20"/>
      <c r="J342" s="20"/>
    </row>
    <row r="343" spans="4:10" ht="11.25">
      <c r="D343" s="20"/>
      <c r="E343" s="20"/>
      <c r="F343" s="20"/>
      <c r="I343" s="20"/>
      <c r="J343" s="20"/>
    </row>
    <row r="344" spans="4:10" ht="11.25">
      <c r="D344" s="20"/>
      <c r="E344" s="20"/>
      <c r="F344" s="20"/>
      <c r="I344" s="20"/>
      <c r="J344" s="20"/>
    </row>
    <row r="345" spans="4:10" ht="11.25">
      <c r="D345" s="20"/>
      <c r="E345" s="20"/>
      <c r="F345" s="20"/>
      <c r="I345" s="20"/>
      <c r="J345" s="20"/>
    </row>
    <row r="346" spans="4:10" ht="11.25">
      <c r="D346" s="20"/>
      <c r="E346" s="20"/>
      <c r="F346" s="20"/>
      <c r="I346" s="20"/>
      <c r="J346" s="20"/>
    </row>
    <row r="347" spans="4:10" ht="11.25">
      <c r="D347" s="20"/>
      <c r="E347" s="20"/>
      <c r="F347" s="20"/>
      <c r="I347" s="20"/>
      <c r="J347" s="20"/>
    </row>
    <row r="348" spans="4:10" ht="11.25">
      <c r="D348" s="20"/>
      <c r="E348" s="20"/>
      <c r="F348" s="20"/>
      <c r="I348" s="20"/>
      <c r="J348" s="20"/>
    </row>
    <row r="349" spans="4:10" ht="11.25">
      <c r="D349" s="20"/>
      <c r="E349" s="20"/>
      <c r="F349" s="20"/>
      <c r="I349" s="20"/>
      <c r="J349" s="20"/>
    </row>
    <row r="350" spans="4:10" ht="11.25">
      <c r="D350" s="20"/>
      <c r="E350" s="20"/>
      <c r="F350" s="20"/>
      <c r="I350" s="20"/>
      <c r="J350" s="20"/>
    </row>
    <row r="351" spans="4:10" ht="11.25">
      <c r="D351" s="20"/>
      <c r="E351" s="20"/>
      <c r="F351" s="20"/>
      <c r="I351" s="20"/>
      <c r="J351" s="20"/>
    </row>
    <row r="352" spans="4:10" ht="11.25">
      <c r="D352" s="20"/>
      <c r="E352" s="20"/>
      <c r="F352" s="20"/>
      <c r="I352" s="20"/>
      <c r="J352" s="20"/>
    </row>
    <row r="353" spans="4:10" ht="11.25">
      <c r="D353" s="20"/>
      <c r="E353" s="20"/>
      <c r="F353" s="20"/>
      <c r="I353" s="20"/>
      <c r="J353" s="20"/>
    </row>
    <row r="354" spans="4:10" ht="11.25">
      <c r="D354" s="20"/>
      <c r="E354" s="20"/>
      <c r="F354" s="20"/>
      <c r="I354" s="20"/>
      <c r="J354" s="20"/>
    </row>
    <row r="355" spans="4:10" ht="11.25">
      <c r="D355" s="20"/>
      <c r="E355" s="20"/>
      <c r="F355" s="20"/>
      <c r="I355" s="20"/>
      <c r="J355" s="20"/>
    </row>
    <row r="356" spans="4:10" ht="11.25">
      <c r="D356" s="20"/>
      <c r="E356" s="20"/>
      <c r="F356" s="20"/>
      <c r="I356" s="20"/>
      <c r="J356" s="20"/>
    </row>
    <row r="357" spans="4:10" ht="11.25">
      <c r="D357" s="20"/>
      <c r="E357" s="20"/>
      <c r="F357" s="20"/>
      <c r="I357" s="20"/>
      <c r="J357" s="20"/>
    </row>
  </sheetData>
  <sheetProtection/>
  <mergeCells count="13">
    <mergeCell ref="L2:L3"/>
    <mergeCell ref="I15:J15"/>
    <mergeCell ref="B1:K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7"/>
  <sheetViews>
    <sheetView showGridLines="0" zoomScaleSheetLayoutView="100" zoomScalePageLayoutView="0" workbookViewId="0" topLeftCell="A325">
      <selection activeCell="P16" sqref="P16"/>
    </sheetView>
  </sheetViews>
  <sheetFormatPr defaultColWidth="9.140625" defaultRowHeight="12.75"/>
  <cols>
    <col min="1" max="1" width="2.28125" style="3" customWidth="1"/>
    <col min="2" max="2" width="23.28125" style="3" customWidth="1"/>
    <col min="3" max="3" width="7.421875" style="3" customWidth="1"/>
    <col min="4" max="4" width="12.7109375" style="3" customWidth="1"/>
    <col min="5" max="10" width="12.140625" style="3" customWidth="1"/>
    <col min="11" max="11" width="12.140625" style="91" customWidth="1"/>
    <col min="12" max="12" width="11.421875" style="91" customWidth="1"/>
    <col min="13" max="16384" width="9.140625" style="3" customWidth="1"/>
  </cols>
  <sheetData>
    <row r="1" spans="1:12" ht="12.75">
      <c r="A1" s="86" t="s">
        <v>651</v>
      </c>
      <c r="C1" s="87"/>
      <c r="D1" s="87"/>
      <c r="E1" s="87"/>
      <c r="F1" s="87"/>
      <c r="G1" s="87"/>
      <c r="H1" s="87"/>
      <c r="I1" s="87"/>
      <c r="J1" s="87"/>
      <c r="K1" s="90"/>
      <c r="L1" s="89"/>
    </row>
    <row r="2" spans="1:12" ht="30" customHeight="1">
      <c r="A2" s="21"/>
      <c r="B2" s="123" t="s">
        <v>0</v>
      </c>
      <c r="C2" s="125" t="s">
        <v>1</v>
      </c>
      <c r="D2" s="127" t="s">
        <v>2</v>
      </c>
      <c r="E2" s="127" t="s">
        <v>3</v>
      </c>
      <c r="F2" s="127" t="s">
        <v>4</v>
      </c>
      <c r="G2" s="130" t="s">
        <v>5</v>
      </c>
      <c r="H2" s="127" t="s">
        <v>6</v>
      </c>
      <c r="I2" s="132" t="s">
        <v>7</v>
      </c>
      <c r="J2" s="134" t="s">
        <v>8</v>
      </c>
      <c r="K2" s="121" t="s">
        <v>655</v>
      </c>
      <c r="L2" s="105" t="s">
        <v>656</v>
      </c>
    </row>
    <row r="3" spans="1:12" ht="30" customHeight="1">
      <c r="A3" s="84"/>
      <c r="B3" s="124"/>
      <c r="C3" s="126"/>
      <c r="D3" s="128"/>
      <c r="E3" s="129"/>
      <c r="F3" s="129"/>
      <c r="G3" s="131"/>
      <c r="H3" s="129"/>
      <c r="I3" s="133"/>
      <c r="J3" s="135"/>
      <c r="K3" s="122"/>
      <c r="L3" s="106"/>
    </row>
    <row r="4" spans="1:12" ht="12.75">
      <c r="A4" s="22"/>
      <c r="B4" s="24" t="s">
        <v>28</v>
      </c>
      <c r="C4" s="5"/>
      <c r="D4" s="6"/>
      <c r="E4" s="6"/>
      <c r="F4" s="6"/>
      <c r="G4" s="7"/>
      <c r="H4" s="6"/>
      <c r="I4" s="8"/>
      <c r="J4" s="25"/>
      <c r="K4" s="94"/>
      <c r="L4" s="101"/>
    </row>
    <row r="5" spans="1:12" ht="12.75">
      <c r="A5" s="27" t="s">
        <v>29</v>
      </c>
      <c r="B5" s="28" t="s">
        <v>30</v>
      </c>
      <c r="C5" s="11" t="s">
        <v>31</v>
      </c>
      <c r="D5" s="12">
        <v>5265523688</v>
      </c>
      <c r="E5" s="12">
        <v>5467578175</v>
      </c>
      <c r="F5" s="12">
        <v>5058106643</v>
      </c>
      <c r="G5" s="29">
        <f>IF($D5=0,0,$F5/$D5)</f>
        <v>0.9606084679720085</v>
      </c>
      <c r="H5" s="13">
        <f>IF($E5=0,0,$F5/$E5)</f>
        <v>0.9251091582243358</v>
      </c>
      <c r="I5" s="30">
        <f>IF($F5&gt;$E5,$E5-$F5,0)</f>
        <v>0</v>
      </c>
      <c r="J5" s="31">
        <f>IF($F5&lt;=$E5,$E5-$F5,0)</f>
        <v>409471532</v>
      </c>
      <c r="K5" s="102">
        <f>IF(E5=0,0,(ABS(I5)/E5))</f>
        <v>0</v>
      </c>
      <c r="L5" s="62">
        <f>IF(E5=0,0,(J5/E5))</f>
        <v>0.07489084177566423</v>
      </c>
    </row>
    <row r="6" spans="1:12" ht="12.75">
      <c r="A6" s="27" t="s">
        <v>29</v>
      </c>
      <c r="B6" s="28" t="s">
        <v>32</v>
      </c>
      <c r="C6" s="11" t="s">
        <v>33</v>
      </c>
      <c r="D6" s="12">
        <v>8798189725</v>
      </c>
      <c r="E6" s="12">
        <v>9533544503</v>
      </c>
      <c r="F6" s="12">
        <v>8204171016</v>
      </c>
      <c r="G6" s="29">
        <f>IF($D6=0,0,$F6/$D6)</f>
        <v>0.9324839850506861</v>
      </c>
      <c r="H6" s="13">
        <f>IF($E6=0,0,$F6/$E6)</f>
        <v>0.8605583173622702</v>
      </c>
      <c r="I6" s="30">
        <f>IF($F6&gt;$E6,$E6-$F6,0)</f>
        <v>0</v>
      </c>
      <c r="J6" s="31">
        <f>IF($F6&lt;=$E6,$E6-$F6,0)</f>
        <v>1329373487</v>
      </c>
      <c r="K6" s="102">
        <f aca="true" t="shared" si="0" ref="K6:K57">IF(E6=0,0,(ABS(I6)/E6))</f>
        <v>0</v>
      </c>
      <c r="L6" s="62">
        <f aca="true" t="shared" si="1" ref="L6:L57">IF(E6=0,0,(J6/E6))</f>
        <v>0.13944168263772985</v>
      </c>
    </row>
    <row r="7" spans="1:12" ht="12.75">
      <c r="A7" s="32"/>
      <c r="B7" s="33" t="s">
        <v>34</v>
      </c>
      <c r="C7" s="34"/>
      <c r="D7" s="35">
        <f>SUM(D5:D6)</f>
        <v>14063713413</v>
      </c>
      <c r="E7" s="35">
        <f>SUM(E5:E6)</f>
        <v>15001122678</v>
      </c>
      <c r="F7" s="35">
        <f>SUM(F5:F6)</f>
        <v>13262277659</v>
      </c>
      <c r="G7" s="36">
        <f aca="true" t="shared" si="2" ref="G7:G38">IF($D7=0,0,$F7/$D7)</f>
        <v>0.9430139302142504</v>
      </c>
      <c r="H7" s="18">
        <f aca="true" t="shared" si="3" ref="H7:H38">IF($E7=0,0,$F7/$E7)</f>
        <v>0.8840856743642184</v>
      </c>
      <c r="I7" s="54">
        <f>SUM(I5:I6)</f>
        <v>0</v>
      </c>
      <c r="J7" s="55">
        <f>SUM(J5:J6)</f>
        <v>1738845019</v>
      </c>
      <c r="K7" s="103">
        <f t="shared" si="0"/>
        <v>0</v>
      </c>
      <c r="L7" s="100">
        <f t="shared" si="1"/>
        <v>0.11591432563578159</v>
      </c>
    </row>
    <row r="8" spans="1:12" ht="12.75">
      <c r="A8" s="27" t="s">
        <v>35</v>
      </c>
      <c r="B8" s="28" t="s">
        <v>36</v>
      </c>
      <c r="C8" s="11" t="s">
        <v>37</v>
      </c>
      <c r="D8" s="12">
        <v>249997745</v>
      </c>
      <c r="E8" s="12">
        <v>250955421</v>
      </c>
      <c r="F8" s="12">
        <v>197985825</v>
      </c>
      <c r="G8" s="29">
        <f t="shared" si="2"/>
        <v>0.7919504433929994</v>
      </c>
      <c r="H8" s="13">
        <f t="shared" si="3"/>
        <v>0.7889282654707028</v>
      </c>
      <c r="I8" s="30">
        <f aca="true" t="shared" si="4" ref="I8:I17">IF($F8&gt;$E8,$E8-$F8,0)</f>
        <v>0</v>
      </c>
      <c r="J8" s="31">
        <f aca="true" t="shared" si="5" ref="J8:J17">IF($F8&lt;=$E8,$E8-$F8,0)</f>
        <v>52969596</v>
      </c>
      <c r="K8" s="102">
        <f t="shared" si="0"/>
        <v>0</v>
      </c>
      <c r="L8" s="62">
        <f t="shared" si="1"/>
        <v>0.21107173452929714</v>
      </c>
    </row>
    <row r="9" spans="1:12" ht="12.75">
      <c r="A9" s="27" t="s">
        <v>35</v>
      </c>
      <c r="B9" s="28" t="s">
        <v>38</v>
      </c>
      <c r="C9" s="11" t="s">
        <v>39</v>
      </c>
      <c r="D9" s="12">
        <v>217502760</v>
      </c>
      <c r="E9" s="12">
        <v>225138090</v>
      </c>
      <c r="F9" s="12">
        <v>209746166</v>
      </c>
      <c r="G9" s="29">
        <f t="shared" si="2"/>
        <v>0.9643379513896744</v>
      </c>
      <c r="H9" s="13">
        <f t="shared" si="3"/>
        <v>0.9316334077454419</v>
      </c>
      <c r="I9" s="30">
        <f t="shared" si="4"/>
        <v>0</v>
      </c>
      <c r="J9" s="31">
        <f t="shared" si="5"/>
        <v>15391924</v>
      </c>
      <c r="K9" s="102">
        <f t="shared" si="0"/>
        <v>0</v>
      </c>
      <c r="L9" s="62">
        <f t="shared" si="1"/>
        <v>0.06836659225455809</v>
      </c>
    </row>
    <row r="10" spans="1:12" ht="12.75">
      <c r="A10" s="27" t="s">
        <v>35</v>
      </c>
      <c r="B10" s="28" t="s">
        <v>40</v>
      </c>
      <c r="C10" s="11" t="s">
        <v>41</v>
      </c>
      <c r="D10" s="12">
        <v>57335253</v>
      </c>
      <c r="E10" s="12">
        <v>54406402</v>
      </c>
      <c r="F10" s="12">
        <v>40885273</v>
      </c>
      <c r="G10" s="29">
        <f t="shared" si="2"/>
        <v>0.71309135062158</v>
      </c>
      <c r="H10" s="13">
        <f t="shared" si="3"/>
        <v>0.7514790814507455</v>
      </c>
      <c r="I10" s="30">
        <f t="shared" si="4"/>
        <v>0</v>
      </c>
      <c r="J10" s="31">
        <f t="shared" si="5"/>
        <v>13521129</v>
      </c>
      <c r="K10" s="102">
        <f t="shared" si="0"/>
        <v>0</v>
      </c>
      <c r="L10" s="62">
        <f t="shared" si="1"/>
        <v>0.24852091854925457</v>
      </c>
    </row>
    <row r="11" spans="1:12" ht="12.75">
      <c r="A11" s="27" t="s">
        <v>35</v>
      </c>
      <c r="B11" s="28" t="s">
        <v>42</v>
      </c>
      <c r="C11" s="11" t="s">
        <v>43</v>
      </c>
      <c r="D11" s="12">
        <v>488678845</v>
      </c>
      <c r="E11" s="12">
        <v>297102881</v>
      </c>
      <c r="F11" s="12">
        <v>315499558</v>
      </c>
      <c r="G11" s="29">
        <f t="shared" si="2"/>
        <v>0.6456173849719237</v>
      </c>
      <c r="H11" s="13">
        <f t="shared" si="3"/>
        <v>1.0619202241933157</v>
      </c>
      <c r="I11" s="30">
        <f t="shared" si="4"/>
        <v>-18396677</v>
      </c>
      <c r="J11" s="31">
        <f t="shared" si="5"/>
        <v>0</v>
      </c>
      <c r="K11" s="102">
        <f t="shared" si="0"/>
        <v>0.061920224193315714</v>
      </c>
      <c r="L11" s="62">
        <f t="shared" si="1"/>
        <v>0</v>
      </c>
    </row>
    <row r="12" spans="1:12" ht="12.75">
      <c r="A12" s="27" t="s">
        <v>35</v>
      </c>
      <c r="B12" s="28" t="s">
        <v>44</v>
      </c>
      <c r="C12" s="11" t="s">
        <v>45</v>
      </c>
      <c r="D12" s="12">
        <v>308969300</v>
      </c>
      <c r="E12" s="12">
        <v>308969300</v>
      </c>
      <c r="F12" s="12">
        <v>359250477</v>
      </c>
      <c r="G12" s="29">
        <f t="shared" si="2"/>
        <v>1.1627384241735343</v>
      </c>
      <c r="H12" s="13">
        <f t="shared" si="3"/>
        <v>1.1627384241735343</v>
      </c>
      <c r="I12" s="30">
        <f t="shared" si="4"/>
        <v>-50281177</v>
      </c>
      <c r="J12" s="31">
        <f t="shared" si="5"/>
        <v>0</v>
      </c>
      <c r="K12" s="102">
        <f t="shared" si="0"/>
        <v>0.1627384241735344</v>
      </c>
      <c r="L12" s="62">
        <f t="shared" si="1"/>
        <v>0</v>
      </c>
    </row>
    <row r="13" spans="1:12" ht="12.75">
      <c r="A13" s="27" t="s">
        <v>35</v>
      </c>
      <c r="B13" s="28" t="s">
        <v>46</v>
      </c>
      <c r="C13" s="11" t="s">
        <v>47</v>
      </c>
      <c r="D13" s="12">
        <v>0</v>
      </c>
      <c r="E13" s="12">
        <v>26486098</v>
      </c>
      <c r="F13" s="12">
        <v>111044846</v>
      </c>
      <c r="G13" s="29">
        <f t="shared" si="2"/>
        <v>0</v>
      </c>
      <c r="H13" s="13">
        <f t="shared" si="3"/>
        <v>4.192570985729948</v>
      </c>
      <c r="I13" s="30">
        <f t="shared" si="4"/>
        <v>-84558748</v>
      </c>
      <c r="J13" s="31">
        <f t="shared" si="5"/>
        <v>0</v>
      </c>
      <c r="K13" s="102">
        <f t="shared" si="0"/>
        <v>3.192570985729948</v>
      </c>
      <c r="L13" s="62">
        <f t="shared" si="1"/>
        <v>0</v>
      </c>
    </row>
    <row r="14" spans="1:12" ht="12.75">
      <c r="A14" s="27" t="s">
        <v>35</v>
      </c>
      <c r="B14" s="28" t="s">
        <v>48</v>
      </c>
      <c r="C14" s="11" t="s">
        <v>49</v>
      </c>
      <c r="D14" s="12">
        <v>96554962</v>
      </c>
      <c r="E14" s="12">
        <v>96554962</v>
      </c>
      <c r="F14" s="12">
        <v>87991947</v>
      </c>
      <c r="G14" s="29">
        <f t="shared" si="2"/>
        <v>0.9113146044218836</v>
      </c>
      <c r="H14" s="13">
        <f t="shared" si="3"/>
        <v>0.9113146044218836</v>
      </c>
      <c r="I14" s="30">
        <f t="shared" si="4"/>
        <v>0</v>
      </c>
      <c r="J14" s="31">
        <f t="shared" si="5"/>
        <v>8563015</v>
      </c>
      <c r="K14" s="102">
        <f t="shared" si="0"/>
        <v>0</v>
      </c>
      <c r="L14" s="62">
        <f t="shared" si="1"/>
        <v>0.08868539557811643</v>
      </c>
    </row>
    <row r="15" spans="1:12" ht="12.75">
      <c r="A15" s="27" t="s">
        <v>35</v>
      </c>
      <c r="B15" s="28" t="s">
        <v>50</v>
      </c>
      <c r="C15" s="11" t="s">
        <v>51</v>
      </c>
      <c r="D15" s="12">
        <v>726488640</v>
      </c>
      <c r="E15" s="12">
        <v>731583200</v>
      </c>
      <c r="F15" s="12">
        <v>526235033</v>
      </c>
      <c r="G15" s="29">
        <f t="shared" si="2"/>
        <v>0.7243541110291828</v>
      </c>
      <c r="H15" s="13">
        <f t="shared" si="3"/>
        <v>0.7193098925727108</v>
      </c>
      <c r="I15" s="30">
        <f t="shared" si="4"/>
        <v>0</v>
      </c>
      <c r="J15" s="31">
        <f t="shared" si="5"/>
        <v>205348167</v>
      </c>
      <c r="K15" s="102">
        <f t="shared" si="0"/>
        <v>0</v>
      </c>
      <c r="L15" s="62">
        <f t="shared" si="1"/>
        <v>0.2806901074272892</v>
      </c>
    </row>
    <row r="16" spans="1:12" ht="12.75">
      <c r="A16" s="27" t="s">
        <v>35</v>
      </c>
      <c r="B16" s="28" t="s">
        <v>52</v>
      </c>
      <c r="C16" s="11" t="s">
        <v>53</v>
      </c>
      <c r="D16" s="12">
        <v>0</v>
      </c>
      <c r="E16" s="12">
        <v>152386302</v>
      </c>
      <c r="F16" s="12">
        <v>104172470</v>
      </c>
      <c r="G16" s="29">
        <f t="shared" si="2"/>
        <v>0</v>
      </c>
      <c r="H16" s="13">
        <f t="shared" si="3"/>
        <v>0.6836078350401862</v>
      </c>
      <c r="I16" s="30">
        <f t="shared" si="4"/>
        <v>0</v>
      </c>
      <c r="J16" s="31">
        <f t="shared" si="5"/>
        <v>48213832</v>
      </c>
      <c r="K16" s="102">
        <f t="shared" si="0"/>
        <v>0</v>
      </c>
      <c r="L16" s="62">
        <f t="shared" si="1"/>
        <v>0.31639216495981376</v>
      </c>
    </row>
    <row r="17" spans="1:12" ht="12.75">
      <c r="A17" s="27" t="s">
        <v>54</v>
      </c>
      <c r="B17" s="28" t="s">
        <v>55</v>
      </c>
      <c r="C17" s="11" t="s">
        <v>56</v>
      </c>
      <c r="D17" s="12">
        <v>163937000</v>
      </c>
      <c r="E17" s="12">
        <v>197949009</v>
      </c>
      <c r="F17" s="12">
        <v>133482318</v>
      </c>
      <c r="G17" s="29">
        <f t="shared" si="2"/>
        <v>0.8142293563991045</v>
      </c>
      <c r="H17" s="13">
        <f t="shared" si="3"/>
        <v>0.6743267807923201</v>
      </c>
      <c r="I17" s="30">
        <f t="shared" si="4"/>
        <v>0</v>
      </c>
      <c r="J17" s="31">
        <f t="shared" si="5"/>
        <v>64466691</v>
      </c>
      <c r="K17" s="102">
        <f t="shared" si="0"/>
        <v>0</v>
      </c>
      <c r="L17" s="62">
        <f t="shared" si="1"/>
        <v>0.3256732192076799</v>
      </c>
    </row>
    <row r="18" spans="1:12" ht="12.75">
      <c r="A18" s="32"/>
      <c r="B18" s="33" t="s">
        <v>57</v>
      </c>
      <c r="C18" s="34"/>
      <c r="D18" s="35">
        <f>SUM(D8:D17)</f>
        <v>2309464505</v>
      </c>
      <c r="E18" s="35">
        <f>SUM(E8:E17)</f>
        <v>2341531665</v>
      </c>
      <c r="F18" s="35">
        <f>SUM(F8:F17)</f>
        <v>2086293913</v>
      </c>
      <c r="G18" s="36">
        <f t="shared" si="2"/>
        <v>0.9033669530244631</v>
      </c>
      <c r="H18" s="18">
        <f t="shared" si="3"/>
        <v>0.8909953874145025</v>
      </c>
      <c r="I18" s="54">
        <f>SUM(I8:I17)</f>
        <v>-153236602</v>
      </c>
      <c r="J18" s="55">
        <f>SUM(J8:J17)</f>
        <v>408474354</v>
      </c>
      <c r="K18" s="103">
        <f t="shared" si="0"/>
        <v>0.06544289120258384</v>
      </c>
      <c r="L18" s="100">
        <f t="shared" si="1"/>
        <v>0.17444750378808138</v>
      </c>
    </row>
    <row r="19" spans="1:12" ht="12.75">
      <c r="A19" s="27" t="s">
        <v>35</v>
      </c>
      <c r="B19" s="28" t="s">
        <v>58</v>
      </c>
      <c r="C19" s="11" t="s">
        <v>59</v>
      </c>
      <c r="D19" s="12">
        <v>253870833</v>
      </c>
      <c r="E19" s="12">
        <v>253870833</v>
      </c>
      <c r="F19" s="12">
        <v>174898452</v>
      </c>
      <c r="G19" s="29">
        <f t="shared" si="2"/>
        <v>0.6889269237163609</v>
      </c>
      <c r="H19" s="13">
        <f t="shared" si="3"/>
        <v>0.6889269237163609</v>
      </c>
      <c r="I19" s="30">
        <f aca="true" t="shared" si="6" ref="I19:I26">IF($F19&gt;$E19,$E19-$F19,0)</f>
        <v>0</v>
      </c>
      <c r="J19" s="31">
        <f aca="true" t="shared" si="7" ref="J19:J26">IF($F19&lt;=$E19,$E19-$F19,0)</f>
        <v>78972381</v>
      </c>
      <c r="K19" s="102">
        <f t="shared" si="0"/>
        <v>0</v>
      </c>
      <c r="L19" s="62">
        <f t="shared" si="1"/>
        <v>0.3110730762836391</v>
      </c>
    </row>
    <row r="20" spans="1:12" ht="12.75">
      <c r="A20" s="27" t="s">
        <v>35</v>
      </c>
      <c r="B20" s="28" t="s">
        <v>60</v>
      </c>
      <c r="C20" s="11" t="s">
        <v>61</v>
      </c>
      <c r="D20" s="12">
        <v>319377381</v>
      </c>
      <c r="E20" s="12">
        <v>340301645</v>
      </c>
      <c r="F20" s="12">
        <v>210336878</v>
      </c>
      <c r="G20" s="29">
        <f t="shared" si="2"/>
        <v>0.6585841406220311</v>
      </c>
      <c r="H20" s="13">
        <f t="shared" si="3"/>
        <v>0.6180895129084668</v>
      </c>
      <c r="I20" s="30">
        <f t="shared" si="6"/>
        <v>0</v>
      </c>
      <c r="J20" s="31">
        <f t="shared" si="7"/>
        <v>129964767</v>
      </c>
      <c r="K20" s="102">
        <f t="shared" si="0"/>
        <v>0</v>
      </c>
      <c r="L20" s="62">
        <f t="shared" si="1"/>
        <v>0.38191048709153314</v>
      </c>
    </row>
    <row r="21" spans="1:12" ht="12.75">
      <c r="A21" s="27" t="s">
        <v>35</v>
      </c>
      <c r="B21" s="28" t="s">
        <v>62</v>
      </c>
      <c r="C21" s="11" t="s">
        <v>63</v>
      </c>
      <c r="D21" s="12">
        <v>127925616</v>
      </c>
      <c r="E21" s="12">
        <v>127925616</v>
      </c>
      <c r="F21" s="12">
        <v>87141490</v>
      </c>
      <c r="G21" s="29">
        <f t="shared" si="2"/>
        <v>0.6811887464352722</v>
      </c>
      <c r="H21" s="13">
        <f t="shared" si="3"/>
        <v>0.6811887464352722</v>
      </c>
      <c r="I21" s="30">
        <f t="shared" si="6"/>
        <v>0</v>
      </c>
      <c r="J21" s="31">
        <f t="shared" si="7"/>
        <v>40784126</v>
      </c>
      <c r="K21" s="102">
        <f t="shared" si="0"/>
        <v>0</v>
      </c>
      <c r="L21" s="62">
        <f t="shared" si="1"/>
        <v>0.3188112535647278</v>
      </c>
    </row>
    <row r="22" spans="1:12" ht="12.75">
      <c r="A22" s="27" t="s">
        <v>35</v>
      </c>
      <c r="B22" s="28" t="s">
        <v>64</v>
      </c>
      <c r="C22" s="11" t="s">
        <v>65</v>
      </c>
      <c r="D22" s="12">
        <v>42969933</v>
      </c>
      <c r="E22" s="12">
        <v>232277751</v>
      </c>
      <c r="F22" s="12">
        <v>197308904</v>
      </c>
      <c r="G22" s="29">
        <f t="shared" si="2"/>
        <v>4.5917898917831685</v>
      </c>
      <c r="H22" s="13">
        <f t="shared" si="3"/>
        <v>0.8494524471265438</v>
      </c>
      <c r="I22" s="30">
        <f t="shared" si="6"/>
        <v>0</v>
      </c>
      <c r="J22" s="31">
        <f t="shared" si="7"/>
        <v>34968847</v>
      </c>
      <c r="K22" s="102">
        <f t="shared" si="0"/>
        <v>0</v>
      </c>
      <c r="L22" s="62">
        <f t="shared" si="1"/>
        <v>0.15054755287345623</v>
      </c>
    </row>
    <row r="23" spans="1:12" ht="12.75">
      <c r="A23" s="27" t="s">
        <v>35</v>
      </c>
      <c r="B23" s="28" t="s">
        <v>66</v>
      </c>
      <c r="C23" s="11" t="s">
        <v>67</v>
      </c>
      <c r="D23" s="12">
        <v>169438719</v>
      </c>
      <c r="E23" s="12">
        <v>169438719</v>
      </c>
      <c r="F23" s="12">
        <v>84079672</v>
      </c>
      <c r="G23" s="29">
        <f t="shared" si="2"/>
        <v>0.4962246675153393</v>
      </c>
      <c r="H23" s="13">
        <f t="shared" si="3"/>
        <v>0.4962246675153393</v>
      </c>
      <c r="I23" s="30">
        <f t="shared" si="6"/>
        <v>0</v>
      </c>
      <c r="J23" s="31">
        <f t="shared" si="7"/>
        <v>85359047</v>
      </c>
      <c r="K23" s="102">
        <f t="shared" si="0"/>
        <v>0</v>
      </c>
      <c r="L23" s="62">
        <f t="shared" si="1"/>
        <v>0.5037753324846608</v>
      </c>
    </row>
    <row r="24" spans="1:12" ht="12.75">
      <c r="A24" s="27" t="s">
        <v>35</v>
      </c>
      <c r="B24" s="28" t="s">
        <v>68</v>
      </c>
      <c r="C24" s="11" t="s">
        <v>69</v>
      </c>
      <c r="D24" s="12">
        <v>305393734</v>
      </c>
      <c r="E24" s="12">
        <v>305393734</v>
      </c>
      <c r="F24" s="12">
        <v>196139704</v>
      </c>
      <c r="G24" s="29">
        <f t="shared" si="2"/>
        <v>0.6422518937471061</v>
      </c>
      <c r="H24" s="13">
        <f t="shared" si="3"/>
        <v>0.6422518937471061</v>
      </c>
      <c r="I24" s="30">
        <f t="shared" si="6"/>
        <v>0</v>
      </c>
      <c r="J24" s="31">
        <f t="shared" si="7"/>
        <v>109254030</v>
      </c>
      <c r="K24" s="102">
        <f t="shared" si="0"/>
        <v>0</v>
      </c>
      <c r="L24" s="62">
        <f t="shared" si="1"/>
        <v>0.3577481062528938</v>
      </c>
    </row>
    <row r="25" spans="1:12" ht="12.75">
      <c r="A25" s="27" t="s">
        <v>35</v>
      </c>
      <c r="B25" s="28" t="s">
        <v>70</v>
      </c>
      <c r="C25" s="11" t="s">
        <v>71</v>
      </c>
      <c r="D25" s="12">
        <v>88643278</v>
      </c>
      <c r="E25" s="12">
        <v>97818276</v>
      </c>
      <c r="F25" s="12">
        <v>63630733</v>
      </c>
      <c r="G25" s="29">
        <f t="shared" si="2"/>
        <v>0.7178291962533245</v>
      </c>
      <c r="H25" s="13">
        <f t="shared" si="3"/>
        <v>0.6504994322328886</v>
      </c>
      <c r="I25" s="30">
        <f t="shared" si="6"/>
        <v>0</v>
      </c>
      <c r="J25" s="31">
        <f t="shared" si="7"/>
        <v>34187543</v>
      </c>
      <c r="K25" s="102">
        <f t="shared" si="0"/>
        <v>0</v>
      </c>
      <c r="L25" s="62">
        <f t="shared" si="1"/>
        <v>0.34950056776711136</v>
      </c>
    </row>
    <row r="26" spans="1:12" ht="12.75">
      <c r="A26" s="27" t="s">
        <v>54</v>
      </c>
      <c r="B26" s="28" t="s">
        <v>72</v>
      </c>
      <c r="C26" s="11" t="s">
        <v>73</v>
      </c>
      <c r="D26" s="12">
        <v>1761626751</v>
      </c>
      <c r="E26" s="12">
        <v>1889893037</v>
      </c>
      <c r="F26" s="12">
        <v>1679135112</v>
      </c>
      <c r="G26" s="29">
        <f t="shared" si="2"/>
        <v>0.9531730322821375</v>
      </c>
      <c r="H26" s="13">
        <f t="shared" si="3"/>
        <v>0.8884815590756632</v>
      </c>
      <c r="I26" s="30">
        <f t="shared" si="6"/>
        <v>0</v>
      </c>
      <c r="J26" s="31">
        <f t="shared" si="7"/>
        <v>210757925</v>
      </c>
      <c r="K26" s="102">
        <f t="shared" si="0"/>
        <v>0</v>
      </c>
      <c r="L26" s="62">
        <f t="shared" si="1"/>
        <v>0.11151844092433683</v>
      </c>
    </row>
    <row r="27" spans="1:12" ht="12.75">
      <c r="A27" s="32"/>
      <c r="B27" s="33" t="s">
        <v>74</v>
      </c>
      <c r="C27" s="34"/>
      <c r="D27" s="35">
        <f>SUM(D19:D26)</f>
        <v>3069246245</v>
      </c>
      <c r="E27" s="35">
        <f>SUM(E19:E26)</f>
        <v>3416919611</v>
      </c>
      <c r="F27" s="35">
        <f>SUM(F19:F26)</f>
        <v>2692670945</v>
      </c>
      <c r="G27" s="36">
        <f t="shared" si="2"/>
        <v>0.8773069118799232</v>
      </c>
      <c r="H27" s="18">
        <f t="shared" si="3"/>
        <v>0.7880404725740561</v>
      </c>
      <c r="I27" s="54">
        <f>SUM(I19:I26)</f>
        <v>0</v>
      </c>
      <c r="J27" s="55">
        <f>SUM(J19:J26)</f>
        <v>724248666</v>
      </c>
      <c r="K27" s="103">
        <f t="shared" si="0"/>
        <v>0</v>
      </c>
      <c r="L27" s="100">
        <f t="shared" si="1"/>
        <v>0.21195952742594387</v>
      </c>
    </row>
    <row r="28" spans="1:12" ht="12.75">
      <c r="A28" s="27" t="s">
        <v>35</v>
      </c>
      <c r="B28" s="28" t="s">
        <v>75</v>
      </c>
      <c r="C28" s="11" t="s">
        <v>76</v>
      </c>
      <c r="D28" s="12">
        <v>244865586</v>
      </c>
      <c r="E28" s="12">
        <v>244865586</v>
      </c>
      <c r="F28" s="12">
        <v>2675383998</v>
      </c>
      <c r="G28" s="29">
        <f t="shared" si="2"/>
        <v>10.925928962512518</v>
      </c>
      <c r="H28" s="13">
        <f t="shared" si="3"/>
        <v>10.925928962512518</v>
      </c>
      <c r="I28" s="30">
        <f aca="true" t="shared" si="8" ref="I28:I36">IF($F28&gt;$E28,$E28-$F28,0)</f>
        <v>-2430518412</v>
      </c>
      <c r="J28" s="31">
        <f aca="true" t="shared" si="9" ref="J28:J36">IF($F28&lt;=$E28,$E28-$F28,0)</f>
        <v>0</v>
      </c>
      <c r="K28" s="102">
        <f t="shared" si="0"/>
        <v>9.925928962512518</v>
      </c>
      <c r="L28" s="62">
        <f t="shared" si="1"/>
        <v>0</v>
      </c>
    </row>
    <row r="29" spans="1:12" ht="12.75">
      <c r="A29" s="27" t="s">
        <v>35</v>
      </c>
      <c r="B29" s="28" t="s">
        <v>77</v>
      </c>
      <c r="C29" s="11" t="s">
        <v>78</v>
      </c>
      <c r="D29" s="12">
        <v>61660883</v>
      </c>
      <c r="E29" s="12">
        <v>61660883</v>
      </c>
      <c r="F29" s="12">
        <v>85791115</v>
      </c>
      <c r="G29" s="29">
        <f t="shared" si="2"/>
        <v>1.3913377627109231</v>
      </c>
      <c r="H29" s="13">
        <f t="shared" si="3"/>
        <v>1.3913377627109231</v>
      </c>
      <c r="I29" s="30">
        <f t="shared" si="8"/>
        <v>-24130232</v>
      </c>
      <c r="J29" s="31">
        <f t="shared" si="9"/>
        <v>0</v>
      </c>
      <c r="K29" s="102">
        <f t="shared" si="0"/>
        <v>0.39133776271092324</v>
      </c>
      <c r="L29" s="62">
        <f t="shared" si="1"/>
        <v>0</v>
      </c>
    </row>
    <row r="30" spans="1:12" ht="12.75">
      <c r="A30" s="27" t="s">
        <v>35</v>
      </c>
      <c r="B30" s="28" t="s">
        <v>79</v>
      </c>
      <c r="C30" s="11" t="s">
        <v>80</v>
      </c>
      <c r="D30" s="12">
        <v>64605910</v>
      </c>
      <c r="E30" s="12">
        <v>78603093</v>
      </c>
      <c r="F30" s="12">
        <v>37494873</v>
      </c>
      <c r="G30" s="29">
        <f t="shared" si="2"/>
        <v>0.5803628955926787</v>
      </c>
      <c r="H30" s="13">
        <f t="shared" si="3"/>
        <v>0.47701523653782935</v>
      </c>
      <c r="I30" s="30">
        <f t="shared" si="8"/>
        <v>0</v>
      </c>
      <c r="J30" s="31">
        <f t="shared" si="9"/>
        <v>41108220</v>
      </c>
      <c r="K30" s="102">
        <f t="shared" si="0"/>
        <v>0</v>
      </c>
      <c r="L30" s="62">
        <f t="shared" si="1"/>
        <v>0.5229847634621706</v>
      </c>
    </row>
    <row r="31" spans="1:12" ht="12.75">
      <c r="A31" s="27" t="s">
        <v>35</v>
      </c>
      <c r="B31" s="28" t="s">
        <v>81</v>
      </c>
      <c r="C31" s="11" t="s">
        <v>82</v>
      </c>
      <c r="D31" s="12">
        <v>594052426</v>
      </c>
      <c r="E31" s="12">
        <v>623227897</v>
      </c>
      <c r="F31" s="12">
        <v>411649377</v>
      </c>
      <c r="G31" s="29">
        <f t="shared" si="2"/>
        <v>0.6929512598270241</v>
      </c>
      <c r="H31" s="13">
        <f t="shared" si="3"/>
        <v>0.6605117950937938</v>
      </c>
      <c r="I31" s="30">
        <f t="shared" si="8"/>
        <v>0</v>
      </c>
      <c r="J31" s="31">
        <f t="shared" si="9"/>
        <v>211578520</v>
      </c>
      <c r="K31" s="102">
        <f t="shared" si="0"/>
        <v>0</v>
      </c>
      <c r="L31" s="62">
        <f t="shared" si="1"/>
        <v>0.33948820490620624</v>
      </c>
    </row>
    <row r="32" spans="1:12" ht="12.75">
      <c r="A32" s="27" t="s">
        <v>35</v>
      </c>
      <c r="B32" s="28" t="s">
        <v>83</v>
      </c>
      <c r="C32" s="11" t="s">
        <v>84</v>
      </c>
      <c r="D32" s="12">
        <v>77335975</v>
      </c>
      <c r="E32" s="12">
        <v>99482229</v>
      </c>
      <c r="F32" s="12">
        <v>196277222</v>
      </c>
      <c r="G32" s="29">
        <f t="shared" si="2"/>
        <v>2.5379808297496735</v>
      </c>
      <c r="H32" s="13">
        <f t="shared" si="3"/>
        <v>1.9729877785508807</v>
      </c>
      <c r="I32" s="30">
        <f t="shared" si="8"/>
        <v>-96794993</v>
      </c>
      <c r="J32" s="31">
        <f t="shared" si="9"/>
        <v>0</v>
      </c>
      <c r="K32" s="102">
        <f t="shared" si="0"/>
        <v>0.9729877785508807</v>
      </c>
      <c r="L32" s="62">
        <f t="shared" si="1"/>
        <v>0</v>
      </c>
    </row>
    <row r="33" spans="1:12" ht="12.75">
      <c r="A33" s="27" t="s">
        <v>35</v>
      </c>
      <c r="B33" s="28" t="s">
        <v>85</v>
      </c>
      <c r="C33" s="11" t="s">
        <v>86</v>
      </c>
      <c r="D33" s="12">
        <v>228998706</v>
      </c>
      <c r="E33" s="12">
        <v>227908508</v>
      </c>
      <c r="F33" s="12">
        <v>183151449</v>
      </c>
      <c r="G33" s="29">
        <f t="shared" si="2"/>
        <v>0.7997925062511052</v>
      </c>
      <c r="H33" s="13">
        <f t="shared" si="3"/>
        <v>0.8036183054649281</v>
      </c>
      <c r="I33" s="30">
        <f t="shared" si="8"/>
        <v>0</v>
      </c>
      <c r="J33" s="31">
        <f t="shared" si="9"/>
        <v>44757059</v>
      </c>
      <c r="K33" s="102">
        <f t="shared" si="0"/>
        <v>0</v>
      </c>
      <c r="L33" s="62">
        <f t="shared" si="1"/>
        <v>0.19638169453507195</v>
      </c>
    </row>
    <row r="34" spans="1:12" ht="12.75">
      <c r="A34" s="27" t="s">
        <v>35</v>
      </c>
      <c r="B34" s="28" t="s">
        <v>87</v>
      </c>
      <c r="C34" s="11" t="s">
        <v>88</v>
      </c>
      <c r="D34" s="12">
        <v>0</v>
      </c>
      <c r="E34" s="12">
        <v>169439308</v>
      </c>
      <c r="F34" s="12">
        <v>136565703</v>
      </c>
      <c r="G34" s="29">
        <f t="shared" si="2"/>
        <v>0</v>
      </c>
      <c r="H34" s="13">
        <f t="shared" si="3"/>
        <v>0.8059859581107355</v>
      </c>
      <c r="I34" s="30">
        <f t="shared" si="8"/>
        <v>0</v>
      </c>
      <c r="J34" s="31">
        <f t="shared" si="9"/>
        <v>32873605</v>
      </c>
      <c r="K34" s="102">
        <f t="shared" si="0"/>
        <v>0</v>
      </c>
      <c r="L34" s="62">
        <f t="shared" si="1"/>
        <v>0.19401404188926455</v>
      </c>
    </row>
    <row r="35" spans="1:12" ht="12.75">
      <c r="A35" s="27" t="s">
        <v>35</v>
      </c>
      <c r="B35" s="28" t="s">
        <v>89</v>
      </c>
      <c r="C35" s="11" t="s">
        <v>90</v>
      </c>
      <c r="D35" s="12">
        <v>111716270</v>
      </c>
      <c r="E35" s="12">
        <v>111716270</v>
      </c>
      <c r="F35" s="12">
        <v>87020836</v>
      </c>
      <c r="G35" s="29">
        <f t="shared" si="2"/>
        <v>0.7789450542879743</v>
      </c>
      <c r="H35" s="13">
        <f t="shared" si="3"/>
        <v>0.7789450542879743</v>
      </c>
      <c r="I35" s="30">
        <f t="shared" si="8"/>
        <v>0</v>
      </c>
      <c r="J35" s="31">
        <f t="shared" si="9"/>
        <v>24695434</v>
      </c>
      <c r="K35" s="102">
        <f t="shared" si="0"/>
        <v>0</v>
      </c>
      <c r="L35" s="62">
        <f t="shared" si="1"/>
        <v>0.22105494571202566</v>
      </c>
    </row>
    <row r="36" spans="1:12" ht="12.75">
      <c r="A36" s="27" t="s">
        <v>54</v>
      </c>
      <c r="B36" s="28" t="s">
        <v>91</v>
      </c>
      <c r="C36" s="11" t="s">
        <v>92</v>
      </c>
      <c r="D36" s="12">
        <v>1317846899</v>
      </c>
      <c r="E36" s="12">
        <v>1347475525</v>
      </c>
      <c r="F36" s="12">
        <v>1025402098</v>
      </c>
      <c r="G36" s="29">
        <f t="shared" si="2"/>
        <v>0.7780889409673377</v>
      </c>
      <c r="H36" s="13">
        <f t="shared" si="3"/>
        <v>0.7609801283774709</v>
      </c>
      <c r="I36" s="30">
        <f t="shared" si="8"/>
        <v>0</v>
      </c>
      <c r="J36" s="31">
        <f t="shared" si="9"/>
        <v>322073427</v>
      </c>
      <c r="K36" s="102">
        <f t="shared" si="0"/>
        <v>0</v>
      </c>
      <c r="L36" s="62">
        <f t="shared" si="1"/>
        <v>0.2390198716225291</v>
      </c>
    </row>
    <row r="37" spans="1:12" ht="12.75">
      <c r="A37" s="32"/>
      <c r="B37" s="33" t="s">
        <v>93</v>
      </c>
      <c r="C37" s="34"/>
      <c r="D37" s="35">
        <f>SUM(D28:D36)</f>
        <v>2701082655</v>
      </c>
      <c r="E37" s="35">
        <f>SUM(E28:E36)</f>
        <v>2964379299</v>
      </c>
      <c r="F37" s="35">
        <f>SUM(F28:F36)</f>
        <v>4838736671</v>
      </c>
      <c r="G37" s="36">
        <f t="shared" si="2"/>
        <v>1.7914063688658206</v>
      </c>
      <c r="H37" s="18">
        <f t="shared" si="3"/>
        <v>1.632293368339299</v>
      </c>
      <c r="I37" s="54">
        <f>SUM(I28:I36)</f>
        <v>-2551443637</v>
      </c>
      <c r="J37" s="55">
        <f>SUM(J28:J36)</f>
        <v>677086265</v>
      </c>
      <c r="K37" s="103">
        <f t="shared" si="0"/>
        <v>0.8607008009604914</v>
      </c>
      <c r="L37" s="100">
        <f t="shared" si="1"/>
        <v>0.22840743262119237</v>
      </c>
    </row>
    <row r="38" spans="1:12" ht="12.75">
      <c r="A38" s="27" t="s">
        <v>35</v>
      </c>
      <c r="B38" s="28" t="s">
        <v>94</v>
      </c>
      <c r="C38" s="11" t="s">
        <v>95</v>
      </c>
      <c r="D38" s="12">
        <v>201099003</v>
      </c>
      <c r="E38" s="12">
        <v>228490539</v>
      </c>
      <c r="F38" s="12">
        <v>167216810</v>
      </c>
      <c r="G38" s="29">
        <f t="shared" si="2"/>
        <v>0.8315148633531515</v>
      </c>
      <c r="H38" s="13">
        <f t="shared" si="3"/>
        <v>0.7318325333374088</v>
      </c>
      <c r="I38" s="30">
        <f>IF($F38&gt;$E38,$E38-$F38,0)</f>
        <v>0</v>
      </c>
      <c r="J38" s="31">
        <f>IF($F38&lt;=$E38,$E38-$F38,0)</f>
        <v>61273729</v>
      </c>
      <c r="K38" s="102">
        <f t="shared" si="0"/>
        <v>0</v>
      </c>
      <c r="L38" s="62">
        <f t="shared" si="1"/>
        <v>0.2681674666625912</v>
      </c>
    </row>
    <row r="39" spans="1:12" ht="12.75">
      <c r="A39" s="27" t="s">
        <v>35</v>
      </c>
      <c r="B39" s="28" t="s">
        <v>96</v>
      </c>
      <c r="C39" s="11" t="s">
        <v>97</v>
      </c>
      <c r="D39" s="12">
        <v>213944961</v>
      </c>
      <c r="E39" s="12">
        <v>226513797</v>
      </c>
      <c r="F39" s="12">
        <v>187663570</v>
      </c>
      <c r="G39" s="29">
        <f aca="true" t="shared" si="10" ref="G39:G57">IF($D39=0,0,$F39/$D39)</f>
        <v>0.8771581677962492</v>
      </c>
      <c r="H39" s="13">
        <f aca="true" t="shared" si="11" ref="H39:H57">IF($E39=0,0,$F39/$E39)</f>
        <v>0.8284862665562045</v>
      </c>
      <c r="I39" s="30">
        <f>IF($F39&gt;$E39,$E39-$F39,0)</f>
        <v>0</v>
      </c>
      <c r="J39" s="31">
        <f>IF($F39&lt;=$E39,$E39-$F39,0)</f>
        <v>38850227</v>
      </c>
      <c r="K39" s="102">
        <f t="shared" si="0"/>
        <v>0</v>
      </c>
      <c r="L39" s="62">
        <f t="shared" si="1"/>
        <v>0.17151373344379547</v>
      </c>
    </row>
    <row r="40" spans="1:12" ht="12.75">
      <c r="A40" s="27" t="s">
        <v>35</v>
      </c>
      <c r="B40" s="28" t="s">
        <v>98</v>
      </c>
      <c r="C40" s="11" t="s">
        <v>99</v>
      </c>
      <c r="D40" s="12">
        <v>138484063</v>
      </c>
      <c r="E40" s="12">
        <v>140766510</v>
      </c>
      <c r="F40" s="12">
        <v>116665481</v>
      </c>
      <c r="G40" s="29">
        <f t="shared" si="10"/>
        <v>0.8424469825094603</v>
      </c>
      <c r="H40" s="13">
        <f t="shared" si="11"/>
        <v>0.8287871951929475</v>
      </c>
      <c r="I40" s="30">
        <f>IF($F40&gt;$E40,$E40-$F40,0)</f>
        <v>0</v>
      </c>
      <c r="J40" s="31">
        <f>IF($F40&lt;=$E40,$E40-$F40,0)</f>
        <v>24101029</v>
      </c>
      <c r="K40" s="102">
        <f t="shared" si="0"/>
        <v>0</v>
      </c>
      <c r="L40" s="62">
        <f t="shared" si="1"/>
        <v>0.17121280480705248</v>
      </c>
    </row>
    <row r="41" spans="1:12" ht="12.75">
      <c r="A41" s="27" t="s">
        <v>35</v>
      </c>
      <c r="B41" s="28" t="s">
        <v>100</v>
      </c>
      <c r="C41" s="11" t="s">
        <v>101</v>
      </c>
      <c r="D41" s="12">
        <v>172850546</v>
      </c>
      <c r="E41" s="12">
        <v>166462757</v>
      </c>
      <c r="F41" s="12">
        <v>105827828</v>
      </c>
      <c r="G41" s="29">
        <f t="shared" si="10"/>
        <v>0.6122504698365258</v>
      </c>
      <c r="H41" s="13">
        <f t="shared" si="11"/>
        <v>0.6357447750309698</v>
      </c>
      <c r="I41" s="30">
        <f>IF($F41&gt;$E41,$E41-$F41,0)</f>
        <v>0</v>
      </c>
      <c r="J41" s="31">
        <f>IF($F41&lt;=$E41,$E41-$F41,0)</f>
        <v>60634929</v>
      </c>
      <c r="K41" s="102">
        <f t="shared" si="0"/>
        <v>0</v>
      </c>
      <c r="L41" s="62">
        <f t="shared" si="1"/>
        <v>0.3642552249690302</v>
      </c>
    </row>
    <row r="42" spans="1:12" ht="12.75">
      <c r="A42" s="27" t="s">
        <v>54</v>
      </c>
      <c r="B42" s="28" t="s">
        <v>102</v>
      </c>
      <c r="C42" s="11" t="s">
        <v>103</v>
      </c>
      <c r="D42" s="12">
        <v>532007800</v>
      </c>
      <c r="E42" s="12">
        <v>627131814</v>
      </c>
      <c r="F42" s="12">
        <v>581550983</v>
      </c>
      <c r="G42" s="29">
        <f t="shared" si="10"/>
        <v>1.0931249184692404</v>
      </c>
      <c r="H42" s="13">
        <f t="shared" si="11"/>
        <v>0.9273185796311715</v>
      </c>
      <c r="I42" s="30">
        <f>IF($F42&gt;$E42,$E42-$F42,0)</f>
        <v>0</v>
      </c>
      <c r="J42" s="31">
        <f>IF($F42&lt;=$E42,$E42-$F42,0)</f>
        <v>45580831</v>
      </c>
      <c r="K42" s="102">
        <f t="shared" si="0"/>
        <v>0</v>
      </c>
      <c r="L42" s="62">
        <f t="shared" si="1"/>
        <v>0.07268142036882855</v>
      </c>
    </row>
    <row r="43" spans="1:12" ht="12.75">
      <c r="A43" s="32"/>
      <c r="B43" s="33" t="s">
        <v>104</v>
      </c>
      <c r="C43" s="34"/>
      <c r="D43" s="35">
        <f>SUM(D38:D42)</f>
        <v>1258386373</v>
      </c>
      <c r="E43" s="35">
        <f>SUM(E38:E42)</f>
        <v>1389365417</v>
      </c>
      <c r="F43" s="35">
        <f>SUM(F38:F42)</f>
        <v>1158924672</v>
      </c>
      <c r="G43" s="36">
        <f t="shared" si="10"/>
        <v>0.9209609201640647</v>
      </c>
      <c r="H43" s="18">
        <f t="shared" si="11"/>
        <v>0.8341395703532183</v>
      </c>
      <c r="I43" s="54">
        <f>SUM(I38:I42)</f>
        <v>0</v>
      </c>
      <c r="J43" s="55">
        <f>SUM(J38:J42)</f>
        <v>230440745</v>
      </c>
      <c r="K43" s="103">
        <f t="shared" si="0"/>
        <v>0</v>
      </c>
      <c r="L43" s="100">
        <f t="shared" si="1"/>
        <v>0.1658604296467817</v>
      </c>
    </row>
    <row r="44" spans="1:12" ht="12.75">
      <c r="A44" s="27" t="s">
        <v>35</v>
      </c>
      <c r="B44" s="28" t="s">
        <v>105</v>
      </c>
      <c r="C44" s="11" t="s">
        <v>106</v>
      </c>
      <c r="D44" s="12">
        <v>141499267</v>
      </c>
      <c r="E44" s="12">
        <v>110960823</v>
      </c>
      <c r="F44" s="12">
        <v>233470918</v>
      </c>
      <c r="G44" s="29">
        <f t="shared" si="10"/>
        <v>1.6499796991881237</v>
      </c>
      <c r="H44" s="13">
        <f t="shared" si="11"/>
        <v>2.1040842316030766</v>
      </c>
      <c r="I44" s="30">
        <f aca="true" t="shared" si="12" ref="I44:I49">IF($F44&gt;$E44,$E44-$F44,0)</f>
        <v>-122510095</v>
      </c>
      <c r="J44" s="31">
        <f aca="true" t="shared" si="13" ref="J44:J49">IF($F44&lt;=$E44,$E44-$F44,0)</f>
        <v>0</v>
      </c>
      <c r="K44" s="102">
        <f t="shared" si="0"/>
        <v>1.1040842316030768</v>
      </c>
      <c r="L44" s="62">
        <f t="shared" si="1"/>
        <v>0</v>
      </c>
    </row>
    <row r="45" spans="1:12" ht="12.75">
      <c r="A45" s="27" t="s">
        <v>35</v>
      </c>
      <c r="B45" s="28" t="s">
        <v>107</v>
      </c>
      <c r="C45" s="11" t="s">
        <v>108</v>
      </c>
      <c r="D45" s="12">
        <v>160060838</v>
      </c>
      <c r="E45" s="12">
        <v>160060838</v>
      </c>
      <c r="F45" s="12">
        <v>89648901</v>
      </c>
      <c r="G45" s="29">
        <f t="shared" si="10"/>
        <v>0.5600926630160464</v>
      </c>
      <c r="H45" s="13">
        <f t="shared" si="11"/>
        <v>0.5600926630160464</v>
      </c>
      <c r="I45" s="30">
        <f t="shared" si="12"/>
        <v>0</v>
      </c>
      <c r="J45" s="31">
        <f t="shared" si="13"/>
        <v>70411937</v>
      </c>
      <c r="K45" s="102">
        <f t="shared" si="0"/>
        <v>0</v>
      </c>
      <c r="L45" s="62">
        <f t="shared" si="1"/>
        <v>0.43990733698395357</v>
      </c>
    </row>
    <row r="46" spans="1:12" ht="12.75">
      <c r="A46" s="27" t="s">
        <v>35</v>
      </c>
      <c r="B46" s="28" t="s">
        <v>109</v>
      </c>
      <c r="C46" s="11" t="s">
        <v>110</v>
      </c>
      <c r="D46" s="12">
        <v>287327375</v>
      </c>
      <c r="E46" s="12">
        <v>298229456</v>
      </c>
      <c r="F46" s="12">
        <v>210522612</v>
      </c>
      <c r="G46" s="29">
        <f t="shared" si="10"/>
        <v>0.7326924975387396</v>
      </c>
      <c r="H46" s="13">
        <f t="shared" si="11"/>
        <v>0.7059081782987928</v>
      </c>
      <c r="I46" s="30">
        <f t="shared" si="12"/>
        <v>0</v>
      </c>
      <c r="J46" s="31">
        <f t="shared" si="13"/>
        <v>87706844</v>
      </c>
      <c r="K46" s="102">
        <f t="shared" si="0"/>
        <v>0</v>
      </c>
      <c r="L46" s="62">
        <f t="shared" si="1"/>
        <v>0.2940918217012071</v>
      </c>
    </row>
    <row r="47" spans="1:12" ht="12.75">
      <c r="A47" s="27" t="s">
        <v>35</v>
      </c>
      <c r="B47" s="28" t="s">
        <v>111</v>
      </c>
      <c r="C47" s="11" t="s">
        <v>112</v>
      </c>
      <c r="D47" s="12">
        <v>249796494</v>
      </c>
      <c r="E47" s="12">
        <v>248627176</v>
      </c>
      <c r="F47" s="12">
        <v>203399714</v>
      </c>
      <c r="G47" s="29">
        <f t="shared" si="10"/>
        <v>0.814261684553507</v>
      </c>
      <c r="H47" s="13">
        <f t="shared" si="11"/>
        <v>0.8180912371381317</v>
      </c>
      <c r="I47" s="30">
        <f t="shared" si="12"/>
        <v>0</v>
      </c>
      <c r="J47" s="31">
        <f t="shared" si="13"/>
        <v>45227462</v>
      </c>
      <c r="K47" s="102">
        <f t="shared" si="0"/>
        <v>0</v>
      </c>
      <c r="L47" s="62">
        <f t="shared" si="1"/>
        <v>0.18190876286186833</v>
      </c>
    </row>
    <row r="48" spans="1:12" ht="12.75">
      <c r="A48" s="27" t="s">
        <v>35</v>
      </c>
      <c r="B48" s="28" t="s">
        <v>113</v>
      </c>
      <c r="C48" s="11" t="s">
        <v>114</v>
      </c>
      <c r="D48" s="12">
        <v>1155664528</v>
      </c>
      <c r="E48" s="12">
        <v>40557488</v>
      </c>
      <c r="F48" s="12">
        <v>875548829</v>
      </c>
      <c r="G48" s="29">
        <f t="shared" si="10"/>
        <v>0.7576150412051066</v>
      </c>
      <c r="H48" s="13">
        <f t="shared" si="11"/>
        <v>21.587846589512644</v>
      </c>
      <c r="I48" s="30">
        <f t="shared" si="12"/>
        <v>-834991341</v>
      </c>
      <c r="J48" s="31">
        <f t="shared" si="13"/>
        <v>0</v>
      </c>
      <c r="K48" s="102">
        <f t="shared" si="0"/>
        <v>20.587846589512644</v>
      </c>
      <c r="L48" s="62">
        <f t="shared" si="1"/>
        <v>0</v>
      </c>
    </row>
    <row r="49" spans="1:12" ht="12.75">
      <c r="A49" s="27" t="s">
        <v>54</v>
      </c>
      <c r="B49" s="28" t="s">
        <v>115</v>
      </c>
      <c r="C49" s="11" t="s">
        <v>116</v>
      </c>
      <c r="D49" s="12">
        <v>1656030721</v>
      </c>
      <c r="E49" s="12">
        <v>1835004689</v>
      </c>
      <c r="F49" s="12">
        <v>1399031593</v>
      </c>
      <c r="G49" s="29">
        <f t="shared" si="10"/>
        <v>0.8448101688326107</v>
      </c>
      <c r="H49" s="13">
        <f t="shared" si="11"/>
        <v>0.7624130888528754</v>
      </c>
      <c r="I49" s="30">
        <f t="shared" si="12"/>
        <v>0</v>
      </c>
      <c r="J49" s="31">
        <f t="shared" si="13"/>
        <v>435973096</v>
      </c>
      <c r="K49" s="102">
        <f t="shared" si="0"/>
        <v>0</v>
      </c>
      <c r="L49" s="62">
        <f t="shared" si="1"/>
        <v>0.2375869111471246</v>
      </c>
    </row>
    <row r="50" spans="1:12" ht="12.75">
      <c r="A50" s="32"/>
      <c r="B50" s="33" t="s">
        <v>117</v>
      </c>
      <c r="C50" s="34"/>
      <c r="D50" s="35">
        <f>SUM(D44:D49)</f>
        <v>3650379223</v>
      </c>
      <c r="E50" s="35">
        <f>SUM(E44:E49)</f>
        <v>2693440470</v>
      </c>
      <c r="F50" s="35">
        <f>SUM(F44:F49)</f>
        <v>3011622567</v>
      </c>
      <c r="G50" s="36">
        <f t="shared" si="10"/>
        <v>0.8250163566636102</v>
      </c>
      <c r="H50" s="18">
        <f t="shared" si="11"/>
        <v>1.118132218084627</v>
      </c>
      <c r="I50" s="54">
        <f>SUM(I44:I49)</f>
        <v>-957501436</v>
      </c>
      <c r="J50" s="55">
        <f>SUM(J44:J49)</f>
        <v>639319339</v>
      </c>
      <c r="K50" s="103">
        <f t="shared" si="0"/>
        <v>0.35549381791237433</v>
      </c>
      <c r="L50" s="100">
        <f t="shared" si="1"/>
        <v>0.23736159982774743</v>
      </c>
    </row>
    <row r="51" spans="1:12" ht="12.75">
      <c r="A51" s="27" t="s">
        <v>35</v>
      </c>
      <c r="B51" s="28" t="s">
        <v>118</v>
      </c>
      <c r="C51" s="11" t="s">
        <v>119</v>
      </c>
      <c r="D51" s="12">
        <v>361331247</v>
      </c>
      <c r="E51" s="12">
        <v>369143833</v>
      </c>
      <c r="F51" s="12">
        <v>286118502</v>
      </c>
      <c r="G51" s="29">
        <f t="shared" si="10"/>
        <v>0.7918454447976374</v>
      </c>
      <c r="H51" s="13">
        <f t="shared" si="11"/>
        <v>0.7750867722067566</v>
      </c>
      <c r="I51" s="30">
        <f>IF($F51&gt;$E51,$E51-$F51,0)</f>
        <v>0</v>
      </c>
      <c r="J51" s="31">
        <f>IF($F51&lt;=$E51,$E51-$F51,0)</f>
        <v>83025331</v>
      </c>
      <c r="K51" s="102">
        <f t="shared" si="0"/>
        <v>0</v>
      </c>
      <c r="L51" s="62">
        <f t="shared" si="1"/>
        <v>0.2249132277932434</v>
      </c>
    </row>
    <row r="52" spans="1:12" ht="12.75">
      <c r="A52" s="27" t="s">
        <v>35</v>
      </c>
      <c r="B52" s="28" t="s">
        <v>120</v>
      </c>
      <c r="C52" s="11" t="s">
        <v>121</v>
      </c>
      <c r="D52" s="12">
        <v>311908095</v>
      </c>
      <c r="E52" s="12">
        <v>349122133</v>
      </c>
      <c r="F52" s="12">
        <v>268010518</v>
      </c>
      <c r="G52" s="29">
        <f t="shared" si="10"/>
        <v>0.8592611807654431</v>
      </c>
      <c r="H52" s="13">
        <f t="shared" si="11"/>
        <v>0.7676697999550776</v>
      </c>
      <c r="I52" s="30">
        <f>IF($F52&gt;$E52,$E52-$F52,0)</f>
        <v>0</v>
      </c>
      <c r="J52" s="31">
        <f>IF($F52&lt;=$E52,$E52-$F52,0)</f>
        <v>81111615</v>
      </c>
      <c r="K52" s="102">
        <f t="shared" si="0"/>
        <v>0</v>
      </c>
      <c r="L52" s="62">
        <f t="shared" si="1"/>
        <v>0.23233020004492239</v>
      </c>
    </row>
    <row r="53" spans="1:12" ht="12.75">
      <c r="A53" s="27" t="s">
        <v>35</v>
      </c>
      <c r="B53" s="28" t="s">
        <v>122</v>
      </c>
      <c r="C53" s="11" t="s">
        <v>123</v>
      </c>
      <c r="D53" s="12">
        <v>177738482</v>
      </c>
      <c r="E53" s="12">
        <v>390722725</v>
      </c>
      <c r="F53" s="12">
        <v>278525068</v>
      </c>
      <c r="G53" s="29">
        <f t="shared" si="10"/>
        <v>1.567049886248044</v>
      </c>
      <c r="H53" s="13">
        <f t="shared" si="11"/>
        <v>0.7128458371598427</v>
      </c>
      <c r="I53" s="30">
        <f>IF($F53&gt;$E53,$E53-$F53,0)</f>
        <v>0</v>
      </c>
      <c r="J53" s="31">
        <f>IF($F53&lt;=$E53,$E53-$F53,0)</f>
        <v>112197657</v>
      </c>
      <c r="K53" s="102">
        <f t="shared" si="0"/>
        <v>0</v>
      </c>
      <c r="L53" s="62">
        <f t="shared" si="1"/>
        <v>0.2871541628401573</v>
      </c>
    </row>
    <row r="54" spans="1:12" ht="12.75">
      <c r="A54" s="27" t="s">
        <v>35</v>
      </c>
      <c r="B54" s="28" t="s">
        <v>124</v>
      </c>
      <c r="C54" s="11" t="s">
        <v>125</v>
      </c>
      <c r="D54" s="12">
        <v>58807450</v>
      </c>
      <c r="E54" s="12">
        <v>58807450</v>
      </c>
      <c r="F54" s="12">
        <v>129888870</v>
      </c>
      <c r="G54" s="29">
        <f t="shared" si="10"/>
        <v>2.2087145421200884</v>
      </c>
      <c r="H54" s="13">
        <f t="shared" si="11"/>
        <v>2.2087145421200884</v>
      </c>
      <c r="I54" s="30">
        <f>IF($F54&gt;$E54,$E54-$F54,0)</f>
        <v>-71081420</v>
      </c>
      <c r="J54" s="31">
        <f>IF($F54&lt;=$E54,$E54-$F54,0)</f>
        <v>0</v>
      </c>
      <c r="K54" s="102">
        <f t="shared" si="0"/>
        <v>1.2087145421200884</v>
      </c>
      <c r="L54" s="62">
        <f t="shared" si="1"/>
        <v>0</v>
      </c>
    </row>
    <row r="55" spans="1:12" ht="12.75">
      <c r="A55" s="27" t="s">
        <v>54</v>
      </c>
      <c r="B55" s="28" t="s">
        <v>126</v>
      </c>
      <c r="C55" s="11" t="s">
        <v>127</v>
      </c>
      <c r="D55" s="12">
        <v>407725754</v>
      </c>
      <c r="E55" s="12">
        <v>1011515208</v>
      </c>
      <c r="F55" s="12">
        <v>650901869</v>
      </c>
      <c r="G55" s="29">
        <f t="shared" si="10"/>
        <v>1.5964207868017088</v>
      </c>
      <c r="H55" s="13">
        <f t="shared" si="11"/>
        <v>0.6434919256300494</v>
      </c>
      <c r="I55" s="30">
        <f>IF($F55&gt;$E55,$E55-$F55,0)</f>
        <v>0</v>
      </c>
      <c r="J55" s="31">
        <f>IF($F55&lt;=$E55,$E55-$F55,0)</f>
        <v>360613339</v>
      </c>
      <c r="K55" s="102">
        <f t="shared" si="0"/>
        <v>0</v>
      </c>
      <c r="L55" s="62">
        <f t="shared" si="1"/>
        <v>0.3565080743699505</v>
      </c>
    </row>
    <row r="56" spans="1:12" ht="12.75">
      <c r="A56" s="32"/>
      <c r="B56" s="33" t="s">
        <v>128</v>
      </c>
      <c r="C56" s="34"/>
      <c r="D56" s="35">
        <f>SUM(D51:D55)</f>
        <v>1317511028</v>
      </c>
      <c r="E56" s="35">
        <f>SUM(E51:E55)</f>
        <v>2179311349</v>
      </c>
      <c r="F56" s="35">
        <f>SUM(F51:F55)</f>
        <v>1613444827</v>
      </c>
      <c r="G56" s="36">
        <f t="shared" si="10"/>
        <v>1.2246158041266886</v>
      </c>
      <c r="H56" s="18">
        <f t="shared" si="11"/>
        <v>0.7403461775851101</v>
      </c>
      <c r="I56" s="54">
        <f>SUM(I51:I55)</f>
        <v>-71081420</v>
      </c>
      <c r="J56" s="55">
        <f>SUM(J51:J55)</f>
        <v>636947942</v>
      </c>
      <c r="K56" s="103">
        <f t="shared" si="0"/>
        <v>0.03261645933822924</v>
      </c>
      <c r="L56" s="100">
        <f t="shared" si="1"/>
        <v>0.2922702817531191</v>
      </c>
    </row>
    <row r="57" spans="1:12" ht="12.75">
      <c r="A57" s="32"/>
      <c r="B57" s="33" t="s">
        <v>129</v>
      </c>
      <c r="C57" s="34"/>
      <c r="D57" s="35">
        <f>SUM(D5:D6,D8:D17,D19:D26,D28:D36,D38:D42,D44:D49,D51:D55)</f>
        <v>28369783442</v>
      </c>
      <c r="E57" s="35">
        <f>SUM(E5:E6,E8:E17,E19:E26,E28:E36,E38:E42,E44:E49,E51:E55)</f>
        <v>29986070489</v>
      </c>
      <c r="F57" s="35">
        <f>SUM(F5:F6,F8:F17,F19:F26,F28:F36,F38:F42,F44:F49,F51:F55)</f>
        <v>28663971254</v>
      </c>
      <c r="G57" s="36">
        <f t="shared" si="10"/>
        <v>1.010369758817562</v>
      </c>
      <c r="H57" s="18">
        <f t="shared" si="11"/>
        <v>0.9559095535547082</v>
      </c>
      <c r="I57" s="54">
        <f>I56+I50+I43+I37+I27+I18+I7</f>
        <v>-3733263095</v>
      </c>
      <c r="J57" s="55">
        <f>J56+J50+J43+J37+J27+J18+J7</f>
        <v>5055362330</v>
      </c>
      <c r="K57" s="103">
        <f t="shared" si="0"/>
        <v>0.12449991059580477</v>
      </c>
      <c r="L57" s="100">
        <f t="shared" si="1"/>
        <v>0.1685903570410966</v>
      </c>
    </row>
    <row r="58" spans="1:12" ht="12.75">
      <c r="A58" s="22"/>
      <c r="B58" s="26"/>
      <c r="C58" s="6"/>
      <c r="D58" s="37"/>
      <c r="E58" s="37"/>
      <c r="F58" s="37"/>
      <c r="G58" s="29"/>
      <c r="H58" s="13"/>
      <c r="I58" s="38"/>
      <c r="J58" s="39"/>
      <c r="K58" s="102"/>
      <c r="L58" s="62"/>
    </row>
    <row r="59" spans="1:12" ht="12.75">
      <c r="A59" s="22"/>
      <c r="B59" s="24" t="s">
        <v>130</v>
      </c>
      <c r="C59" s="5"/>
      <c r="D59" s="37"/>
      <c r="E59" s="37"/>
      <c r="F59" s="37"/>
      <c r="G59" s="29"/>
      <c r="H59" s="13"/>
      <c r="I59" s="38"/>
      <c r="J59" s="39"/>
      <c r="K59" s="102"/>
      <c r="L59" s="62"/>
    </row>
    <row r="60" spans="1:12" ht="12.75">
      <c r="A60" s="27" t="s">
        <v>29</v>
      </c>
      <c r="B60" s="28" t="s">
        <v>131</v>
      </c>
      <c r="C60" s="11" t="s">
        <v>132</v>
      </c>
      <c r="D60" s="12">
        <v>6234461531</v>
      </c>
      <c r="E60" s="12">
        <v>6710940062</v>
      </c>
      <c r="F60" s="12">
        <v>5683806209</v>
      </c>
      <c r="G60" s="29">
        <f aca="true" t="shared" si="14" ref="G60:G89">IF($D60=0,0,$F60/$D60)</f>
        <v>0.9116755602289079</v>
      </c>
      <c r="H60" s="13">
        <f aca="true" t="shared" si="15" ref="H60:H89">IF($E60=0,0,$F60/$E60)</f>
        <v>0.8469463527448206</v>
      </c>
      <c r="I60" s="30">
        <f>IF($F60&gt;$E60,$E60-$F60,0)</f>
        <v>0</v>
      </c>
      <c r="J60" s="31">
        <f>IF($F60&lt;=$E60,$E60-$F60,0)</f>
        <v>1027133853</v>
      </c>
      <c r="K60" s="102">
        <f aca="true" t="shared" si="16" ref="K60:K123">IF(E60=0,0,(ABS(I60)/E60))</f>
        <v>0</v>
      </c>
      <c r="L60" s="62">
        <f aca="true" t="shared" si="17" ref="L60:L123">IF(E60=0,0,(J60/E60))</f>
        <v>0.15305364725517942</v>
      </c>
    </row>
    <row r="61" spans="1:12" ht="12.75">
      <c r="A61" s="32"/>
      <c r="B61" s="33" t="s">
        <v>34</v>
      </c>
      <c r="C61" s="34"/>
      <c r="D61" s="35">
        <f>D60</f>
        <v>6234461531</v>
      </c>
      <c r="E61" s="35">
        <f>E60</f>
        <v>6710940062</v>
      </c>
      <c r="F61" s="35">
        <f>F60</f>
        <v>5683806209</v>
      </c>
      <c r="G61" s="36">
        <f t="shared" si="14"/>
        <v>0.9116755602289079</v>
      </c>
      <c r="H61" s="18">
        <f t="shared" si="15"/>
        <v>0.8469463527448206</v>
      </c>
      <c r="I61" s="54">
        <f>SUM(I60)</f>
        <v>0</v>
      </c>
      <c r="J61" s="55">
        <f>SUM(J60)</f>
        <v>1027133853</v>
      </c>
      <c r="K61" s="103">
        <f t="shared" si="16"/>
        <v>0</v>
      </c>
      <c r="L61" s="100">
        <f t="shared" si="17"/>
        <v>0.15305364725517942</v>
      </c>
    </row>
    <row r="62" spans="1:12" ht="12.75">
      <c r="A62" s="27" t="s">
        <v>35</v>
      </c>
      <c r="B62" s="28" t="s">
        <v>133</v>
      </c>
      <c r="C62" s="11" t="s">
        <v>134</v>
      </c>
      <c r="D62" s="12">
        <v>157012314</v>
      </c>
      <c r="E62" s="12">
        <v>160395120</v>
      </c>
      <c r="F62" s="12">
        <v>102443958</v>
      </c>
      <c r="G62" s="29">
        <f t="shared" si="14"/>
        <v>0.652458112298122</v>
      </c>
      <c r="H62" s="13">
        <f t="shared" si="15"/>
        <v>0.6386974740877404</v>
      </c>
      <c r="I62" s="30">
        <f>IF($F62&gt;$E62,$E62-$F62,0)</f>
        <v>0</v>
      </c>
      <c r="J62" s="31">
        <f>IF($F62&lt;=$E62,$E62-$F62,0)</f>
        <v>57951162</v>
      </c>
      <c r="K62" s="102">
        <f t="shared" si="16"/>
        <v>0</v>
      </c>
      <c r="L62" s="62">
        <f t="shared" si="17"/>
        <v>0.3613025259122597</v>
      </c>
    </row>
    <row r="63" spans="1:12" ht="12.75">
      <c r="A63" s="27" t="s">
        <v>35</v>
      </c>
      <c r="B63" s="28" t="s">
        <v>135</v>
      </c>
      <c r="C63" s="11" t="s">
        <v>136</v>
      </c>
      <c r="D63" s="12">
        <v>301610464</v>
      </c>
      <c r="E63" s="12">
        <v>301610464</v>
      </c>
      <c r="F63" s="12">
        <v>188356637</v>
      </c>
      <c r="G63" s="29">
        <f t="shared" si="14"/>
        <v>0.6245029913816252</v>
      </c>
      <c r="H63" s="13">
        <f t="shared" si="15"/>
        <v>0.6245029913816252</v>
      </c>
      <c r="I63" s="30">
        <f>IF($F63&gt;$E63,$E63-$F63,0)</f>
        <v>0</v>
      </c>
      <c r="J63" s="31">
        <f>IF($F63&lt;=$E63,$E63-$F63,0)</f>
        <v>113253827</v>
      </c>
      <c r="K63" s="102">
        <f t="shared" si="16"/>
        <v>0</v>
      </c>
      <c r="L63" s="62">
        <f t="shared" si="17"/>
        <v>0.3754970086183747</v>
      </c>
    </row>
    <row r="64" spans="1:12" ht="12.75">
      <c r="A64" s="27" t="s">
        <v>35</v>
      </c>
      <c r="B64" s="28" t="s">
        <v>137</v>
      </c>
      <c r="C64" s="11" t="s">
        <v>138</v>
      </c>
      <c r="D64" s="12">
        <v>184210640</v>
      </c>
      <c r="E64" s="12">
        <v>183407984</v>
      </c>
      <c r="F64" s="12">
        <v>107933258</v>
      </c>
      <c r="G64" s="29">
        <f t="shared" si="14"/>
        <v>0.5859230389732102</v>
      </c>
      <c r="H64" s="13">
        <f t="shared" si="15"/>
        <v>0.5884872383745301</v>
      </c>
      <c r="I64" s="30">
        <f>IF($F64&gt;$E64,$E64-$F64,0)</f>
        <v>0</v>
      </c>
      <c r="J64" s="31">
        <f>IF($F64&lt;=$E64,$E64-$F64,0)</f>
        <v>75474726</v>
      </c>
      <c r="K64" s="102">
        <f t="shared" si="16"/>
        <v>0</v>
      </c>
      <c r="L64" s="62">
        <f t="shared" si="17"/>
        <v>0.4115127616254699</v>
      </c>
    </row>
    <row r="65" spans="1:12" ht="12.75">
      <c r="A65" s="27" t="s">
        <v>35</v>
      </c>
      <c r="B65" s="28" t="s">
        <v>139</v>
      </c>
      <c r="C65" s="11" t="s">
        <v>140</v>
      </c>
      <c r="D65" s="12">
        <v>115691144</v>
      </c>
      <c r="E65" s="12">
        <v>115691144</v>
      </c>
      <c r="F65" s="12">
        <v>75053676</v>
      </c>
      <c r="G65" s="29">
        <f t="shared" si="14"/>
        <v>0.6487417567588406</v>
      </c>
      <c r="H65" s="13">
        <f t="shared" si="15"/>
        <v>0.6487417567588406</v>
      </c>
      <c r="I65" s="30">
        <f>IF($F65&gt;$E65,$E65-$F65,0)</f>
        <v>0</v>
      </c>
      <c r="J65" s="31">
        <f>IF($F65&lt;=$E65,$E65-$F65,0)</f>
        <v>40637468</v>
      </c>
      <c r="K65" s="102">
        <f t="shared" si="16"/>
        <v>0</v>
      </c>
      <c r="L65" s="62">
        <f t="shared" si="17"/>
        <v>0.3512582432411594</v>
      </c>
    </row>
    <row r="66" spans="1:12" ht="12.75">
      <c r="A66" s="27" t="s">
        <v>54</v>
      </c>
      <c r="B66" s="28" t="s">
        <v>141</v>
      </c>
      <c r="C66" s="11" t="s">
        <v>142</v>
      </c>
      <c r="D66" s="12">
        <v>67201874</v>
      </c>
      <c r="E66" s="12">
        <v>61730555</v>
      </c>
      <c r="F66" s="12">
        <v>55838737</v>
      </c>
      <c r="G66" s="29">
        <f t="shared" si="14"/>
        <v>0.8309104147899209</v>
      </c>
      <c r="H66" s="13">
        <f t="shared" si="15"/>
        <v>0.90455588808492</v>
      </c>
      <c r="I66" s="30">
        <f>IF($F66&gt;$E66,$E66-$F66,0)</f>
        <v>0</v>
      </c>
      <c r="J66" s="31">
        <f>IF($F66&lt;=$E66,$E66-$F66,0)</f>
        <v>5891818</v>
      </c>
      <c r="K66" s="102">
        <f t="shared" si="16"/>
        <v>0</v>
      </c>
      <c r="L66" s="62">
        <f t="shared" si="17"/>
        <v>0.09544411191507998</v>
      </c>
    </row>
    <row r="67" spans="1:12" ht="12.75">
      <c r="A67" s="32"/>
      <c r="B67" s="33" t="s">
        <v>143</v>
      </c>
      <c r="C67" s="34"/>
      <c r="D67" s="35">
        <f>SUM(D62:D66)</f>
        <v>825726436</v>
      </c>
      <c r="E67" s="35">
        <f>SUM(E62:E66)</f>
        <v>822835267</v>
      </c>
      <c r="F67" s="35">
        <f>SUM(F62:F66)</f>
        <v>529626266</v>
      </c>
      <c r="G67" s="36">
        <f t="shared" si="14"/>
        <v>0.6414064548612805</v>
      </c>
      <c r="H67" s="18">
        <f t="shared" si="15"/>
        <v>0.6436601434585812</v>
      </c>
      <c r="I67" s="54">
        <f>SUM(I62:I66)</f>
        <v>0</v>
      </c>
      <c r="J67" s="55">
        <f>SUM(J62:J66)</f>
        <v>293209001</v>
      </c>
      <c r="K67" s="103">
        <f t="shared" si="16"/>
        <v>0</v>
      </c>
      <c r="L67" s="100">
        <f t="shared" si="17"/>
        <v>0.35633985654141875</v>
      </c>
    </row>
    <row r="68" spans="1:12" ht="12.75">
      <c r="A68" s="27" t="s">
        <v>35</v>
      </c>
      <c r="B68" s="28" t="s">
        <v>144</v>
      </c>
      <c r="C68" s="11" t="s">
        <v>145</v>
      </c>
      <c r="D68" s="12">
        <v>244168897</v>
      </c>
      <c r="E68" s="12">
        <v>238342052</v>
      </c>
      <c r="F68" s="12">
        <v>171953519</v>
      </c>
      <c r="G68" s="29">
        <f t="shared" si="14"/>
        <v>0.7042400613375421</v>
      </c>
      <c r="H68" s="13">
        <f t="shared" si="15"/>
        <v>0.7214569042981974</v>
      </c>
      <c r="I68" s="30">
        <f aca="true" t="shared" si="18" ref="I68:I73">IF($F68&gt;$E68,$E68-$F68,0)</f>
        <v>0</v>
      </c>
      <c r="J68" s="31">
        <f aca="true" t="shared" si="19" ref="J68:J73">IF($F68&lt;=$E68,$E68-$F68,0)</f>
        <v>66388533</v>
      </c>
      <c r="K68" s="102">
        <f t="shared" si="16"/>
        <v>0</v>
      </c>
      <c r="L68" s="62">
        <f t="shared" si="17"/>
        <v>0.2785430957018025</v>
      </c>
    </row>
    <row r="69" spans="1:12" ht="12.75">
      <c r="A69" s="27" t="s">
        <v>35</v>
      </c>
      <c r="B69" s="28" t="s">
        <v>146</v>
      </c>
      <c r="C69" s="11" t="s">
        <v>147</v>
      </c>
      <c r="D69" s="12">
        <v>128405167</v>
      </c>
      <c r="E69" s="12">
        <v>128405167</v>
      </c>
      <c r="F69" s="12">
        <v>101002475</v>
      </c>
      <c r="G69" s="29">
        <f t="shared" si="14"/>
        <v>0.7865919834830323</v>
      </c>
      <c r="H69" s="13">
        <f t="shared" si="15"/>
        <v>0.7865919834830323</v>
      </c>
      <c r="I69" s="30">
        <f t="shared" si="18"/>
        <v>0</v>
      </c>
      <c r="J69" s="31">
        <f t="shared" si="19"/>
        <v>27402692</v>
      </c>
      <c r="K69" s="102">
        <f t="shared" si="16"/>
        <v>0</v>
      </c>
      <c r="L69" s="62">
        <f t="shared" si="17"/>
        <v>0.21340801651696772</v>
      </c>
    </row>
    <row r="70" spans="1:12" ht="12.75">
      <c r="A70" s="27" t="s">
        <v>35</v>
      </c>
      <c r="B70" s="28" t="s">
        <v>148</v>
      </c>
      <c r="C70" s="11" t="s">
        <v>149</v>
      </c>
      <c r="D70" s="12">
        <v>138430949</v>
      </c>
      <c r="E70" s="12">
        <v>138430949</v>
      </c>
      <c r="F70" s="12">
        <v>119557762</v>
      </c>
      <c r="G70" s="29">
        <f t="shared" si="14"/>
        <v>0.8636635294611756</v>
      </c>
      <c r="H70" s="13">
        <f t="shared" si="15"/>
        <v>0.8636635294611756</v>
      </c>
      <c r="I70" s="30">
        <f t="shared" si="18"/>
        <v>0</v>
      </c>
      <c r="J70" s="31">
        <f t="shared" si="19"/>
        <v>18873187</v>
      </c>
      <c r="K70" s="102">
        <f t="shared" si="16"/>
        <v>0</v>
      </c>
      <c r="L70" s="62">
        <f t="shared" si="17"/>
        <v>0.1363364705388244</v>
      </c>
    </row>
    <row r="71" spans="1:12" ht="12.75">
      <c r="A71" s="27" t="s">
        <v>35</v>
      </c>
      <c r="B71" s="28" t="s">
        <v>150</v>
      </c>
      <c r="C71" s="11" t="s">
        <v>151</v>
      </c>
      <c r="D71" s="12">
        <v>1721862701</v>
      </c>
      <c r="E71" s="12">
        <v>1721262701</v>
      </c>
      <c r="F71" s="12">
        <v>1380923739</v>
      </c>
      <c r="G71" s="29">
        <f t="shared" si="14"/>
        <v>0.8019941068460371</v>
      </c>
      <c r="H71" s="13">
        <f t="shared" si="15"/>
        <v>0.8022736669990737</v>
      </c>
      <c r="I71" s="30">
        <f t="shared" si="18"/>
        <v>0</v>
      </c>
      <c r="J71" s="31">
        <f t="shared" si="19"/>
        <v>340338962</v>
      </c>
      <c r="K71" s="102">
        <f t="shared" si="16"/>
        <v>0</v>
      </c>
      <c r="L71" s="62">
        <f t="shared" si="17"/>
        <v>0.1977263330009264</v>
      </c>
    </row>
    <row r="72" spans="1:12" ht="12.75">
      <c r="A72" s="27" t="s">
        <v>35</v>
      </c>
      <c r="B72" s="28" t="s">
        <v>152</v>
      </c>
      <c r="C72" s="11" t="s">
        <v>153</v>
      </c>
      <c r="D72" s="12">
        <v>434779289</v>
      </c>
      <c r="E72" s="12">
        <v>517647000</v>
      </c>
      <c r="F72" s="12">
        <v>313056130</v>
      </c>
      <c r="G72" s="29">
        <f t="shared" si="14"/>
        <v>0.720034596680156</v>
      </c>
      <c r="H72" s="13">
        <f t="shared" si="15"/>
        <v>0.6047675925872265</v>
      </c>
      <c r="I72" s="30">
        <f t="shared" si="18"/>
        <v>0</v>
      </c>
      <c r="J72" s="31">
        <f t="shared" si="19"/>
        <v>204590870</v>
      </c>
      <c r="K72" s="102">
        <f t="shared" si="16"/>
        <v>0</v>
      </c>
      <c r="L72" s="62">
        <f t="shared" si="17"/>
        <v>0.39523240741277355</v>
      </c>
    </row>
    <row r="73" spans="1:12" ht="12.75">
      <c r="A73" s="27" t="s">
        <v>54</v>
      </c>
      <c r="B73" s="28" t="s">
        <v>154</v>
      </c>
      <c r="C73" s="11" t="s">
        <v>155</v>
      </c>
      <c r="D73" s="12">
        <v>108839299</v>
      </c>
      <c r="E73" s="12">
        <v>113275963</v>
      </c>
      <c r="F73" s="12">
        <v>105793191</v>
      </c>
      <c r="G73" s="29">
        <f t="shared" si="14"/>
        <v>0.9720127929159117</v>
      </c>
      <c r="H73" s="13">
        <f t="shared" si="15"/>
        <v>0.9339421020856825</v>
      </c>
      <c r="I73" s="30">
        <f t="shared" si="18"/>
        <v>0</v>
      </c>
      <c r="J73" s="31">
        <f t="shared" si="19"/>
        <v>7482772</v>
      </c>
      <c r="K73" s="102">
        <f t="shared" si="16"/>
        <v>0</v>
      </c>
      <c r="L73" s="62">
        <f t="shared" si="17"/>
        <v>0.06605789791431745</v>
      </c>
    </row>
    <row r="74" spans="1:12" ht="12.75">
      <c r="A74" s="32"/>
      <c r="B74" s="33" t="s">
        <v>156</v>
      </c>
      <c r="C74" s="34"/>
      <c r="D74" s="35">
        <f>SUM(D68:D73)</f>
        <v>2776486302</v>
      </c>
      <c r="E74" s="35">
        <f>SUM(E68:E73)</f>
        <v>2857363832</v>
      </c>
      <c r="F74" s="35">
        <f>SUM(F68:F73)</f>
        <v>2192286816</v>
      </c>
      <c r="G74" s="36">
        <f t="shared" si="14"/>
        <v>0.7895903590162932</v>
      </c>
      <c r="H74" s="18">
        <f t="shared" si="15"/>
        <v>0.7672410462567932</v>
      </c>
      <c r="I74" s="54">
        <f>SUM(I68:I73)</f>
        <v>0</v>
      </c>
      <c r="J74" s="55">
        <f>SUM(J68:J73)</f>
        <v>665077016</v>
      </c>
      <c r="K74" s="103">
        <f t="shared" si="16"/>
        <v>0</v>
      </c>
      <c r="L74" s="100">
        <f t="shared" si="17"/>
        <v>0.23275895374320676</v>
      </c>
    </row>
    <row r="75" spans="1:12" ht="12.75">
      <c r="A75" s="27" t="s">
        <v>35</v>
      </c>
      <c r="B75" s="28" t="s">
        <v>157</v>
      </c>
      <c r="C75" s="11" t="s">
        <v>158</v>
      </c>
      <c r="D75" s="12">
        <v>573874791</v>
      </c>
      <c r="E75" s="12">
        <v>580437705</v>
      </c>
      <c r="F75" s="12">
        <v>372854374</v>
      </c>
      <c r="G75" s="29">
        <f t="shared" si="14"/>
        <v>0.6497138049055722</v>
      </c>
      <c r="H75" s="13">
        <f t="shared" si="15"/>
        <v>0.6423675973978982</v>
      </c>
      <c r="I75" s="30">
        <f aca="true" t="shared" si="20" ref="I75:I81">IF($F75&gt;$E75,$E75-$F75,0)</f>
        <v>0</v>
      </c>
      <c r="J75" s="31">
        <f aca="true" t="shared" si="21" ref="J75:J81">IF($F75&lt;=$E75,$E75-$F75,0)</f>
        <v>207583331</v>
      </c>
      <c r="K75" s="102">
        <f t="shared" si="16"/>
        <v>0</v>
      </c>
      <c r="L75" s="62">
        <f t="shared" si="17"/>
        <v>0.35763240260210183</v>
      </c>
    </row>
    <row r="76" spans="1:12" ht="12.75">
      <c r="A76" s="27" t="s">
        <v>35</v>
      </c>
      <c r="B76" s="28" t="s">
        <v>159</v>
      </c>
      <c r="C76" s="11" t="s">
        <v>160</v>
      </c>
      <c r="D76" s="12">
        <v>627539857</v>
      </c>
      <c r="E76" s="12">
        <v>627539857</v>
      </c>
      <c r="F76" s="12">
        <v>546626090</v>
      </c>
      <c r="G76" s="29">
        <f t="shared" si="14"/>
        <v>0.8710619475441541</v>
      </c>
      <c r="H76" s="13">
        <f t="shared" si="15"/>
        <v>0.8710619475441541</v>
      </c>
      <c r="I76" s="30">
        <f t="shared" si="20"/>
        <v>0</v>
      </c>
      <c r="J76" s="31">
        <f t="shared" si="21"/>
        <v>80913767</v>
      </c>
      <c r="K76" s="102">
        <f t="shared" si="16"/>
        <v>0</v>
      </c>
      <c r="L76" s="62">
        <f t="shared" si="17"/>
        <v>0.12893805245584583</v>
      </c>
    </row>
    <row r="77" spans="1:12" ht="12.75">
      <c r="A77" s="27" t="s">
        <v>35</v>
      </c>
      <c r="B77" s="28" t="s">
        <v>161</v>
      </c>
      <c r="C77" s="11" t="s">
        <v>162</v>
      </c>
      <c r="D77" s="12">
        <v>275674809</v>
      </c>
      <c r="E77" s="12">
        <v>275674809</v>
      </c>
      <c r="F77" s="12">
        <v>368921466</v>
      </c>
      <c r="G77" s="29">
        <f t="shared" si="14"/>
        <v>1.3382487407472912</v>
      </c>
      <c r="H77" s="13">
        <f t="shared" si="15"/>
        <v>1.3382487407472912</v>
      </c>
      <c r="I77" s="30">
        <f t="shared" si="20"/>
        <v>-93246657</v>
      </c>
      <c r="J77" s="31">
        <f t="shared" si="21"/>
        <v>0</v>
      </c>
      <c r="K77" s="102">
        <f t="shared" si="16"/>
        <v>0.3382487407472911</v>
      </c>
      <c r="L77" s="62">
        <f t="shared" si="17"/>
        <v>0</v>
      </c>
    </row>
    <row r="78" spans="1:12" ht="12.75">
      <c r="A78" s="27" t="s">
        <v>35</v>
      </c>
      <c r="B78" s="28" t="s">
        <v>163</v>
      </c>
      <c r="C78" s="11" t="s">
        <v>164</v>
      </c>
      <c r="D78" s="12">
        <v>1987025820</v>
      </c>
      <c r="E78" s="12">
        <v>1565795586</v>
      </c>
      <c r="F78" s="12">
        <v>1088150353</v>
      </c>
      <c r="G78" s="29">
        <f t="shared" si="14"/>
        <v>0.5476276865893972</v>
      </c>
      <c r="H78" s="13">
        <f t="shared" si="15"/>
        <v>0.694950453768874</v>
      </c>
      <c r="I78" s="30">
        <f t="shared" si="20"/>
        <v>0</v>
      </c>
      <c r="J78" s="31">
        <f t="shared" si="21"/>
        <v>477645233</v>
      </c>
      <c r="K78" s="102">
        <f t="shared" si="16"/>
        <v>0</v>
      </c>
      <c r="L78" s="62">
        <f t="shared" si="17"/>
        <v>0.30504954623112596</v>
      </c>
    </row>
    <row r="79" spans="1:12" ht="12.75">
      <c r="A79" s="27" t="s">
        <v>35</v>
      </c>
      <c r="B79" s="28" t="s">
        <v>165</v>
      </c>
      <c r="C79" s="11" t="s">
        <v>166</v>
      </c>
      <c r="D79" s="12">
        <v>155028574</v>
      </c>
      <c r="E79" s="12">
        <v>155028574</v>
      </c>
      <c r="F79" s="12">
        <v>142360622</v>
      </c>
      <c r="G79" s="29">
        <f t="shared" si="14"/>
        <v>0.9182863412005583</v>
      </c>
      <c r="H79" s="13">
        <f t="shared" si="15"/>
        <v>0.9182863412005583</v>
      </c>
      <c r="I79" s="30">
        <f t="shared" si="20"/>
        <v>0</v>
      </c>
      <c r="J79" s="31">
        <f t="shared" si="21"/>
        <v>12667952</v>
      </c>
      <c r="K79" s="102">
        <f t="shared" si="16"/>
        <v>0</v>
      </c>
      <c r="L79" s="62">
        <f t="shared" si="17"/>
        <v>0.0817136587994417</v>
      </c>
    </row>
    <row r="80" spans="1:12" ht="12.75">
      <c r="A80" s="27" t="s">
        <v>35</v>
      </c>
      <c r="B80" s="28" t="s">
        <v>167</v>
      </c>
      <c r="C80" s="11" t="s">
        <v>168</v>
      </c>
      <c r="D80" s="12">
        <v>248745945</v>
      </c>
      <c r="E80" s="12">
        <v>248745945</v>
      </c>
      <c r="F80" s="12">
        <v>186570936</v>
      </c>
      <c r="G80" s="29">
        <f t="shared" si="14"/>
        <v>0.7500461404506513</v>
      </c>
      <c r="H80" s="13">
        <f t="shared" si="15"/>
        <v>0.7500461404506513</v>
      </c>
      <c r="I80" s="30">
        <f t="shared" si="20"/>
        <v>0</v>
      </c>
      <c r="J80" s="31">
        <f t="shared" si="21"/>
        <v>62175009</v>
      </c>
      <c r="K80" s="102">
        <f t="shared" si="16"/>
        <v>0</v>
      </c>
      <c r="L80" s="62">
        <f t="shared" si="17"/>
        <v>0.24995385954934862</v>
      </c>
    </row>
    <row r="81" spans="1:12" ht="12.75">
      <c r="A81" s="27" t="s">
        <v>54</v>
      </c>
      <c r="B81" s="28" t="s">
        <v>169</v>
      </c>
      <c r="C81" s="11" t="s">
        <v>170</v>
      </c>
      <c r="D81" s="12">
        <v>112445832</v>
      </c>
      <c r="E81" s="12">
        <v>112445834</v>
      </c>
      <c r="F81" s="12">
        <v>97935612</v>
      </c>
      <c r="G81" s="29">
        <f t="shared" si="14"/>
        <v>0.8709581338684034</v>
      </c>
      <c r="H81" s="13">
        <f t="shared" si="15"/>
        <v>0.8709581183772447</v>
      </c>
      <c r="I81" s="30">
        <f t="shared" si="20"/>
        <v>0</v>
      </c>
      <c r="J81" s="31">
        <f t="shared" si="21"/>
        <v>14510222</v>
      </c>
      <c r="K81" s="102">
        <f t="shared" si="16"/>
        <v>0</v>
      </c>
      <c r="L81" s="62">
        <f t="shared" si="17"/>
        <v>0.12904188162275537</v>
      </c>
    </row>
    <row r="82" spans="1:12" ht="12.75">
      <c r="A82" s="32"/>
      <c r="B82" s="33" t="s">
        <v>171</v>
      </c>
      <c r="C82" s="34"/>
      <c r="D82" s="35">
        <f>SUM(D75:D81)</f>
        <v>3980335628</v>
      </c>
      <c r="E82" s="35">
        <f>SUM(E75:E81)</f>
        <v>3565668310</v>
      </c>
      <c r="F82" s="35">
        <f>SUM(F75:F81)</f>
        <v>2803419453</v>
      </c>
      <c r="G82" s="36">
        <f t="shared" si="14"/>
        <v>0.7043173528581645</v>
      </c>
      <c r="H82" s="18">
        <f t="shared" si="15"/>
        <v>0.7862255289247586</v>
      </c>
      <c r="I82" s="54">
        <f>SUM(I75:I81)</f>
        <v>-93246657</v>
      </c>
      <c r="J82" s="55">
        <f>SUM(J75:J81)</f>
        <v>855495514</v>
      </c>
      <c r="K82" s="103">
        <f t="shared" si="16"/>
        <v>0.02615124259833355</v>
      </c>
      <c r="L82" s="100">
        <f t="shared" si="17"/>
        <v>0.239925713673575</v>
      </c>
    </row>
    <row r="83" spans="1:12" ht="12.75">
      <c r="A83" s="27" t="s">
        <v>35</v>
      </c>
      <c r="B83" s="28" t="s">
        <v>172</v>
      </c>
      <c r="C83" s="11" t="s">
        <v>173</v>
      </c>
      <c r="D83" s="12">
        <v>677956263</v>
      </c>
      <c r="E83" s="12">
        <v>677956263</v>
      </c>
      <c r="F83" s="12">
        <v>438972420</v>
      </c>
      <c r="G83" s="29">
        <f t="shared" si="14"/>
        <v>0.6474937159773683</v>
      </c>
      <c r="H83" s="13">
        <f t="shared" si="15"/>
        <v>0.6474937159773683</v>
      </c>
      <c r="I83" s="30">
        <f>IF($F83&gt;$E83,$E83-$F83,0)</f>
        <v>0</v>
      </c>
      <c r="J83" s="31">
        <f>IF($F83&lt;=$E83,$E83-$F83,0)</f>
        <v>238983843</v>
      </c>
      <c r="K83" s="102">
        <f t="shared" si="16"/>
        <v>0</v>
      </c>
      <c r="L83" s="62">
        <f t="shared" si="17"/>
        <v>0.35250628402263173</v>
      </c>
    </row>
    <row r="84" spans="1:12" ht="12.75">
      <c r="A84" s="27" t="s">
        <v>35</v>
      </c>
      <c r="B84" s="28" t="s">
        <v>174</v>
      </c>
      <c r="C84" s="11" t="s">
        <v>175</v>
      </c>
      <c r="D84" s="12">
        <v>531880776</v>
      </c>
      <c r="E84" s="12">
        <v>553280776</v>
      </c>
      <c r="F84" s="12">
        <v>546992797</v>
      </c>
      <c r="G84" s="29">
        <f t="shared" si="14"/>
        <v>1.0284124218845616</v>
      </c>
      <c r="H84" s="13">
        <f t="shared" si="15"/>
        <v>0.988635103056608</v>
      </c>
      <c r="I84" s="30">
        <f>IF($F84&gt;$E84,$E84-$F84,0)</f>
        <v>0</v>
      </c>
      <c r="J84" s="31">
        <f>IF($F84&lt;=$E84,$E84-$F84,0)</f>
        <v>6287979</v>
      </c>
      <c r="K84" s="102">
        <f t="shared" si="16"/>
        <v>0</v>
      </c>
      <c r="L84" s="62">
        <f t="shared" si="17"/>
        <v>0.011364896943392084</v>
      </c>
    </row>
    <row r="85" spans="1:12" ht="12.75">
      <c r="A85" s="27" t="s">
        <v>35</v>
      </c>
      <c r="B85" s="28" t="s">
        <v>176</v>
      </c>
      <c r="C85" s="11" t="s">
        <v>177</v>
      </c>
      <c r="D85" s="12">
        <v>996525500</v>
      </c>
      <c r="E85" s="12">
        <v>928821120</v>
      </c>
      <c r="F85" s="12">
        <v>635747840</v>
      </c>
      <c r="G85" s="29">
        <f t="shared" si="14"/>
        <v>0.6379644474727441</v>
      </c>
      <c r="H85" s="13">
        <f t="shared" si="15"/>
        <v>0.6844674677509487</v>
      </c>
      <c r="I85" s="30">
        <f>IF($F85&gt;$E85,$E85-$F85,0)</f>
        <v>0</v>
      </c>
      <c r="J85" s="31">
        <f>IF($F85&lt;=$E85,$E85-$F85,0)</f>
        <v>293073280</v>
      </c>
      <c r="K85" s="102">
        <f t="shared" si="16"/>
        <v>0</v>
      </c>
      <c r="L85" s="62">
        <f t="shared" si="17"/>
        <v>0.31553253224905137</v>
      </c>
    </row>
    <row r="86" spans="1:12" ht="12.75">
      <c r="A86" s="27" t="s">
        <v>35</v>
      </c>
      <c r="B86" s="28" t="s">
        <v>178</v>
      </c>
      <c r="C86" s="11" t="s">
        <v>179</v>
      </c>
      <c r="D86" s="12">
        <v>190531518</v>
      </c>
      <c r="E86" s="12">
        <v>183565713</v>
      </c>
      <c r="F86" s="12">
        <v>148268717</v>
      </c>
      <c r="G86" s="29">
        <f t="shared" si="14"/>
        <v>0.7781847253219281</v>
      </c>
      <c r="H86" s="13">
        <f t="shared" si="15"/>
        <v>0.807714657475277</v>
      </c>
      <c r="I86" s="30">
        <f>IF($F86&gt;$E86,$E86-$F86,0)</f>
        <v>0</v>
      </c>
      <c r="J86" s="31">
        <f>IF($F86&lt;=$E86,$E86-$F86,0)</f>
        <v>35296996</v>
      </c>
      <c r="K86" s="102">
        <f t="shared" si="16"/>
        <v>0</v>
      </c>
      <c r="L86" s="62">
        <f t="shared" si="17"/>
        <v>0.192285342524723</v>
      </c>
    </row>
    <row r="87" spans="1:12" ht="12.75">
      <c r="A87" s="27" t="s">
        <v>54</v>
      </c>
      <c r="B87" s="28" t="s">
        <v>180</v>
      </c>
      <c r="C87" s="11" t="s">
        <v>181</v>
      </c>
      <c r="D87" s="12">
        <v>199322286</v>
      </c>
      <c r="E87" s="12">
        <v>223126705</v>
      </c>
      <c r="F87" s="12">
        <v>157784293</v>
      </c>
      <c r="G87" s="29">
        <f t="shared" si="14"/>
        <v>0.7916038701261935</v>
      </c>
      <c r="H87" s="13">
        <f t="shared" si="15"/>
        <v>0.7071510915737316</v>
      </c>
      <c r="I87" s="30">
        <f>IF($F87&gt;$E87,$E87-$F87,0)</f>
        <v>0</v>
      </c>
      <c r="J87" s="31">
        <f>IF($F87&lt;=$E87,$E87-$F87,0)</f>
        <v>65342412</v>
      </c>
      <c r="K87" s="102">
        <f t="shared" si="16"/>
        <v>0</v>
      </c>
      <c r="L87" s="62">
        <f t="shared" si="17"/>
        <v>0.2928489084262684</v>
      </c>
    </row>
    <row r="88" spans="1:12" ht="12.75">
      <c r="A88" s="32"/>
      <c r="B88" s="33" t="s">
        <v>182</v>
      </c>
      <c r="C88" s="34"/>
      <c r="D88" s="35">
        <f>SUM(D83:D87)</f>
        <v>2596216343</v>
      </c>
      <c r="E88" s="35">
        <f>SUM(E83:E87)</f>
        <v>2566750577</v>
      </c>
      <c r="F88" s="35">
        <f>SUM(F83:F87)</f>
        <v>1927766067</v>
      </c>
      <c r="G88" s="36">
        <f t="shared" si="14"/>
        <v>0.742529054713681</v>
      </c>
      <c r="H88" s="18">
        <f t="shared" si="15"/>
        <v>0.7510531347588746</v>
      </c>
      <c r="I88" s="54">
        <f>SUM(I83:I87)</f>
        <v>0</v>
      </c>
      <c r="J88" s="55">
        <f>SUM(J83:J87)</f>
        <v>638984510</v>
      </c>
      <c r="K88" s="103">
        <f t="shared" si="16"/>
        <v>0</v>
      </c>
      <c r="L88" s="100">
        <f t="shared" si="17"/>
        <v>0.24894686524112544</v>
      </c>
    </row>
    <row r="89" spans="1:12" ht="12.75">
      <c r="A89" s="40"/>
      <c r="B89" s="41" t="s">
        <v>183</v>
      </c>
      <c r="C89" s="42"/>
      <c r="D89" s="43">
        <f>SUM(D60,D62:D66,D68:D73,D75:D81,D83:D87)</f>
        <v>16413226240</v>
      </c>
      <c r="E89" s="43">
        <f>SUM(E60,E62:E66,E68:E73,E75:E81,E83:E87)</f>
        <v>16523558048</v>
      </c>
      <c r="F89" s="43">
        <f>SUM(F60,F62:F66,F68:F73,F75:F81,F83:F87)</f>
        <v>13136904811</v>
      </c>
      <c r="G89" s="44">
        <f t="shared" si="14"/>
        <v>0.8003852879932032</v>
      </c>
      <c r="H89" s="45">
        <f t="shared" si="15"/>
        <v>0.7950409211404732</v>
      </c>
      <c r="I89" s="54">
        <f>I88+I82+I74+I67+I61</f>
        <v>-93246657</v>
      </c>
      <c r="J89" s="55">
        <f>J88+J82+J74+J67+J61</f>
        <v>3479899894</v>
      </c>
      <c r="K89" s="103">
        <f t="shared" si="16"/>
        <v>0.005643255328490616</v>
      </c>
      <c r="L89" s="100">
        <f t="shared" si="17"/>
        <v>0.21060233418801738</v>
      </c>
    </row>
    <row r="90" spans="1:12" ht="12.75">
      <c r="A90" s="22"/>
      <c r="B90" s="26"/>
      <c r="C90" s="6"/>
      <c r="D90" s="37"/>
      <c r="E90" s="37"/>
      <c r="F90" s="37"/>
      <c r="G90" s="29"/>
      <c r="H90" s="13"/>
      <c r="I90" s="38"/>
      <c r="J90" s="39"/>
      <c r="K90" s="102"/>
      <c r="L90" s="62"/>
    </row>
    <row r="91" spans="1:12" ht="12.75">
      <c r="A91" s="22"/>
      <c r="B91" s="24" t="s">
        <v>184</v>
      </c>
      <c r="C91" s="5"/>
      <c r="D91" s="37"/>
      <c r="E91" s="37"/>
      <c r="F91" s="37"/>
      <c r="G91" s="29"/>
      <c r="H91" s="13"/>
      <c r="I91" s="38"/>
      <c r="J91" s="39"/>
      <c r="K91" s="102"/>
      <c r="L91" s="62"/>
    </row>
    <row r="92" spans="1:12" ht="12.75">
      <c r="A92" s="27" t="s">
        <v>29</v>
      </c>
      <c r="B92" s="28" t="s">
        <v>185</v>
      </c>
      <c r="C92" s="11" t="s">
        <v>186</v>
      </c>
      <c r="D92" s="12">
        <v>27614869567</v>
      </c>
      <c r="E92" s="12">
        <v>27330134802</v>
      </c>
      <c r="F92" s="12">
        <v>24052828327</v>
      </c>
      <c r="G92" s="29">
        <f>IF($D92=0,0,$F92/$D92)</f>
        <v>0.8710100284429129</v>
      </c>
      <c r="H92" s="13">
        <f>IF($E92=0,0,$F92/$E92)</f>
        <v>0.880084511154326</v>
      </c>
      <c r="I92" s="30">
        <f>IF($F92&gt;$E92,$E92-$F92,0)</f>
        <v>0</v>
      </c>
      <c r="J92" s="31">
        <f>IF($F92&lt;=$E92,$E92-$F92,0)</f>
        <v>3277306475</v>
      </c>
      <c r="K92" s="102">
        <f t="shared" si="16"/>
        <v>0</v>
      </c>
      <c r="L92" s="62">
        <f t="shared" si="17"/>
        <v>0.11991548884567409</v>
      </c>
    </row>
    <row r="93" spans="1:12" ht="12.75">
      <c r="A93" s="27" t="s">
        <v>29</v>
      </c>
      <c r="B93" s="28" t="s">
        <v>187</v>
      </c>
      <c r="C93" s="11" t="s">
        <v>188</v>
      </c>
      <c r="D93" s="12">
        <v>42106872822</v>
      </c>
      <c r="E93" s="12">
        <v>42422338000</v>
      </c>
      <c r="F93" s="12">
        <v>41109611634</v>
      </c>
      <c r="G93" s="29">
        <f>IF($D93=0,0,$F93/$D93)</f>
        <v>0.9763159522148377</v>
      </c>
      <c r="H93" s="13">
        <f>IF($E93=0,0,$F93/$E93)</f>
        <v>0.9690557751437462</v>
      </c>
      <c r="I93" s="30">
        <f>IF($F93&gt;$E93,$E93-$F93,0)</f>
        <v>0</v>
      </c>
      <c r="J93" s="31">
        <f>IF($F93&lt;=$E93,$E93-$F93,0)</f>
        <v>1312726366</v>
      </c>
      <c r="K93" s="102">
        <f t="shared" si="16"/>
        <v>0</v>
      </c>
      <c r="L93" s="62">
        <f t="shared" si="17"/>
        <v>0.030944224856253796</v>
      </c>
    </row>
    <row r="94" spans="1:12" ht="12.75">
      <c r="A94" s="27" t="s">
        <v>29</v>
      </c>
      <c r="B94" s="28" t="s">
        <v>189</v>
      </c>
      <c r="C94" s="11" t="s">
        <v>190</v>
      </c>
      <c r="D94" s="12">
        <v>26517251600</v>
      </c>
      <c r="E94" s="12">
        <v>26500719333</v>
      </c>
      <c r="F94" s="12">
        <v>25673375645</v>
      </c>
      <c r="G94" s="29">
        <f>IF($D94=0,0,$F94/$D94)</f>
        <v>0.9681763416612904</v>
      </c>
      <c r="H94" s="13">
        <f>IF($E94=0,0,$F94/$E94)</f>
        <v>0.9687803309184234</v>
      </c>
      <c r="I94" s="30">
        <f>IF($F94&gt;$E94,$E94-$F94,0)</f>
        <v>0</v>
      </c>
      <c r="J94" s="31">
        <f aca="true" t="shared" si="22" ref="J94:J105">IF($F94&lt;=$E94,$E94-$F94,0)</f>
        <v>827343688</v>
      </c>
      <c r="K94" s="102">
        <f t="shared" si="16"/>
        <v>0</v>
      </c>
      <c r="L94" s="62">
        <f t="shared" si="17"/>
        <v>0.031219669081576626</v>
      </c>
    </row>
    <row r="95" spans="1:12" ht="12.75">
      <c r="A95" s="32"/>
      <c r="B95" s="33" t="s">
        <v>34</v>
      </c>
      <c r="C95" s="34"/>
      <c r="D95" s="35">
        <f>SUM(D92:D94)</f>
        <v>96238993989</v>
      </c>
      <c r="E95" s="35">
        <f>SUM(E92:E94)</f>
        <v>96253192135</v>
      </c>
      <c r="F95" s="35">
        <f>SUM(F92:F94)</f>
        <v>90835815606</v>
      </c>
      <c r="G95" s="36">
        <f>IF($D95=0,0,$F95/$D95)</f>
        <v>0.9438566618473009</v>
      </c>
      <c r="H95" s="18">
        <f>IF($E95=0,0,$F95/$E95)</f>
        <v>0.9437174351433264</v>
      </c>
      <c r="I95" s="54">
        <f>SUM(I92:I94)</f>
        <v>0</v>
      </c>
      <c r="J95" s="55">
        <f>SUM(J92:J94)</f>
        <v>5417376529</v>
      </c>
      <c r="K95" s="103">
        <f t="shared" si="16"/>
        <v>0</v>
      </c>
      <c r="L95" s="100">
        <f t="shared" si="17"/>
        <v>0.05628256485667357</v>
      </c>
    </row>
    <row r="96" spans="1:12" ht="12.75">
      <c r="A96" s="27" t="s">
        <v>35</v>
      </c>
      <c r="B96" s="28" t="s">
        <v>191</v>
      </c>
      <c r="C96" s="11" t="s">
        <v>192</v>
      </c>
      <c r="D96" s="12">
        <v>4522526527</v>
      </c>
      <c r="E96" s="12">
        <v>4689230319</v>
      </c>
      <c r="F96" s="12">
        <v>3941603993</v>
      </c>
      <c r="G96" s="29">
        <f>IF($D96=0,0,$F96/$D96)</f>
        <v>0.8715491151833326</v>
      </c>
      <c r="H96" s="13">
        <f>IF($E96=0,0,$F96/$E96)</f>
        <v>0.8405652366933781</v>
      </c>
      <c r="I96" s="30">
        <f>IF($F96&gt;$E96,$E96-$F96,0)</f>
        <v>0</v>
      </c>
      <c r="J96" s="31">
        <f t="shared" si="22"/>
        <v>747626326</v>
      </c>
      <c r="K96" s="102">
        <f t="shared" si="16"/>
        <v>0</v>
      </c>
      <c r="L96" s="62">
        <f t="shared" si="17"/>
        <v>0.15943476330662187</v>
      </c>
    </row>
    <row r="97" spans="1:12" ht="12.75">
      <c r="A97" s="27" t="s">
        <v>35</v>
      </c>
      <c r="B97" s="28" t="s">
        <v>193</v>
      </c>
      <c r="C97" s="11" t="s">
        <v>194</v>
      </c>
      <c r="D97" s="12">
        <v>896031500</v>
      </c>
      <c r="E97" s="12">
        <v>832979990</v>
      </c>
      <c r="F97" s="12">
        <v>774342832</v>
      </c>
      <c r="G97" s="29">
        <f aca="true" t="shared" si="23" ref="G97:G107">IF($D97=0,0,$F97/$D97)</f>
        <v>0.864191528980845</v>
      </c>
      <c r="H97" s="13">
        <f aca="true" t="shared" si="24" ref="H97:H107">IF($E97=0,0,$F97/$E97)</f>
        <v>0.9296055623136877</v>
      </c>
      <c r="I97" s="30">
        <f>IF($F97&gt;$E97,$E97-$F97,0)</f>
        <v>0</v>
      </c>
      <c r="J97" s="31">
        <f t="shared" si="22"/>
        <v>58637158</v>
      </c>
      <c r="K97" s="102">
        <f t="shared" si="16"/>
        <v>0</v>
      </c>
      <c r="L97" s="62">
        <f t="shared" si="17"/>
        <v>0.07039443768631225</v>
      </c>
    </row>
    <row r="98" spans="1:12" ht="12.75">
      <c r="A98" s="27" t="s">
        <v>35</v>
      </c>
      <c r="B98" s="28" t="s">
        <v>195</v>
      </c>
      <c r="C98" s="11" t="s">
        <v>196</v>
      </c>
      <c r="D98" s="12">
        <v>551528469</v>
      </c>
      <c r="E98" s="12">
        <v>557148837</v>
      </c>
      <c r="F98" s="12">
        <v>416491677</v>
      </c>
      <c r="G98" s="29">
        <f t="shared" si="23"/>
        <v>0.7551589816481441</v>
      </c>
      <c r="H98" s="13">
        <f t="shared" si="24"/>
        <v>0.7475411404295904</v>
      </c>
      <c r="I98" s="30">
        <f>IF($F98&gt;$E98,$E98-$F98,0)</f>
        <v>0</v>
      </c>
      <c r="J98" s="31">
        <f t="shared" si="22"/>
        <v>140657160</v>
      </c>
      <c r="K98" s="102">
        <f t="shared" si="16"/>
        <v>0</v>
      </c>
      <c r="L98" s="62">
        <f t="shared" si="17"/>
        <v>0.25245885957040953</v>
      </c>
    </row>
    <row r="99" spans="1:12" ht="12.75">
      <c r="A99" s="27" t="s">
        <v>54</v>
      </c>
      <c r="B99" s="28" t="s">
        <v>197</v>
      </c>
      <c r="C99" s="11" t="s">
        <v>198</v>
      </c>
      <c r="D99" s="12">
        <v>368089667</v>
      </c>
      <c r="E99" s="12">
        <v>384371567</v>
      </c>
      <c r="F99" s="12">
        <v>350271203</v>
      </c>
      <c r="G99" s="29">
        <f t="shared" si="23"/>
        <v>0.951592055964994</v>
      </c>
      <c r="H99" s="13">
        <f t="shared" si="24"/>
        <v>0.9112828134865657</v>
      </c>
      <c r="I99" s="30">
        <f>IF($F99&gt;$E99,$E99-$F99,0)</f>
        <v>0</v>
      </c>
      <c r="J99" s="31">
        <f t="shared" si="22"/>
        <v>34100364</v>
      </c>
      <c r="K99" s="102">
        <f t="shared" si="16"/>
        <v>0</v>
      </c>
      <c r="L99" s="62">
        <f t="shared" si="17"/>
        <v>0.08871718651343428</v>
      </c>
    </row>
    <row r="100" spans="1:12" ht="12.75">
      <c r="A100" s="32"/>
      <c r="B100" s="33" t="s">
        <v>199</v>
      </c>
      <c r="C100" s="34"/>
      <c r="D100" s="35">
        <f>SUM(D96:D99)</f>
        <v>6338176163</v>
      </c>
      <c r="E100" s="35">
        <f>SUM(E96:E99)</f>
        <v>6463730713</v>
      </c>
      <c r="F100" s="35">
        <f>SUM(F96:F99)</f>
        <v>5482709705</v>
      </c>
      <c r="G100" s="36">
        <f t="shared" si="23"/>
        <v>0.8650295548751222</v>
      </c>
      <c r="H100" s="18">
        <f t="shared" si="24"/>
        <v>0.8482268133437322</v>
      </c>
      <c r="I100" s="54">
        <f>SUM(I96:I99)</f>
        <v>0</v>
      </c>
      <c r="J100" s="55">
        <f>SUM(J96:J99)</f>
        <v>981021008</v>
      </c>
      <c r="K100" s="103">
        <f t="shared" si="16"/>
        <v>0</v>
      </c>
      <c r="L100" s="100">
        <f t="shared" si="17"/>
        <v>0.1517731866562678</v>
      </c>
    </row>
    <row r="101" spans="1:12" ht="12.75">
      <c r="A101" s="27" t="s">
        <v>35</v>
      </c>
      <c r="B101" s="28" t="s">
        <v>200</v>
      </c>
      <c r="C101" s="11" t="s">
        <v>201</v>
      </c>
      <c r="D101" s="12">
        <v>2322215859</v>
      </c>
      <c r="E101" s="12">
        <v>2439868703</v>
      </c>
      <c r="F101" s="12">
        <v>2155061215</v>
      </c>
      <c r="G101" s="29">
        <f t="shared" si="23"/>
        <v>0.9280193340545092</v>
      </c>
      <c r="H101" s="13">
        <f t="shared" si="24"/>
        <v>0.8832693383665244</v>
      </c>
      <c r="I101" s="30">
        <f>IF($F101&gt;$E101,$E101-$F101,0)</f>
        <v>0</v>
      </c>
      <c r="J101" s="31">
        <f t="shared" si="22"/>
        <v>284807488</v>
      </c>
      <c r="K101" s="102">
        <f t="shared" si="16"/>
        <v>0</v>
      </c>
      <c r="L101" s="62">
        <f t="shared" si="17"/>
        <v>0.1167306616334756</v>
      </c>
    </row>
    <row r="102" spans="1:12" ht="12.75">
      <c r="A102" s="27" t="s">
        <v>35</v>
      </c>
      <c r="B102" s="28" t="s">
        <v>202</v>
      </c>
      <c r="C102" s="11" t="s">
        <v>203</v>
      </c>
      <c r="D102" s="12">
        <v>1026379270</v>
      </c>
      <c r="E102" s="12">
        <v>1066800558</v>
      </c>
      <c r="F102" s="12">
        <v>787235985</v>
      </c>
      <c r="G102" s="29">
        <f t="shared" si="23"/>
        <v>0.7670030056238373</v>
      </c>
      <c r="H102" s="13">
        <f t="shared" si="24"/>
        <v>0.7379411072636503</v>
      </c>
      <c r="I102" s="30">
        <f>IF($F102&gt;$E102,$E102-$F102,0)</f>
        <v>0</v>
      </c>
      <c r="J102" s="31">
        <f t="shared" si="22"/>
        <v>279564573</v>
      </c>
      <c r="K102" s="102">
        <f t="shared" si="16"/>
        <v>0</v>
      </c>
      <c r="L102" s="62">
        <f t="shared" si="17"/>
        <v>0.2620588927363497</v>
      </c>
    </row>
    <row r="103" spans="1:12" ht="12.75">
      <c r="A103" s="27" t="s">
        <v>35</v>
      </c>
      <c r="B103" s="28" t="s">
        <v>204</v>
      </c>
      <c r="C103" s="11" t="s">
        <v>205</v>
      </c>
      <c r="D103" s="12">
        <v>532835073</v>
      </c>
      <c r="E103" s="12">
        <v>555409974</v>
      </c>
      <c r="F103" s="12">
        <v>455515891</v>
      </c>
      <c r="G103" s="29">
        <f t="shared" si="23"/>
        <v>0.8548909673594253</v>
      </c>
      <c r="H103" s="13">
        <f t="shared" si="24"/>
        <v>0.8201435197849004</v>
      </c>
      <c r="I103" s="30">
        <f>IF($F103&gt;$E103,$E103-$F103,0)</f>
        <v>0</v>
      </c>
      <c r="J103" s="31">
        <f t="shared" si="22"/>
        <v>99894083</v>
      </c>
      <c r="K103" s="102">
        <f t="shared" si="16"/>
        <v>0</v>
      </c>
      <c r="L103" s="62">
        <f t="shared" si="17"/>
        <v>0.17985648021509962</v>
      </c>
    </row>
    <row r="104" spans="1:12" ht="12.75">
      <c r="A104" s="27" t="s">
        <v>35</v>
      </c>
      <c r="B104" s="28" t="s">
        <v>206</v>
      </c>
      <c r="C104" s="11" t="s">
        <v>207</v>
      </c>
      <c r="D104" s="12">
        <v>1844582298</v>
      </c>
      <c r="E104" s="12">
        <v>1865113798</v>
      </c>
      <c r="F104" s="12">
        <v>1067899210</v>
      </c>
      <c r="G104" s="29">
        <f t="shared" si="23"/>
        <v>0.5789382296240598</v>
      </c>
      <c r="H104" s="13">
        <f t="shared" si="24"/>
        <v>0.5725651759936206</v>
      </c>
      <c r="I104" s="30">
        <f>IF($F104&gt;$E104,$E104-$F104,0)</f>
        <v>0</v>
      </c>
      <c r="J104" s="31">
        <f t="shared" si="22"/>
        <v>797214588</v>
      </c>
      <c r="K104" s="102">
        <f t="shared" si="16"/>
        <v>0</v>
      </c>
      <c r="L104" s="62">
        <f t="shared" si="17"/>
        <v>0.4274348240063795</v>
      </c>
    </row>
    <row r="105" spans="1:12" ht="12.75">
      <c r="A105" s="27" t="s">
        <v>54</v>
      </c>
      <c r="B105" s="28" t="s">
        <v>208</v>
      </c>
      <c r="C105" s="11" t="s">
        <v>209</v>
      </c>
      <c r="D105" s="12">
        <v>258988573</v>
      </c>
      <c r="E105" s="12">
        <v>276406626</v>
      </c>
      <c r="F105" s="12">
        <v>275625622</v>
      </c>
      <c r="G105" s="29">
        <f t="shared" si="23"/>
        <v>1.0642385446094567</v>
      </c>
      <c r="H105" s="13">
        <f t="shared" si="24"/>
        <v>0.9971744382133589</v>
      </c>
      <c r="I105" s="30">
        <f>IF($F105&gt;$E105,$E105-$F105,0)</f>
        <v>0</v>
      </c>
      <c r="J105" s="31">
        <f t="shared" si="22"/>
        <v>781004</v>
      </c>
      <c r="K105" s="102">
        <f t="shared" si="16"/>
        <v>0</v>
      </c>
      <c r="L105" s="62">
        <f t="shared" si="17"/>
        <v>0.002825561786641106</v>
      </c>
    </row>
    <row r="106" spans="1:12" ht="12.75">
      <c r="A106" s="32"/>
      <c r="B106" s="33" t="s">
        <v>210</v>
      </c>
      <c r="C106" s="34"/>
      <c r="D106" s="35">
        <f>SUM(D101:D105)</f>
        <v>5985001073</v>
      </c>
      <c r="E106" s="35">
        <f>SUM(E101:E105)</f>
        <v>6203599659</v>
      </c>
      <c r="F106" s="35">
        <f>SUM(F101:F105)</f>
        <v>4741337923</v>
      </c>
      <c r="G106" s="36">
        <f t="shared" si="23"/>
        <v>0.7922033538789978</v>
      </c>
      <c r="H106" s="18">
        <f t="shared" si="24"/>
        <v>0.7642881848639936</v>
      </c>
      <c r="I106" s="54">
        <f>SUM(I101:I105)</f>
        <v>0</v>
      </c>
      <c r="J106" s="55">
        <f>SUM(J101:J105)</f>
        <v>1462261736</v>
      </c>
      <c r="K106" s="103">
        <f t="shared" si="16"/>
        <v>0</v>
      </c>
      <c r="L106" s="100">
        <f t="shared" si="17"/>
        <v>0.23571181513600634</v>
      </c>
    </row>
    <row r="107" spans="1:12" ht="12.75">
      <c r="A107" s="40"/>
      <c r="B107" s="41" t="s">
        <v>211</v>
      </c>
      <c r="C107" s="42"/>
      <c r="D107" s="43">
        <f>SUM(D92:D94,D96:D99,D101:D105)</f>
        <v>108562171225</v>
      </c>
      <c r="E107" s="43">
        <f>SUM(E92:E94,E96:E99,E101:E105)</f>
        <v>108920522507</v>
      </c>
      <c r="F107" s="43">
        <f>SUM(F92:F94,F96:F99,F101:F105)</f>
        <v>101059863234</v>
      </c>
      <c r="G107" s="44">
        <f t="shared" si="23"/>
        <v>0.9308939024860591</v>
      </c>
      <c r="H107" s="45">
        <f t="shared" si="24"/>
        <v>0.9278312379331928</v>
      </c>
      <c r="I107" s="54">
        <f>I106+I100+I95</f>
        <v>0</v>
      </c>
      <c r="J107" s="56">
        <f>J106+J100+J95</f>
        <v>7860659273</v>
      </c>
      <c r="K107" s="103">
        <f t="shared" si="16"/>
        <v>0</v>
      </c>
      <c r="L107" s="100">
        <f t="shared" si="17"/>
        <v>0.07216876206680718</v>
      </c>
    </row>
    <row r="108" spans="1:12" ht="12.75">
      <c r="A108" s="22"/>
      <c r="B108" s="26"/>
      <c r="C108" s="6"/>
      <c r="D108" s="37"/>
      <c r="E108" s="37"/>
      <c r="F108" s="37"/>
      <c r="G108" s="29"/>
      <c r="H108" s="13"/>
      <c r="I108" s="38"/>
      <c r="J108" s="39"/>
      <c r="K108" s="102"/>
      <c r="L108" s="62"/>
    </row>
    <row r="109" spans="1:12" ht="12.75">
      <c r="A109" s="22"/>
      <c r="B109" s="24" t="s">
        <v>212</v>
      </c>
      <c r="C109" s="5"/>
      <c r="D109" s="37"/>
      <c r="E109" s="37"/>
      <c r="F109" s="37"/>
      <c r="G109" s="29"/>
      <c r="H109" s="13"/>
      <c r="I109" s="38"/>
      <c r="J109" s="39"/>
      <c r="K109" s="102"/>
      <c r="L109" s="62"/>
    </row>
    <row r="110" spans="1:12" ht="12.75">
      <c r="A110" s="27" t="s">
        <v>29</v>
      </c>
      <c r="B110" s="28" t="s">
        <v>213</v>
      </c>
      <c r="C110" s="11" t="s">
        <v>214</v>
      </c>
      <c r="D110" s="12">
        <v>30442840908</v>
      </c>
      <c r="E110" s="12">
        <v>30396866590</v>
      </c>
      <c r="F110" s="12">
        <v>29656172562</v>
      </c>
      <c r="G110" s="29">
        <f aca="true" t="shared" si="25" ref="G110:G141">IF($D110=0,0,$F110/$D110)</f>
        <v>0.974159167720997</v>
      </c>
      <c r="H110" s="13">
        <f aca="true" t="shared" si="26" ref="H110:H141">IF($E110=0,0,$F110/$E110)</f>
        <v>0.9756325532499566</v>
      </c>
      <c r="I110" s="30">
        <f>IF($F110&gt;$E110,$E110-$F110,0)</f>
        <v>0</v>
      </c>
      <c r="J110" s="31">
        <f aca="true" t="shared" si="27" ref="J110:J127">IF($F110&lt;=$E110,$E110-$F110,0)</f>
        <v>740694028</v>
      </c>
      <c r="K110" s="102">
        <f t="shared" si="16"/>
        <v>0</v>
      </c>
      <c r="L110" s="62">
        <f t="shared" si="17"/>
        <v>0.024367446750043455</v>
      </c>
    </row>
    <row r="111" spans="1:12" ht="12.75">
      <c r="A111" s="32"/>
      <c r="B111" s="33" t="s">
        <v>34</v>
      </c>
      <c r="C111" s="34"/>
      <c r="D111" s="35">
        <f>D110</f>
        <v>30442840908</v>
      </c>
      <c r="E111" s="35">
        <f>E110</f>
        <v>30396866590</v>
      </c>
      <c r="F111" s="35">
        <f>F110</f>
        <v>29656172562</v>
      </c>
      <c r="G111" s="36">
        <f t="shared" si="25"/>
        <v>0.974159167720997</v>
      </c>
      <c r="H111" s="18">
        <f t="shared" si="26"/>
        <v>0.9756325532499566</v>
      </c>
      <c r="I111" s="54">
        <f>SUM(I110)</f>
        <v>0</v>
      </c>
      <c r="J111" s="55">
        <f>SUM(J110)</f>
        <v>740694028</v>
      </c>
      <c r="K111" s="103">
        <f t="shared" si="16"/>
        <v>0</v>
      </c>
      <c r="L111" s="100">
        <f t="shared" si="17"/>
        <v>0.024367446750043455</v>
      </c>
    </row>
    <row r="112" spans="1:12" ht="12.75">
      <c r="A112" s="27" t="s">
        <v>35</v>
      </c>
      <c r="B112" s="28" t="s">
        <v>215</v>
      </c>
      <c r="C112" s="11" t="s">
        <v>216</v>
      </c>
      <c r="D112" s="12">
        <v>82141506</v>
      </c>
      <c r="E112" s="12">
        <v>126703035</v>
      </c>
      <c r="F112" s="12">
        <v>65479029</v>
      </c>
      <c r="G112" s="29">
        <f t="shared" si="25"/>
        <v>0.7971491172806109</v>
      </c>
      <c r="H112" s="13">
        <f t="shared" si="26"/>
        <v>0.5167913223230999</v>
      </c>
      <c r="I112" s="30">
        <f aca="true" t="shared" si="28" ref="I112:I118">IF($F112&gt;$E112,$E112-$F112,0)</f>
        <v>0</v>
      </c>
      <c r="J112" s="31">
        <f t="shared" si="27"/>
        <v>61224006</v>
      </c>
      <c r="K112" s="102">
        <f t="shared" si="16"/>
        <v>0</v>
      </c>
      <c r="L112" s="62">
        <f t="shared" si="17"/>
        <v>0.4832086776769002</v>
      </c>
    </row>
    <row r="113" spans="1:12" ht="12.75">
      <c r="A113" s="27" t="s">
        <v>35</v>
      </c>
      <c r="B113" s="28" t="s">
        <v>217</v>
      </c>
      <c r="C113" s="11" t="s">
        <v>218</v>
      </c>
      <c r="D113" s="12">
        <v>181378339</v>
      </c>
      <c r="E113" s="12">
        <v>212636704</v>
      </c>
      <c r="F113" s="12">
        <v>143821720</v>
      </c>
      <c r="G113" s="29">
        <f t="shared" si="25"/>
        <v>0.7929376836999262</v>
      </c>
      <c r="H113" s="13">
        <f t="shared" si="26"/>
        <v>0.6763729746300056</v>
      </c>
      <c r="I113" s="30">
        <f t="shared" si="28"/>
        <v>0</v>
      </c>
      <c r="J113" s="31">
        <f t="shared" si="27"/>
        <v>68814984</v>
      </c>
      <c r="K113" s="102">
        <f t="shared" si="16"/>
        <v>0</v>
      </c>
      <c r="L113" s="62">
        <f t="shared" si="17"/>
        <v>0.32362702536999444</v>
      </c>
    </row>
    <row r="114" spans="1:12" ht="12.75">
      <c r="A114" s="27" t="s">
        <v>35</v>
      </c>
      <c r="B114" s="28" t="s">
        <v>219</v>
      </c>
      <c r="C114" s="11" t="s">
        <v>220</v>
      </c>
      <c r="D114" s="12">
        <v>143161557</v>
      </c>
      <c r="E114" s="12">
        <v>156524163</v>
      </c>
      <c r="F114" s="12">
        <v>125037576</v>
      </c>
      <c r="G114" s="29">
        <f t="shared" si="25"/>
        <v>0.8734019007630659</v>
      </c>
      <c r="H114" s="13">
        <f t="shared" si="26"/>
        <v>0.7988388093153388</v>
      </c>
      <c r="I114" s="30">
        <f t="shared" si="28"/>
        <v>0</v>
      </c>
      <c r="J114" s="31">
        <f t="shared" si="27"/>
        <v>31486587</v>
      </c>
      <c r="K114" s="102">
        <f t="shared" si="16"/>
        <v>0</v>
      </c>
      <c r="L114" s="62">
        <f t="shared" si="17"/>
        <v>0.20116119068466126</v>
      </c>
    </row>
    <row r="115" spans="1:12" ht="12.75">
      <c r="A115" s="27" t="s">
        <v>35</v>
      </c>
      <c r="B115" s="28" t="s">
        <v>221</v>
      </c>
      <c r="C115" s="11" t="s">
        <v>222</v>
      </c>
      <c r="D115" s="12">
        <v>141078733</v>
      </c>
      <c r="E115" s="12">
        <v>154963037</v>
      </c>
      <c r="F115" s="12">
        <v>105858157</v>
      </c>
      <c r="G115" s="29">
        <f t="shared" si="25"/>
        <v>0.7503480840021437</v>
      </c>
      <c r="H115" s="13">
        <f t="shared" si="26"/>
        <v>0.6831187556036347</v>
      </c>
      <c r="I115" s="30">
        <f t="shared" si="28"/>
        <v>0</v>
      </c>
      <c r="J115" s="31">
        <f t="shared" si="27"/>
        <v>49104880</v>
      </c>
      <c r="K115" s="102">
        <f t="shared" si="16"/>
        <v>0</v>
      </c>
      <c r="L115" s="62">
        <f t="shared" si="17"/>
        <v>0.31688124439636534</v>
      </c>
    </row>
    <row r="116" spans="1:12" ht="12.75">
      <c r="A116" s="27" t="s">
        <v>35</v>
      </c>
      <c r="B116" s="28" t="s">
        <v>223</v>
      </c>
      <c r="C116" s="11" t="s">
        <v>224</v>
      </c>
      <c r="D116" s="12">
        <v>50898000</v>
      </c>
      <c r="E116" s="12">
        <v>57811000</v>
      </c>
      <c r="F116" s="12">
        <v>38352063</v>
      </c>
      <c r="G116" s="29">
        <f t="shared" si="25"/>
        <v>0.7535082517977131</v>
      </c>
      <c r="H116" s="13">
        <f t="shared" si="26"/>
        <v>0.6634042483264431</v>
      </c>
      <c r="I116" s="30">
        <f t="shared" si="28"/>
        <v>0</v>
      </c>
      <c r="J116" s="31">
        <f t="shared" si="27"/>
        <v>19458937</v>
      </c>
      <c r="K116" s="102">
        <f t="shared" si="16"/>
        <v>0</v>
      </c>
      <c r="L116" s="62">
        <f t="shared" si="17"/>
        <v>0.33659575167355693</v>
      </c>
    </row>
    <row r="117" spans="1:12" ht="12.75">
      <c r="A117" s="27" t="s">
        <v>35</v>
      </c>
      <c r="B117" s="28" t="s">
        <v>225</v>
      </c>
      <c r="C117" s="11" t="s">
        <v>226</v>
      </c>
      <c r="D117" s="12">
        <v>732525347</v>
      </c>
      <c r="E117" s="12">
        <v>722142103</v>
      </c>
      <c r="F117" s="12">
        <v>593246333</v>
      </c>
      <c r="G117" s="29">
        <f t="shared" si="25"/>
        <v>0.8098645806996219</v>
      </c>
      <c r="H117" s="13">
        <f t="shared" si="26"/>
        <v>0.8215091330854033</v>
      </c>
      <c r="I117" s="30">
        <f t="shared" si="28"/>
        <v>0</v>
      </c>
      <c r="J117" s="31">
        <f t="shared" si="27"/>
        <v>128895770</v>
      </c>
      <c r="K117" s="102">
        <f t="shared" si="16"/>
        <v>0</v>
      </c>
      <c r="L117" s="62">
        <f t="shared" si="17"/>
        <v>0.17849086691459673</v>
      </c>
    </row>
    <row r="118" spans="1:12" ht="12.75">
      <c r="A118" s="27" t="s">
        <v>54</v>
      </c>
      <c r="B118" s="28" t="s">
        <v>227</v>
      </c>
      <c r="C118" s="11" t="s">
        <v>228</v>
      </c>
      <c r="D118" s="12">
        <v>1001647843</v>
      </c>
      <c r="E118" s="12">
        <v>1069853177</v>
      </c>
      <c r="F118" s="12">
        <v>902037819</v>
      </c>
      <c r="G118" s="29">
        <f t="shared" si="25"/>
        <v>0.9005538476460334</v>
      </c>
      <c r="H118" s="13">
        <f t="shared" si="26"/>
        <v>0.8431416930773857</v>
      </c>
      <c r="I118" s="30">
        <f t="shared" si="28"/>
        <v>0</v>
      </c>
      <c r="J118" s="31">
        <f t="shared" si="27"/>
        <v>167815358</v>
      </c>
      <c r="K118" s="102">
        <f t="shared" si="16"/>
        <v>0</v>
      </c>
      <c r="L118" s="62">
        <f t="shared" si="17"/>
        <v>0.1568583069226143</v>
      </c>
    </row>
    <row r="119" spans="1:12" ht="12.75">
      <c r="A119" s="32"/>
      <c r="B119" s="33" t="s">
        <v>229</v>
      </c>
      <c r="C119" s="34"/>
      <c r="D119" s="35">
        <f>SUM(D112:D118)</f>
        <v>2332831325</v>
      </c>
      <c r="E119" s="35">
        <f>SUM(E112:E118)</f>
        <v>2500633219</v>
      </c>
      <c r="F119" s="35">
        <f>SUM(F112:F118)</f>
        <v>1973832697</v>
      </c>
      <c r="G119" s="36">
        <f t="shared" si="25"/>
        <v>0.8461103363313248</v>
      </c>
      <c r="H119" s="18">
        <f t="shared" si="26"/>
        <v>0.7893331505007093</v>
      </c>
      <c r="I119" s="54">
        <f>SUM(I112:I118)</f>
        <v>0</v>
      </c>
      <c r="J119" s="55">
        <f>SUM(J112:J118)</f>
        <v>526800522</v>
      </c>
      <c r="K119" s="103">
        <f t="shared" si="16"/>
        <v>0</v>
      </c>
      <c r="L119" s="100">
        <f t="shared" si="17"/>
        <v>0.21066684949929076</v>
      </c>
    </row>
    <row r="120" spans="1:12" ht="12.75">
      <c r="A120" s="27" t="s">
        <v>35</v>
      </c>
      <c r="B120" s="28" t="s">
        <v>230</v>
      </c>
      <c r="C120" s="11" t="s">
        <v>231</v>
      </c>
      <c r="D120" s="12">
        <v>156291000</v>
      </c>
      <c r="E120" s="12">
        <v>169754000</v>
      </c>
      <c r="F120" s="12">
        <v>115515884</v>
      </c>
      <c r="G120" s="29">
        <f t="shared" si="25"/>
        <v>0.739107715735391</v>
      </c>
      <c r="H120" s="13">
        <f t="shared" si="26"/>
        <v>0.6804899089270356</v>
      </c>
      <c r="I120" s="30">
        <f aca="true" t="shared" si="29" ref="I120:I127">IF($F120&gt;$E120,$E120-$F120,0)</f>
        <v>0</v>
      </c>
      <c r="J120" s="31">
        <f t="shared" si="27"/>
        <v>54238116</v>
      </c>
      <c r="K120" s="102">
        <f t="shared" si="16"/>
        <v>0</v>
      </c>
      <c r="L120" s="62">
        <f t="shared" si="17"/>
        <v>0.3195100910729644</v>
      </c>
    </row>
    <row r="121" spans="1:12" ht="12.75">
      <c r="A121" s="27" t="s">
        <v>35</v>
      </c>
      <c r="B121" s="28" t="s">
        <v>232</v>
      </c>
      <c r="C121" s="11" t="s">
        <v>233</v>
      </c>
      <c r="D121" s="12">
        <v>289638233</v>
      </c>
      <c r="E121" s="12">
        <v>305162903</v>
      </c>
      <c r="F121" s="12">
        <v>244189503</v>
      </c>
      <c r="G121" s="29">
        <f t="shared" si="25"/>
        <v>0.8430844936137972</v>
      </c>
      <c r="H121" s="13">
        <f t="shared" si="26"/>
        <v>0.8001939311738688</v>
      </c>
      <c r="I121" s="30">
        <f t="shared" si="29"/>
        <v>0</v>
      </c>
      <c r="J121" s="31">
        <f t="shared" si="27"/>
        <v>60973400</v>
      </c>
      <c r="K121" s="102">
        <f t="shared" si="16"/>
        <v>0</v>
      </c>
      <c r="L121" s="62">
        <f t="shared" si="17"/>
        <v>0.1998060688261312</v>
      </c>
    </row>
    <row r="122" spans="1:12" ht="12.75">
      <c r="A122" s="27" t="s">
        <v>35</v>
      </c>
      <c r="B122" s="28" t="s">
        <v>234</v>
      </c>
      <c r="C122" s="11" t="s">
        <v>235</v>
      </c>
      <c r="D122" s="12">
        <v>119434000</v>
      </c>
      <c r="E122" s="12">
        <v>122006744</v>
      </c>
      <c r="F122" s="12">
        <v>98999175</v>
      </c>
      <c r="G122" s="29">
        <f t="shared" si="25"/>
        <v>0.8289027831270828</v>
      </c>
      <c r="H122" s="13">
        <f t="shared" si="26"/>
        <v>0.8114237930978635</v>
      </c>
      <c r="I122" s="30">
        <f t="shared" si="29"/>
        <v>0</v>
      </c>
      <c r="J122" s="31">
        <f t="shared" si="27"/>
        <v>23007569</v>
      </c>
      <c r="K122" s="102">
        <f t="shared" si="16"/>
        <v>0</v>
      </c>
      <c r="L122" s="62">
        <f t="shared" si="17"/>
        <v>0.1885762069021365</v>
      </c>
    </row>
    <row r="123" spans="1:12" ht="12.75">
      <c r="A123" s="27" t="s">
        <v>35</v>
      </c>
      <c r="B123" s="28" t="s">
        <v>236</v>
      </c>
      <c r="C123" s="11" t="s">
        <v>237</v>
      </c>
      <c r="D123" s="12">
        <v>62913000</v>
      </c>
      <c r="E123" s="12">
        <v>93874000</v>
      </c>
      <c r="F123" s="12">
        <v>107839843</v>
      </c>
      <c r="G123" s="29">
        <f t="shared" si="25"/>
        <v>1.7141106448587733</v>
      </c>
      <c r="H123" s="13">
        <f t="shared" si="26"/>
        <v>1.1487722159490381</v>
      </c>
      <c r="I123" s="30">
        <f t="shared" si="29"/>
        <v>-13965843</v>
      </c>
      <c r="J123" s="31">
        <f t="shared" si="27"/>
        <v>0</v>
      </c>
      <c r="K123" s="102">
        <f t="shared" si="16"/>
        <v>0.14877221594903808</v>
      </c>
      <c r="L123" s="62">
        <f t="shared" si="17"/>
        <v>0</v>
      </c>
    </row>
    <row r="124" spans="1:12" ht="12.75">
      <c r="A124" s="27" t="s">
        <v>35</v>
      </c>
      <c r="B124" s="28" t="s">
        <v>238</v>
      </c>
      <c r="C124" s="11" t="s">
        <v>239</v>
      </c>
      <c r="D124" s="12">
        <v>3668055468</v>
      </c>
      <c r="E124" s="12">
        <v>3742051876</v>
      </c>
      <c r="F124" s="12">
        <v>3545777990</v>
      </c>
      <c r="G124" s="29">
        <f t="shared" si="25"/>
        <v>0.9666642233012165</v>
      </c>
      <c r="H124" s="13">
        <f t="shared" si="26"/>
        <v>0.9475491274562972</v>
      </c>
      <c r="I124" s="30">
        <f t="shared" si="29"/>
        <v>0</v>
      </c>
      <c r="J124" s="31">
        <f t="shared" si="27"/>
        <v>196273886</v>
      </c>
      <c r="K124" s="102">
        <f aca="true" t="shared" si="30" ref="K124:K187">IF(E124=0,0,(ABS(I124)/E124))</f>
        <v>0</v>
      </c>
      <c r="L124" s="62">
        <f aca="true" t="shared" si="31" ref="L124:L187">IF(E124=0,0,(J124/E124))</f>
        <v>0.052450872543702814</v>
      </c>
    </row>
    <row r="125" spans="1:12" ht="12.75">
      <c r="A125" s="27" t="s">
        <v>35</v>
      </c>
      <c r="B125" s="28" t="s">
        <v>240</v>
      </c>
      <c r="C125" s="11" t="s">
        <v>241</v>
      </c>
      <c r="D125" s="12">
        <v>61973000</v>
      </c>
      <c r="E125" s="12">
        <v>58663000</v>
      </c>
      <c r="F125" s="12">
        <v>85791368</v>
      </c>
      <c r="G125" s="29">
        <f t="shared" si="25"/>
        <v>1.3843345973246415</v>
      </c>
      <c r="H125" s="13">
        <f t="shared" si="26"/>
        <v>1.4624442664030137</v>
      </c>
      <c r="I125" s="30">
        <f t="shared" si="29"/>
        <v>-27128368</v>
      </c>
      <c r="J125" s="31">
        <f t="shared" si="27"/>
        <v>0</v>
      </c>
      <c r="K125" s="102">
        <f t="shared" si="30"/>
        <v>0.46244426640301384</v>
      </c>
      <c r="L125" s="62">
        <f t="shared" si="31"/>
        <v>0</v>
      </c>
    </row>
    <row r="126" spans="1:12" ht="12.75">
      <c r="A126" s="27" t="s">
        <v>35</v>
      </c>
      <c r="B126" s="28" t="s">
        <v>242</v>
      </c>
      <c r="C126" s="11" t="s">
        <v>243</v>
      </c>
      <c r="D126" s="12">
        <v>76889675</v>
      </c>
      <c r="E126" s="12">
        <v>103646130</v>
      </c>
      <c r="F126" s="12">
        <v>75830816</v>
      </c>
      <c r="G126" s="29">
        <f t="shared" si="25"/>
        <v>0.9862288532237911</v>
      </c>
      <c r="H126" s="13">
        <f t="shared" si="26"/>
        <v>0.73163190945962</v>
      </c>
      <c r="I126" s="30">
        <f t="shared" si="29"/>
        <v>0</v>
      </c>
      <c r="J126" s="31">
        <f t="shared" si="27"/>
        <v>27815314</v>
      </c>
      <c r="K126" s="102">
        <f t="shared" si="30"/>
        <v>0</v>
      </c>
      <c r="L126" s="62">
        <f t="shared" si="31"/>
        <v>0.26836809054038</v>
      </c>
    </row>
    <row r="127" spans="1:12" ht="12.75">
      <c r="A127" s="27" t="s">
        <v>54</v>
      </c>
      <c r="B127" s="28" t="s">
        <v>244</v>
      </c>
      <c r="C127" s="11" t="s">
        <v>245</v>
      </c>
      <c r="D127" s="12">
        <v>878405889</v>
      </c>
      <c r="E127" s="12">
        <v>837545843</v>
      </c>
      <c r="F127" s="12">
        <v>678850251</v>
      </c>
      <c r="G127" s="29">
        <f t="shared" si="25"/>
        <v>0.772820696560699</v>
      </c>
      <c r="H127" s="13">
        <f t="shared" si="26"/>
        <v>0.8105230975398681</v>
      </c>
      <c r="I127" s="30">
        <f t="shared" si="29"/>
        <v>0</v>
      </c>
      <c r="J127" s="31">
        <f t="shared" si="27"/>
        <v>158695592</v>
      </c>
      <c r="K127" s="102">
        <f t="shared" si="30"/>
        <v>0</v>
      </c>
      <c r="L127" s="62">
        <f t="shared" si="31"/>
        <v>0.18947690246013196</v>
      </c>
    </row>
    <row r="128" spans="1:12" ht="12.75">
      <c r="A128" s="32"/>
      <c r="B128" s="33" t="s">
        <v>246</v>
      </c>
      <c r="C128" s="34"/>
      <c r="D128" s="35">
        <f>SUM(D120:D127)</f>
        <v>5313600265</v>
      </c>
      <c r="E128" s="35">
        <f>SUM(E120:E127)</f>
        <v>5432704496</v>
      </c>
      <c r="F128" s="35">
        <f>SUM(F120:F127)</f>
        <v>4952794830</v>
      </c>
      <c r="G128" s="36">
        <f t="shared" si="25"/>
        <v>0.9320977459714878</v>
      </c>
      <c r="H128" s="18">
        <f t="shared" si="26"/>
        <v>0.9116628437358688</v>
      </c>
      <c r="I128" s="54">
        <f>SUM(I120:I127)</f>
        <v>-41094211</v>
      </c>
      <c r="J128" s="55">
        <f>SUM(J120:J127)</f>
        <v>521003877</v>
      </c>
      <c r="K128" s="103">
        <f t="shared" si="30"/>
        <v>0.00756422717824187</v>
      </c>
      <c r="L128" s="100">
        <f t="shared" si="31"/>
        <v>0.09590138344237305</v>
      </c>
    </row>
    <row r="129" spans="1:12" ht="12.75">
      <c r="A129" s="27" t="s">
        <v>35</v>
      </c>
      <c r="B129" s="28" t="s">
        <v>247</v>
      </c>
      <c r="C129" s="11" t="s">
        <v>248</v>
      </c>
      <c r="D129" s="12">
        <v>709127475</v>
      </c>
      <c r="E129" s="12">
        <v>749565300</v>
      </c>
      <c r="F129" s="12">
        <v>549512072</v>
      </c>
      <c r="G129" s="29">
        <f t="shared" si="25"/>
        <v>0.7749129618761422</v>
      </c>
      <c r="H129" s="13">
        <f t="shared" si="26"/>
        <v>0.7331076718732844</v>
      </c>
      <c r="I129" s="30">
        <f aca="true" t="shared" si="32" ref="I129:I152">IF($F129&gt;$E129,$E129-$F129,0)</f>
        <v>0</v>
      </c>
      <c r="J129" s="31">
        <f aca="true" t="shared" si="33" ref="J129:J134">IF($F129&lt;=$E129,$E129-$F129,0)</f>
        <v>200053228</v>
      </c>
      <c r="K129" s="102">
        <f t="shared" si="30"/>
        <v>0</v>
      </c>
      <c r="L129" s="62">
        <f t="shared" si="31"/>
        <v>0.2668923281267156</v>
      </c>
    </row>
    <row r="130" spans="1:12" ht="12.75">
      <c r="A130" s="27" t="s">
        <v>35</v>
      </c>
      <c r="B130" s="28" t="s">
        <v>249</v>
      </c>
      <c r="C130" s="11" t="s">
        <v>250</v>
      </c>
      <c r="D130" s="12">
        <v>109579257</v>
      </c>
      <c r="E130" s="12">
        <v>107143570</v>
      </c>
      <c r="F130" s="12">
        <v>62269581</v>
      </c>
      <c r="G130" s="29">
        <f t="shared" si="25"/>
        <v>0.5682606608657695</v>
      </c>
      <c r="H130" s="13">
        <f t="shared" si="26"/>
        <v>0.5811788892231237</v>
      </c>
      <c r="I130" s="30">
        <f t="shared" si="32"/>
        <v>0</v>
      </c>
      <c r="J130" s="31">
        <f t="shared" si="33"/>
        <v>44873989</v>
      </c>
      <c r="K130" s="102">
        <f t="shared" si="30"/>
        <v>0</v>
      </c>
      <c r="L130" s="62">
        <f t="shared" si="31"/>
        <v>0.4188211107768763</v>
      </c>
    </row>
    <row r="131" spans="1:12" ht="12.75">
      <c r="A131" s="27" t="s">
        <v>35</v>
      </c>
      <c r="B131" s="28" t="s">
        <v>251</v>
      </c>
      <c r="C131" s="11" t="s">
        <v>252</v>
      </c>
      <c r="D131" s="12">
        <v>353596072</v>
      </c>
      <c r="E131" s="12">
        <v>378568850</v>
      </c>
      <c r="F131" s="12">
        <v>334272993</v>
      </c>
      <c r="G131" s="29">
        <f t="shared" si="25"/>
        <v>0.9453526763159292</v>
      </c>
      <c r="H131" s="13">
        <f t="shared" si="26"/>
        <v>0.8829912788651259</v>
      </c>
      <c r="I131" s="30">
        <f t="shared" si="32"/>
        <v>0</v>
      </c>
      <c r="J131" s="31">
        <f t="shared" si="33"/>
        <v>44295857</v>
      </c>
      <c r="K131" s="102">
        <f t="shared" si="30"/>
        <v>0</v>
      </c>
      <c r="L131" s="62">
        <f t="shared" si="31"/>
        <v>0.11700872113487415</v>
      </c>
    </row>
    <row r="132" spans="1:12" ht="12.75">
      <c r="A132" s="27" t="s">
        <v>35</v>
      </c>
      <c r="B132" s="28" t="s">
        <v>253</v>
      </c>
      <c r="C132" s="11" t="s">
        <v>254</v>
      </c>
      <c r="D132" s="12">
        <v>150915207</v>
      </c>
      <c r="E132" s="12">
        <v>183919866</v>
      </c>
      <c r="F132" s="12">
        <v>165205466</v>
      </c>
      <c r="G132" s="29">
        <f t="shared" si="25"/>
        <v>1.0946906496970845</v>
      </c>
      <c r="H132" s="13">
        <f t="shared" si="26"/>
        <v>0.8982469898058756</v>
      </c>
      <c r="I132" s="30">
        <f t="shared" si="32"/>
        <v>0</v>
      </c>
      <c r="J132" s="31">
        <f t="shared" si="33"/>
        <v>18714400</v>
      </c>
      <c r="K132" s="102">
        <f t="shared" si="30"/>
        <v>0</v>
      </c>
      <c r="L132" s="62">
        <f t="shared" si="31"/>
        <v>0.10175301019412443</v>
      </c>
    </row>
    <row r="133" spans="1:12" ht="12.75">
      <c r="A133" s="27" t="s">
        <v>35</v>
      </c>
      <c r="B133" s="28" t="s">
        <v>255</v>
      </c>
      <c r="C133" s="11" t="s">
        <v>256</v>
      </c>
      <c r="D133" s="12">
        <v>121420256</v>
      </c>
      <c r="E133" s="12">
        <v>115017839</v>
      </c>
      <c r="F133" s="12">
        <v>150339465</v>
      </c>
      <c r="G133" s="29">
        <f t="shared" si="25"/>
        <v>1.2381745019545998</v>
      </c>
      <c r="H133" s="13">
        <f t="shared" si="26"/>
        <v>1.3070969365021716</v>
      </c>
      <c r="I133" s="30">
        <f t="shared" si="32"/>
        <v>-35321626</v>
      </c>
      <c r="J133" s="31">
        <f t="shared" si="33"/>
        <v>0</v>
      </c>
      <c r="K133" s="102">
        <f t="shared" si="30"/>
        <v>0.3070969365021716</v>
      </c>
      <c r="L133" s="62">
        <f t="shared" si="31"/>
        <v>0</v>
      </c>
    </row>
    <row r="134" spans="1:12" ht="12.75">
      <c r="A134" s="27" t="s">
        <v>54</v>
      </c>
      <c r="B134" s="28" t="s">
        <v>257</v>
      </c>
      <c r="C134" s="11" t="s">
        <v>258</v>
      </c>
      <c r="D134" s="12">
        <v>575078574</v>
      </c>
      <c r="E134" s="12">
        <v>794322346</v>
      </c>
      <c r="F134" s="12">
        <v>584389435</v>
      </c>
      <c r="G134" s="29">
        <f t="shared" si="25"/>
        <v>1.016190589288065</v>
      </c>
      <c r="H134" s="13">
        <f t="shared" si="26"/>
        <v>0.7357081642519975</v>
      </c>
      <c r="I134" s="30">
        <f t="shared" si="32"/>
        <v>0</v>
      </c>
      <c r="J134" s="31">
        <f t="shared" si="33"/>
        <v>209932911</v>
      </c>
      <c r="K134" s="102">
        <f t="shared" si="30"/>
        <v>0</v>
      </c>
      <c r="L134" s="62">
        <f t="shared" si="31"/>
        <v>0.26429183574800247</v>
      </c>
    </row>
    <row r="135" spans="1:12" ht="12.75">
      <c r="A135" s="32"/>
      <c r="B135" s="33" t="s">
        <v>259</v>
      </c>
      <c r="C135" s="34"/>
      <c r="D135" s="35">
        <f>SUM(D129:D134)</f>
        <v>2019716841</v>
      </c>
      <c r="E135" s="35">
        <f>SUM(E129:E134)</f>
        <v>2328537771</v>
      </c>
      <c r="F135" s="35">
        <f>SUM(F129:F134)</f>
        <v>1845989012</v>
      </c>
      <c r="G135" s="36">
        <f t="shared" si="25"/>
        <v>0.9139840667397792</v>
      </c>
      <c r="H135" s="18">
        <f t="shared" si="26"/>
        <v>0.7927674762205951</v>
      </c>
      <c r="I135" s="54">
        <f>SUM(I129:I134)</f>
        <v>-35321626</v>
      </c>
      <c r="J135" s="55">
        <f>SUM(J129:J134)</f>
        <v>517870385</v>
      </c>
      <c r="K135" s="103">
        <f t="shared" si="30"/>
        <v>0.0151690156972764</v>
      </c>
      <c r="L135" s="100">
        <f t="shared" si="31"/>
        <v>0.22240153947668131</v>
      </c>
    </row>
    <row r="136" spans="1:12" ht="12.75">
      <c r="A136" s="27" t="s">
        <v>35</v>
      </c>
      <c r="B136" s="28" t="s">
        <v>260</v>
      </c>
      <c r="C136" s="11" t="s">
        <v>261</v>
      </c>
      <c r="D136" s="12">
        <v>256356052</v>
      </c>
      <c r="E136" s="12">
        <v>251086143</v>
      </c>
      <c r="F136" s="12">
        <v>201525713</v>
      </c>
      <c r="G136" s="29">
        <f t="shared" si="25"/>
        <v>0.7861164635192619</v>
      </c>
      <c r="H136" s="13">
        <f t="shared" si="26"/>
        <v>0.8026158297393576</v>
      </c>
      <c r="I136" s="30">
        <f t="shared" si="32"/>
        <v>0</v>
      </c>
      <c r="J136" s="31">
        <f>IF($F136&lt;=$E136,$E136-$F136,0)</f>
        <v>49560430</v>
      </c>
      <c r="K136" s="102">
        <f t="shared" si="30"/>
        <v>0</v>
      </c>
      <c r="L136" s="62">
        <f t="shared" si="31"/>
        <v>0.1973841702606424</v>
      </c>
    </row>
    <row r="137" spans="1:12" ht="12.75">
      <c r="A137" s="27" t="s">
        <v>35</v>
      </c>
      <c r="B137" s="28" t="s">
        <v>262</v>
      </c>
      <c r="C137" s="11" t="s">
        <v>263</v>
      </c>
      <c r="D137" s="12">
        <v>184734379</v>
      </c>
      <c r="E137" s="12">
        <v>184585000</v>
      </c>
      <c r="F137" s="12">
        <v>122910633</v>
      </c>
      <c r="G137" s="29">
        <f t="shared" si="25"/>
        <v>0.6653370837920753</v>
      </c>
      <c r="H137" s="13">
        <f t="shared" si="26"/>
        <v>0.6658755207627922</v>
      </c>
      <c r="I137" s="30">
        <f t="shared" si="32"/>
        <v>0</v>
      </c>
      <c r="J137" s="31">
        <f>IF($F137&lt;=$E137,$E137-$F137,0)</f>
        <v>61674367</v>
      </c>
      <c r="K137" s="102">
        <f t="shared" si="30"/>
        <v>0</v>
      </c>
      <c r="L137" s="62">
        <f t="shared" si="31"/>
        <v>0.3341244792372078</v>
      </c>
    </row>
    <row r="138" spans="1:12" ht="12.75">
      <c r="A138" s="27" t="s">
        <v>35</v>
      </c>
      <c r="B138" s="28" t="s">
        <v>264</v>
      </c>
      <c r="C138" s="11" t="s">
        <v>265</v>
      </c>
      <c r="D138" s="12">
        <v>133295948</v>
      </c>
      <c r="E138" s="12">
        <v>133297000</v>
      </c>
      <c r="F138" s="12">
        <v>114424319</v>
      </c>
      <c r="G138" s="29">
        <f t="shared" si="25"/>
        <v>0.8584230857490132</v>
      </c>
      <c r="H138" s="13">
        <f t="shared" si="26"/>
        <v>0.8584163109447325</v>
      </c>
      <c r="I138" s="30">
        <f t="shared" si="32"/>
        <v>0</v>
      </c>
      <c r="J138" s="31">
        <f>IF($F138&lt;=$E138,$E138-$F138,0)</f>
        <v>18872681</v>
      </c>
      <c r="K138" s="102">
        <f t="shared" si="30"/>
        <v>0</v>
      </c>
      <c r="L138" s="62">
        <f t="shared" si="31"/>
        <v>0.14158368905526755</v>
      </c>
    </row>
    <row r="139" spans="1:12" ht="12.75">
      <c r="A139" s="27" t="s">
        <v>35</v>
      </c>
      <c r="B139" s="28" t="s">
        <v>266</v>
      </c>
      <c r="C139" s="11" t="s">
        <v>267</v>
      </c>
      <c r="D139" s="12">
        <v>207494003</v>
      </c>
      <c r="E139" s="12">
        <v>213969000</v>
      </c>
      <c r="F139" s="12">
        <v>177432382</v>
      </c>
      <c r="G139" s="29">
        <f t="shared" si="25"/>
        <v>0.8551205308810781</v>
      </c>
      <c r="H139" s="13">
        <f t="shared" si="26"/>
        <v>0.8292434044183971</v>
      </c>
      <c r="I139" s="30">
        <f t="shared" si="32"/>
        <v>0</v>
      </c>
      <c r="J139" s="31">
        <f>IF($F139&lt;=$E139,$E139-$F139,0)</f>
        <v>36536618</v>
      </c>
      <c r="K139" s="102">
        <f t="shared" si="30"/>
        <v>0</v>
      </c>
      <c r="L139" s="62">
        <f t="shared" si="31"/>
        <v>0.17075659558160294</v>
      </c>
    </row>
    <row r="140" spans="1:12" ht="12.75">
      <c r="A140" s="27" t="s">
        <v>54</v>
      </c>
      <c r="B140" s="28" t="s">
        <v>268</v>
      </c>
      <c r="C140" s="11" t="s">
        <v>269</v>
      </c>
      <c r="D140" s="12">
        <v>495375000</v>
      </c>
      <c r="E140" s="12">
        <v>724243026</v>
      </c>
      <c r="F140" s="12">
        <v>527991058</v>
      </c>
      <c r="G140" s="29">
        <f t="shared" si="25"/>
        <v>1.0658411466061064</v>
      </c>
      <c r="H140" s="13">
        <f t="shared" si="26"/>
        <v>0.7290247044781346</v>
      </c>
      <c r="I140" s="30">
        <f t="shared" si="32"/>
        <v>0</v>
      </c>
      <c r="J140" s="31">
        <f>IF($F140&lt;=$E140,$E140-$F140,0)</f>
        <v>196251968</v>
      </c>
      <c r="K140" s="102">
        <f t="shared" si="30"/>
        <v>0</v>
      </c>
      <c r="L140" s="62">
        <f t="shared" si="31"/>
        <v>0.27097529552186533</v>
      </c>
    </row>
    <row r="141" spans="1:12" ht="12.75">
      <c r="A141" s="32"/>
      <c r="B141" s="33" t="s">
        <v>270</v>
      </c>
      <c r="C141" s="34"/>
      <c r="D141" s="35">
        <f>SUM(D136:D140)</f>
        <v>1277255382</v>
      </c>
      <c r="E141" s="35">
        <f>SUM(E136:E140)</f>
        <v>1507180169</v>
      </c>
      <c r="F141" s="35">
        <f>SUM(F136:F140)</f>
        <v>1144284105</v>
      </c>
      <c r="G141" s="36">
        <f t="shared" si="25"/>
        <v>0.8958929601128116</v>
      </c>
      <c r="H141" s="18">
        <f t="shared" si="26"/>
        <v>0.7592218425745489</v>
      </c>
      <c r="I141" s="54">
        <f>SUM(I136:I140)</f>
        <v>0</v>
      </c>
      <c r="J141" s="55">
        <f>SUM(J136:J140)</f>
        <v>362896064</v>
      </c>
      <c r="K141" s="103">
        <f t="shared" si="30"/>
        <v>0</v>
      </c>
      <c r="L141" s="100">
        <f t="shared" si="31"/>
        <v>0.2407781574254511</v>
      </c>
    </row>
    <row r="142" spans="1:12" ht="12.75">
      <c r="A142" s="27" t="s">
        <v>35</v>
      </c>
      <c r="B142" s="28" t="s">
        <v>271</v>
      </c>
      <c r="C142" s="11" t="s">
        <v>272</v>
      </c>
      <c r="D142" s="12">
        <v>1912688521</v>
      </c>
      <c r="E142" s="12">
        <v>2062921659</v>
      </c>
      <c r="F142" s="12">
        <v>1832586429</v>
      </c>
      <c r="G142" s="29">
        <f aca="true" t="shared" si="34" ref="G142:G173">IF($D142=0,0,$F142/$D142)</f>
        <v>0.9581206813757001</v>
      </c>
      <c r="H142" s="13">
        <f aca="true" t="shared" si="35" ref="H142:H173">IF($E142=0,0,$F142/$E142)</f>
        <v>0.8883451395281511</v>
      </c>
      <c r="I142" s="30">
        <f t="shared" si="32"/>
        <v>0</v>
      </c>
      <c r="J142" s="31">
        <f>IF($F142&lt;=$E142,$E142-$F142,0)</f>
        <v>230335230</v>
      </c>
      <c r="K142" s="102">
        <f t="shared" si="30"/>
        <v>0</v>
      </c>
      <c r="L142" s="62">
        <f t="shared" si="31"/>
        <v>0.11165486047184887</v>
      </c>
    </row>
    <row r="143" spans="1:12" ht="12.75">
      <c r="A143" s="27" t="s">
        <v>35</v>
      </c>
      <c r="B143" s="28" t="s">
        <v>273</v>
      </c>
      <c r="C143" s="11" t="s">
        <v>274</v>
      </c>
      <c r="D143" s="12">
        <v>66941203</v>
      </c>
      <c r="E143" s="12">
        <v>73833988</v>
      </c>
      <c r="F143" s="12">
        <v>48649704</v>
      </c>
      <c r="G143" s="29">
        <f t="shared" si="34"/>
        <v>0.7267527594327816</v>
      </c>
      <c r="H143" s="13">
        <f t="shared" si="35"/>
        <v>0.6589066271213739</v>
      </c>
      <c r="I143" s="30">
        <f t="shared" si="32"/>
        <v>0</v>
      </c>
      <c r="J143" s="31">
        <f>IF($F143&lt;=$E143,$E143-$F143,0)</f>
        <v>25184284</v>
      </c>
      <c r="K143" s="102">
        <f t="shared" si="30"/>
        <v>0</v>
      </c>
      <c r="L143" s="62">
        <f t="shared" si="31"/>
        <v>0.341093372878626</v>
      </c>
    </row>
    <row r="144" spans="1:12" ht="12.75">
      <c r="A144" s="27" t="s">
        <v>35</v>
      </c>
      <c r="B144" s="28" t="s">
        <v>275</v>
      </c>
      <c r="C144" s="11" t="s">
        <v>276</v>
      </c>
      <c r="D144" s="12">
        <v>122031067</v>
      </c>
      <c r="E144" s="12">
        <v>184196466</v>
      </c>
      <c r="F144" s="12">
        <v>79531849</v>
      </c>
      <c r="G144" s="29">
        <f t="shared" si="34"/>
        <v>0.6517344390670615</v>
      </c>
      <c r="H144" s="13">
        <f t="shared" si="35"/>
        <v>0.431777279592324</v>
      </c>
      <c r="I144" s="30">
        <f t="shared" si="32"/>
        <v>0</v>
      </c>
      <c r="J144" s="31">
        <f>IF($F144&lt;=$E144,$E144-$F144,0)</f>
        <v>104664617</v>
      </c>
      <c r="K144" s="102">
        <f t="shared" si="30"/>
        <v>0</v>
      </c>
      <c r="L144" s="62">
        <f t="shared" si="31"/>
        <v>0.568222720407676</v>
      </c>
    </row>
    <row r="145" spans="1:12" ht="12.75">
      <c r="A145" s="27" t="s">
        <v>54</v>
      </c>
      <c r="B145" s="28" t="s">
        <v>277</v>
      </c>
      <c r="C145" s="11" t="s">
        <v>278</v>
      </c>
      <c r="D145" s="12">
        <v>185681291</v>
      </c>
      <c r="E145" s="12">
        <v>186589734</v>
      </c>
      <c r="F145" s="12">
        <v>255720363</v>
      </c>
      <c r="G145" s="29">
        <f t="shared" si="34"/>
        <v>1.3772004795033443</v>
      </c>
      <c r="H145" s="13">
        <f t="shared" si="35"/>
        <v>1.3704953510464837</v>
      </c>
      <c r="I145" s="30">
        <f t="shared" si="32"/>
        <v>-69130629</v>
      </c>
      <c r="J145" s="31">
        <f>IF($F145&lt;=$E145,$E145-$F145,0)</f>
        <v>0</v>
      </c>
      <c r="K145" s="102">
        <f t="shared" si="30"/>
        <v>0.3704953510464836</v>
      </c>
      <c r="L145" s="62">
        <f t="shared" si="31"/>
        <v>0</v>
      </c>
    </row>
    <row r="146" spans="1:12" ht="12.75">
      <c r="A146" s="32"/>
      <c r="B146" s="33" t="s">
        <v>279</v>
      </c>
      <c r="C146" s="34"/>
      <c r="D146" s="35">
        <f>SUM(D142:D145)</f>
        <v>2287342082</v>
      </c>
      <c r="E146" s="35">
        <f>SUM(E142:E145)</f>
        <v>2507541847</v>
      </c>
      <c r="F146" s="35">
        <f>SUM(F142:F145)</f>
        <v>2216488345</v>
      </c>
      <c r="G146" s="36">
        <f t="shared" si="34"/>
        <v>0.9690235502780384</v>
      </c>
      <c r="H146" s="18">
        <f t="shared" si="35"/>
        <v>0.8839287558258644</v>
      </c>
      <c r="I146" s="54">
        <f>SUM(I142:I145)</f>
        <v>-69130629</v>
      </c>
      <c r="J146" s="55">
        <f>SUM(J142:J145)</f>
        <v>360184131</v>
      </c>
      <c r="K146" s="103">
        <f t="shared" si="30"/>
        <v>0.027569082878001517</v>
      </c>
      <c r="L146" s="100">
        <f t="shared" si="31"/>
        <v>0.14364032705213714</v>
      </c>
    </row>
    <row r="147" spans="1:12" ht="12.75">
      <c r="A147" s="27" t="s">
        <v>35</v>
      </c>
      <c r="B147" s="28" t="s">
        <v>280</v>
      </c>
      <c r="C147" s="11" t="s">
        <v>281</v>
      </c>
      <c r="D147" s="12">
        <v>100078957</v>
      </c>
      <c r="E147" s="12">
        <v>113601275</v>
      </c>
      <c r="F147" s="12">
        <v>92933134</v>
      </c>
      <c r="G147" s="29">
        <f t="shared" si="34"/>
        <v>0.9285981467612617</v>
      </c>
      <c r="H147" s="13">
        <f t="shared" si="35"/>
        <v>0.8180641810578271</v>
      </c>
      <c r="I147" s="30">
        <f t="shared" si="32"/>
        <v>0</v>
      </c>
      <c r="J147" s="31">
        <f aca="true" t="shared" si="36" ref="J147:J152">IF($F147&lt;=$E147,$E147-$F147,0)</f>
        <v>20668141</v>
      </c>
      <c r="K147" s="102">
        <f t="shared" si="30"/>
        <v>0</v>
      </c>
      <c r="L147" s="62">
        <f t="shared" si="31"/>
        <v>0.18193581894217298</v>
      </c>
    </row>
    <row r="148" spans="1:12" ht="12.75">
      <c r="A148" s="27" t="s">
        <v>35</v>
      </c>
      <c r="B148" s="28" t="s">
        <v>282</v>
      </c>
      <c r="C148" s="11" t="s">
        <v>283</v>
      </c>
      <c r="D148" s="12">
        <v>184868467</v>
      </c>
      <c r="E148" s="12">
        <v>195422039</v>
      </c>
      <c r="F148" s="12">
        <v>154153254</v>
      </c>
      <c r="G148" s="29">
        <f t="shared" si="34"/>
        <v>0.8338536933938009</v>
      </c>
      <c r="H148" s="13">
        <f t="shared" si="35"/>
        <v>0.7888222576574385</v>
      </c>
      <c r="I148" s="30">
        <f t="shared" si="32"/>
        <v>0</v>
      </c>
      <c r="J148" s="31">
        <f t="shared" si="36"/>
        <v>41268785</v>
      </c>
      <c r="K148" s="102">
        <f t="shared" si="30"/>
        <v>0</v>
      </c>
      <c r="L148" s="62">
        <f t="shared" si="31"/>
        <v>0.21117774234256148</v>
      </c>
    </row>
    <row r="149" spans="1:12" ht="12.75">
      <c r="A149" s="27" t="s">
        <v>35</v>
      </c>
      <c r="B149" s="28" t="s">
        <v>284</v>
      </c>
      <c r="C149" s="11" t="s">
        <v>285</v>
      </c>
      <c r="D149" s="12">
        <v>395944072</v>
      </c>
      <c r="E149" s="12">
        <v>511096500</v>
      </c>
      <c r="F149" s="12">
        <v>499181296</v>
      </c>
      <c r="G149" s="29">
        <f t="shared" si="34"/>
        <v>1.260736885082093</v>
      </c>
      <c r="H149" s="13">
        <f t="shared" si="35"/>
        <v>0.9766869778994769</v>
      </c>
      <c r="I149" s="30">
        <f t="shared" si="32"/>
        <v>0</v>
      </c>
      <c r="J149" s="31">
        <f t="shared" si="36"/>
        <v>11915204</v>
      </c>
      <c r="K149" s="102">
        <f t="shared" si="30"/>
        <v>0</v>
      </c>
      <c r="L149" s="62">
        <f t="shared" si="31"/>
        <v>0.023313022100523093</v>
      </c>
    </row>
    <row r="150" spans="1:12" ht="12.75">
      <c r="A150" s="27" t="s">
        <v>35</v>
      </c>
      <c r="B150" s="28" t="s">
        <v>286</v>
      </c>
      <c r="C150" s="11" t="s">
        <v>287</v>
      </c>
      <c r="D150" s="12">
        <v>186950098</v>
      </c>
      <c r="E150" s="12">
        <v>182562773</v>
      </c>
      <c r="F150" s="12">
        <v>157117011</v>
      </c>
      <c r="G150" s="29">
        <f t="shared" si="34"/>
        <v>0.8404221911667572</v>
      </c>
      <c r="H150" s="13">
        <f t="shared" si="35"/>
        <v>0.8606191088037428</v>
      </c>
      <c r="I150" s="30">
        <f t="shared" si="32"/>
        <v>0</v>
      </c>
      <c r="J150" s="31">
        <f t="shared" si="36"/>
        <v>25445762</v>
      </c>
      <c r="K150" s="102">
        <f t="shared" si="30"/>
        <v>0</v>
      </c>
      <c r="L150" s="62">
        <f t="shared" si="31"/>
        <v>0.13938089119625718</v>
      </c>
    </row>
    <row r="151" spans="1:12" ht="12.75">
      <c r="A151" s="27" t="s">
        <v>35</v>
      </c>
      <c r="B151" s="28" t="s">
        <v>288</v>
      </c>
      <c r="C151" s="11" t="s">
        <v>289</v>
      </c>
      <c r="D151" s="12">
        <v>302501000</v>
      </c>
      <c r="E151" s="12">
        <v>352853001</v>
      </c>
      <c r="F151" s="12">
        <v>237404869</v>
      </c>
      <c r="G151" s="29">
        <f t="shared" si="34"/>
        <v>0.7848068898945788</v>
      </c>
      <c r="H151" s="13">
        <f t="shared" si="35"/>
        <v>0.6728152185958027</v>
      </c>
      <c r="I151" s="30">
        <f t="shared" si="32"/>
        <v>0</v>
      </c>
      <c r="J151" s="31">
        <f t="shared" si="36"/>
        <v>115448132</v>
      </c>
      <c r="K151" s="102">
        <f t="shared" si="30"/>
        <v>0</v>
      </c>
      <c r="L151" s="62">
        <f t="shared" si="31"/>
        <v>0.32718478140419727</v>
      </c>
    </row>
    <row r="152" spans="1:12" ht="12.75">
      <c r="A152" s="27" t="s">
        <v>54</v>
      </c>
      <c r="B152" s="28" t="s">
        <v>290</v>
      </c>
      <c r="C152" s="11" t="s">
        <v>291</v>
      </c>
      <c r="D152" s="12">
        <v>855680418</v>
      </c>
      <c r="E152" s="12">
        <v>854969418</v>
      </c>
      <c r="F152" s="12">
        <v>822140463</v>
      </c>
      <c r="G152" s="29">
        <f t="shared" si="34"/>
        <v>0.9608031757015152</v>
      </c>
      <c r="H152" s="13">
        <f t="shared" si="35"/>
        <v>0.9616021879744008</v>
      </c>
      <c r="I152" s="30">
        <f t="shared" si="32"/>
        <v>0</v>
      </c>
      <c r="J152" s="31">
        <f t="shared" si="36"/>
        <v>32828955</v>
      </c>
      <c r="K152" s="102">
        <f t="shared" si="30"/>
        <v>0</v>
      </c>
      <c r="L152" s="62">
        <f t="shared" si="31"/>
        <v>0.03839781202559926</v>
      </c>
    </row>
    <row r="153" spans="1:12" ht="12.75">
      <c r="A153" s="32"/>
      <c r="B153" s="33" t="s">
        <v>292</v>
      </c>
      <c r="C153" s="34"/>
      <c r="D153" s="35">
        <f>SUM(D147:D152)</f>
        <v>2026023012</v>
      </c>
      <c r="E153" s="35">
        <f>SUM(E147:E152)</f>
        <v>2210505006</v>
      </c>
      <c r="F153" s="35">
        <f>SUM(F147:F152)</f>
        <v>1962930027</v>
      </c>
      <c r="G153" s="36">
        <f t="shared" si="34"/>
        <v>0.9688587026769664</v>
      </c>
      <c r="H153" s="18">
        <f t="shared" si="35"/>
        <v>0.8880007155251834</v>
      </c>
      <c r="I153" s="54">
        <f>SUM(I147:I152)</f>
        <v>0</v>
      </c>
      <c r="J153" s="55">
        <f>SUM(J147:J152)</f>
        <v>247574979</v>
      </c>
      <c r="K153" s="103">
        <f t="shared" si="30"/>
        <v>0</v>
      </c>
      <c r="L153" s="100">
        <f t="shared" si="31"/>
        <v>0.11199928447481652</v>
      </c>
    </row>
    <row r="154" spans="1:12" ht="12.75">
      <c r="A154" s="27" t="s">
        <v>35</v>
      </c>
      <c r="B154" s="28" t="s">
        <v>293</v>
      </c>
      <c r="C154" s="11" t="s">
        <v>294</v>
      </c>
      <c r="D154" s="12">
        <v>130127108</v>
      </c>
      <c r="E154" s="12">
        <v>135306660</v>
      </c>
      <c r="F154" s="12">
        <v>102961556</v>
      </c>
      <c r="G154" s="29">
        <f t="shared" si="34"/>
        <v>0.7912383329075445</v>
      </c>
      <c r="H154" s="13">
        <f t="shared" si="35"/>
        <v>0.7609496531804125</v>
      </c>
      <c r="I154" s="30">
        <f aca="true" t="shared" si="37" ref="I154:I159">IF($F154&gt;$E154,$E154-$F154,0)</f>
        <v>0</v>
      </c>
      <c r="J154" s="31">
        <f aca="true" t="shared" si="38" ref="J154:J159">IF($F154&lt;=$E154,$E154-$F154,0)</f>
        <v>32345104</v>
      </c>
      <c r="K154" s="102">
        <f t="shared" si="30"/>
        <v>0</v>
      </c>
      <c r="L154" s="62">
        <f t="shared" si="31"/>
        <v>0.23905034681958745</v>
      </c>
    </row>
    <row r="155" spans="1:12" ht="12.75">
      <c r="A155" s="27" t="s">
        <v>35</v>
      </c>
      <c r="B155" s="28" t="s">
        <v>295</v>
      </c>
      <c r="C155" s="11" t="s">
        <v>296</v>
      </c>
      <c r="D155" s="12">
        <v>168169012</v>
      </c>
      <c r="E155" s="12">
        <v>179193667</v>
      </c>
      <c r="F155" s="12">
        <v>162516286</v>
      </c>
      <c r="G155" s="29">
        <f t="shared" si="34"/>
        <v>0.9663866372717942</v>
      </c>
      <c r="H155" s="13">
        <f t="shared" si="35"/>
        <v>0.9069309687155406</v>
      </c>
      <c r="I155" s="30">
        <f t="shared" si="37"/>
        <v>0</v>
      </c>
      <c r="J155" s="31">
        <f t="shared" si="38"/>
        <v>16677381</v>
      </c>
      <c r="K155" s="102">
        <f t="shared" si="30"/>
        <v>0</v>
      </c>
      <c r="L155" s="62">
        <f t="shared" si="31"/>
        <v>0.0930690312844594</v>
      </c>
    </row>
    <row r="156" spans="1:12" ht="12.75">
      <c r="A156" s="27" t="s">
        <v>35</v>
      </c>
      <c r="B156" s="28" t="s">
        <v>297</v>
      </c>
      <c r="C156" s="11" t="s">
        <v>298</v>
      </c>
      <c r="D156" s="12">
        <v>53511000</v>
      </c>
      <c r="E156" s="12">
        <v>48819851</v>
      </c>
      <c r="F156" s="12">
        <v>40021858</v>
      </c>
      <c r="G156" s="29">
        <f t="shared" si="34"/>
        <v>0.7479183345480368</v>
      </c>
      <c r="H156" s="13">
        <f t="shared" si="35"/>
        <v>0.8197865659196707</v>
      </c>
      <c r="I156" s="30">
        <f t="shared" si="37"/>
        <v>0</v>
      </c>
      <c r="J156" s="31">
        <f t="shared" si="38"/>
        <v>8797993</v>
      </c>
      <c r="K156" s="102">
        <f t="shared" si="30"/>
        <v>0</v>
      </c>
      <c r="L156" s="62">
        <f t="shared" si="31"/>
        <v>0.18021343408032933</v>
      </c>
    </row>
    <row r="157" spans="1:12" ht="12.75">
      <c r="A157" s="27" t="s">
        <v>35</v>
      </c>
      <c r="B157" s="28" t="s">
        <v>299</v>
      </c>
      <c r="C157" s="11" t="s">
        <v>300</v>
      </c>
      <c r="D157" s="12">
        <v>62242065</v>
      </c>
      <c r="E157" s="12">
        <v>70976091</v>
      </c>
      <c r="F157" s="12">
        <v>56424584</v>
      </c>
      <c r="G157" s="29">
        <f t="shared" si="34"/>
        <v>0.9065345759334945</v>
      </c>
      <c r="H157" s="13">
        <f t="shared" si="35"/>
        <v>0.7949801574730285</v>
      </c>
      <c r="I157" s="30">
        <f t="shared" si="37"/>
        <v>0</v>
      </c>
      <c r="J157" s="31">
        <f t="shared" si="38"/>
        <v>14551507</v>
      </c>
      <c r="K157" s="102">
        <f t="shared" si="30"/>
        <v>0</v>
      </c>
      <c r="L157" s="62">
        <f t="shared" si="31"/>
        <v>0.2050198425269715</v>
      </c>
    </row>
    <row r="158" spans="1:12" ht="12.75">
      <c r="A158" s="27" t="s">
        <v>35</v>
      </c>
      <c r="B158" s="28" t="s">
        <v>301</v>
      </c>
      <c r="C158" s="11" t="s">
        <v>302</v>
      </c>
      <c r="D158" s="12">
        <v>158069001</v>
      </c>
      <c r="E158" s="12">
        <v>137992705</v>
      </c>
      <c r="F158" s="12">
        <v>120246305</v>
      </c>
      <c r="G158" s="29">
        <f t="shared" si="34"/>
        <v>0.7607203451611616</v>
      </c>
      <c r="H158" s="13">
        <f t="shared" si="35"/>
        <v>0.871396100250372</v>
      </c>
      <c r="I158" s="30">
        <f t="shared" si="37"/>
        <v>0</v>
      </c>
      <c r="J158" s="31">
        <f t="shared" si="38"/>
        <v>17746400</v>
      </c>
      <c r="K158" s="102">
        <f t="shared" si="30"/>
        <v>0</v>
      </c>
      <c r="L158" s="62">
        <f t="shared" si="31"/>
        <v>0.12860389974962808</v>
      </c>
    </row>
    <row r="159" spans="1:12" ht="12.75">
      <c r="A159" s="27" t="s">
        <v>54</v>
      </c>
      <c r="B159" s="28" t="s">
        <v>303</v>
      </c>
      <c r="C159" s="11" t="s">
        <v>304</v>
      </c>
      <c r="D159" s="12">
        <v>551773204</v>
      </c>
      <c r="E159" s="12">
        <v>662897322</v>
      </c>
      <c r="F159" s="12">
        <v>636393510</v>
      </c>
      <c r="G159" s="29">
        <f t="shared" si="34"/>
        <v>1.1533606659159186</v>
      </c>
      <c r="H159" s="13">
        <f t="shared" si="35"/>
        <v>0.960018224360846</v>
      </c>
      <c r="I159" s="30">
        <f t="shared" si="37"/>
        <v>0</v>
      </c>
      <c r="J159" s="31">
        <f t="shared" si="38"/>
        <v>26503812</v>
      </c>
      <c r="K159" s="102">
        <f t="shared" si="30"/>
        <v>0</v>
      </c>
      <c r="L159" s="62">
        <f t="shared" si="31"/>
        <v>0.03998177563915396</v>
      </c>
    </row>
    <row r="160" spans="1:12" ht="12.75">
      <c r="A160" s="32"/>
      <c r="B160" s="33" t="s">
        <v>305</v>
      </c>
      <c r="C160" s="34"/>
      <c r="D160" s="35">
        <f>SUM(D154:D159)</f>
        <v>1123891390</v>
      </c>
      <c r="E160" s="35">
        <f>SUM(E154:E159)</f>
        <v>1235186296</v>
      </c>
      <c r="F160" s="35">
        <f>SUM(F154:F159)</f>
        <v>1118564099</v>
      </c>
      <c r="G160" s="36">
        <f t="shared" si="34"/>
        <v>0.995259959238588</v>
      </c>
      <c r="H160" s="18">
        <f t="shared" si="35"/>
        <v>0.9055833137254949</v>
      </c>
      <c r="I160" s="54">
        <f>SUM(I154:I159)</f>
        <v>0</v>
      </c>
      <c r="J160" s="55">
        <f>SUM(J154:J159)</f>
        <v>116622197</v>
      </c>
      <c r="K160" s="103">
        <f t="shared" si="30"/>
        <v>0</v>
      </c>
      <c r="L160" s="100">
        <f t="shared" si="31"/>
        <v>0.0944166862745051</v>
      </c>
    </row>
    <row r="161" spans="1:12" ht="12.75">
      <c r="A161" s="27" t="s">
        <v>35</v>
      </c>
      <c r="B161" s="28" t="s">
        <v>306</v>
      </c>
      <c r="C161" s="11" t="s">
        <v>307</v>
      </c>
      <c r="D161" s="12">
        <v>86745000</v>
      </c>
      <c r="E161" s="12">
        <v>91026000</v>
      </c>
      <c r="F161" s="12">
        <v>98046237</v>
      </c>
      <c r="G161" s="29">
        <f t="shared" si="34"/>
        <v>1.130281134359329</v>
      </c>
      <c r="H161" s="13">
        <f t="shared" si="35"/>
        <v>1.0771234262738119</v>
      </c>
      <c r="I161" s="30">
        <f aca="true" t="shared" si="39" ref="I161:I167">IF($F161&gt;$E161,$E161-$F161,0)</f>
        <v>-7020237</v>
      </c>
      <c r="J161" s="31">
        <f aca="true" t="shared" si="40" ref="J161:J167">IF($F161&lt;=$E161,$E161-$F161,0)</f>
        <v>0</v>
      </c>
      <c r="K161" s="102">
        <f t="shared" si="30"/>
        <v>0.07712342627381188</v>
      </c>
      <c r="L161" s="62">
        <f t="shared" si="31"/>
        <v>0</v>
      </c>
    </row>
    <row r="162" spans="1:12" ht="12.75">
      <c r="A162" s="27" t="s">
        <v>35</v>
      </c>
      <c r="B162" s="28" t="s">
        <v>308</v>
      </c>
      <c r="C162" s="11" t="s">
        <v>309</v>
      </c>
      <c r="D162" s="12">
        <v>2328127703</v>
      </c>
      <c r="E162" s="12">
        <v>2641688600</v>
      </c>
      <c r="F162" s="12">
        <v>2430223418</v>
      </c>
      <c r="G162" s="29">
        <f t="shared" si="34"/>
        <v>1.0438531421057533</v>
      </c>
      <c r="H162" s="13">
        <f t="shared" si="35"/>
        <v>0.9199507534688229</v>
      </c>
      <c r="I162" s="30">
        <f t="shared" si="39"/>
        <v>0</v>
      </c>
      <c r="J162" s="31">
        <f t="shared" si="40"/>
        <v>211465182</v>
      </c>
      <c r="K162" s="102">
        <f t="shared" si="30"/>
        <v>0</v>
      </c>
      <c r="L162" s="62">
        <f t="shared" si="31"/>
        <v>0.08004924653117707</v>
      </c>
    </row>
    <row r="163" spans="1:12" ht="12.75">
      <c r="A163" s="27" t="s">
        <v>35</v>
      </c>
      <c r="B163" s="28" t="s">
        <v>310</v>
      </c>
      <c r="C163" s="11" t="s">
        <v>311</v>
      </c>
      <c r="D163" s="12">
        <v>63054750</v>
      </c>
      <c r="E163" s="12">
        <v>78257284</v>
      </c>
      <c r="F163" s="12">
        <v>54974344</v>
      </c>
      <c r="G163" s="29">
        <f t="shared" si="34"/>
        <v>0.8718509549240937</v>
      </c>
      <c r="H163" s="13">
        <f t="shared" si="35"/>
        <v>0.702482135720427</v>
      </c>
      <c r="I163" s="30">
        <f t="shared" si="39"/>
        <v>0</v>
      </c>
      <c r="J163" s="31">
        <f t="shared" si="40"/>
        <v>23282940</v>
      </c>
      <c r="K163" s="102">
        <f t="shared" si="30"/>
        <v>0</v>
      </c>
      <c r="L163" s="62">
        <f t="shared" si="31"/>
        <v>0.297517864279573</v>
      </c>
    </row>
    <row r="164" spans="1:12" ht="12.75">
      <c r="A164" s="27" t="s">
        <v>35</v>
      </c>
      <c r="B164" s="28" t="s">
        <v>312</v>
      </c>
      <c r="C164" s="11" t="s">
        <v>313</v>
      </c>
      <c r="D164" s="12">
        <v>249935070</v>
      </c>
      <c r="E164" s="12">
        <v>268912400</v>
      </c>
      <c r="F164" s="12">
        <v>230710917</v>
      </c>
      <c r="G164" s="29">
        <f t="shared" si="34"/>
        <v>0.923083411223563</v>
      </c>
      <c r="H164" s="13">
        <f t="shared" si="35"/>
        <v>0.857940790383783</v>
      </c>
      <c r="I164" s="30">
        <f t="shared" si="39"/>
        <v>0</v>
      </c>
      <c r="J164" s="31">
        <f t="shared" si="40"/>
        <v>38201483</v>
      </c>
      <c r="K164" s="102">
        <f t="shared" si="30"/>
        <v>0</v>
      </c>
      <c r="L164" s="62">
        <f t="shared" si="31"/>
        <v>0.14205920961621704</v>
      </c>
    </row>
    <row r="165" spans="1:12" ht="12.75">
      <c r="A165" s="27" t="s">
        <v>35</v>
      </c>
      <c r="B165" s="28" t="s">
        <v>314</v>
      </c>
      <c r="C165" s="11" t="s">
        <v>315</v>
      </c>
      <c r="D165" s="12">
        <v>100346094</v>
      </c>
      <c r="E165" s="12">
        <v>123296150</v>
      </c>
      <c r="F165" s="12">
        <v>96095826</v>
      </c>
      <c r="G165" s="29">
        <f t="shared" si="34"/>
        <v>0.9576439118796194</v>
      </c>
      <c r="H165" s="13">
        <f t="shared" si="35"/>
        <v>0.7793903215956054</v>
      </c>
      <c r="I165" s="30">
        <f t="shared" si="39"/>
        <v>0</v>
      </c>
      <c r="J165" s="31">
        <f t="shared" si="40"/>
        <v>27200324</v>
      </c>
      <c r="K165" s="102">
        <f t="shared" si="30"/>
        <v>0</v>
      </c>
      <c r="L165" s="62">
        <f t="shared" si="31"/>
        <v>0.22060967840439463</v>
      </c>
    </row>
    <row r="166" spans="1:12" ht="12.75">
      <c r="A166" s="27" t="s">
        <v>35</v>
      </c>
      <c r="B166" s="28" t="s">
        <v>316</v>
      </c>
      <c r="C166" s="11" t="s">
        <v>317</v>
      </c>
      <c r="D166" s="12">
        <v>189900000</v>
      </c>
      <c r="E166" s="12">
        <v>147714267</v>
      </c>
      <c r="F166" s="12">
        <v>160062713</v>
      </c>
      <c r="G166" s="29">
        <f t="shared" si="34"/>
        <v>0.8428789520800422</v>
      </c>
      <c r="H166" s="13">
        <f t="shared" si="35"/>
        <v>1.0835968403783232</v>
      </c>
      <c r="I166" s="30">
        <f t="shared" si="39"/>
        <v>-12348446</v>
      </c>
      <c r="J166" s="31">
        <f t="shared" si="40"/>
        <v>0</v>
      </c>
      <c r="K166" s="102">
        <f t="shared" si="30"/>
        <v>0.0835968403783231</v>
      </c>
      <c r="L166" s="62">
        <f t="shared" si="31"/>
        <v>0</v>
      </c>
    </row>
    <row r="167" spans="1:12" ht="12.75">
      <c r="A167" s="27" t="s">
        <v>54</v>
      </c>
      <c r="B167" s="28" t="s">
        <v>318</v>
      </c>
      <c r="C167" s="11" t="s">
        <v>319</v>
      </c>
      <c r="D167" s="12">
        <v>803563775</v>
      </c>
      <c r="E167" s="12">
        <v>957647112</v>
      </c>
      <c r="F167" s="12">
        <v>701974738</v>
      </c>
      <c r="G167" s="29">
        <f t="shared" si="34"/>
        <v>0.8735768831789362</v>
      </c>
      <c r="H167" s="13">
        <f t="shared" si="35"/>
        <v>0.7330202631050173</v>
      </c>
      <c r="I167" s="30">
        <f t="shared" si="39"/>
        <v>0</v>
      </c>
      <c r="J167" s="31">
        <f t="shared" si="40"/>
        <v>255672374</v>
      </c>
      <c r="K167" s="102">
        <f t="shared" si="30"/>
        <v>0</v>
      </c>
      <c r="L167" s="62">
        <f t="shared" si="31"/>
        <v>0.26697973689498267</v>
      </c>
    </row>
    <row r="168" spans="1:12" ht="12.75">
      <c r="A168" s="32"/>
      <c r="B168" s="33" t="s">
        <v>320</v>
      </c>
      <c r="C168" s="34"/>
      <c r="D168" s="35">
        <f>SUM(D161:D167)</f>
        <v>3821672392</v>
      </c>
      <c r="E168" s="35">
        <f>SUM(E161:E167)</f>
        <v>4308541813</v>
      </c>
      <c r="F168" s="35">
        <f>SUM(F161:F167)</f>
        <v>3772088193</v>
      </c>
      <c r="G168" s="36">
        <f t="shared" si="34"/>
        <v>0.9870255234059843</v>
      </c>
      <c r="H168" s="18">
        <f t="shared" si="35"/>
        <v>0.8754906779872998</v>
      </c>
      <c r="I168" s="54">
        <f>SUM(I161:I167)</f>
        <v>-19368683</v>
      </c>
      <c r="J168" s="55">
        <f>SUM(J161:J167)</f>
        <v>555822303</v>
      </c>
      <c r="K168" s="103">
        <f t="shared" si="30"/>
        <v>0.004495414885277336</v>
      </c>
      <c r="L168" s="100">
        <f t="shared" si="31"/>
        <v>0.1290047368979775</v>
      </c>
    </row>
    <row r="169" spans="1:12" ht="12.75">
      <c r="A169" s="27" t="s">
        <v>35</v>
      </c>
      <c r="B169" s="28" t="s">
        <v>321</v>
      </c>
      <c r="C169" s="11" t="s">
        <v>322</v>
      </c>
      <c r="D169" s="12">
        <v>198268993</v>
      </c>
      <c r="E169" s="12">
        <v>211543493</v>
      </c>
      <c r="F169" s="12">
        <v>177623759</v>
      </c>
      <c r="G169" s="29">
        <f t="shared" si="34"/>
        <v>0.8958726037409188</v>
      </c>
      <c r="H169" s="13">
        <f t="shared" si="35"/>
        <v>0.8396559803425389</v>
      </c>
      <c r="I169" s="30">
        <f>IF($F169&gt;$E169,$E169-$F169,0)</f>
        <v>0</v>
      </c>
      <c r="J169" s="31">
        <f>IF($F169&lt;=$E169,$E169-$F169,0)</f>
        <v>33919734</v>
      </c>
      <c r="K169" s="102">
        <f t="shared" si="30"/>
        <v>0</v>
      </c>
      <c r="L169" s="62">
        <f t="shared" si="31"/>
        <v>0.16034401965746117</v>
      </c>
    </row>
    <row r="170" spans="1:12" ht="12.75">
      <c r="A170" s="27" t="s">
        <v>35</v>
      </c>
      <c r="B170" s="28" t="s">
        <v>323</v>
      </c>
      <c r="C170" s="11" t="s">
        <v>324</v>
      </c>
      <c r="D170" s="12">
        <v>1533519547</v>
      </c>
      <c r="E170" s="12">
        <v>1522769960</v>
      </c>
      <c r="F170" s="12">
        <v>1170082210</v>
      </c>
      <c r="G170" s="29">
        <f t="shared" si="34"/>
        <v>0.7630044314003126</v>
      </c>
      <c r="H170" s="13">
        <f t="shared" si="35"/>
        <v>0.7683906569840661</v>
      </c>
      <c r="I170" s="30">
        <f>IF($F170&gt;$E170,$E170-$F170,0)</f>
        <v>0</v>
      </c>
      <c r="J170" s="31">
        <f>IF($F170&lt;=$E170,$E170-$F170,0)</f>
        <v>352687750</v>
      </c>
      <c r="K170" s="102">
        <f t="shared" si="30"/>
        <v>0</v>
      </c>
      <c r="L170" s="62">
        <f t="shared" si="31"/>
        <v>0.23160934301593394</v>
      </c>
    </row>
    <row r="171" spans="1:12" ht="12.75">
      <c r="A171" s="27" t="s">
        <v>35</v>
      </c>
      <c r="B171" s="28" t="s">
        <v>325</v>
      </c>
      <c r="C171" s="11" t="s">
        <v>326</v>
      </c>
      <c r="D171" s="12">
        <v>140382289</v>
      </c>
      <c r="E171" s="12">
        <v>149765535</v>
      </c>
      <c r="F171" s="12">
        <v>99395692</v>
      </c>
      <c r="G171" s="29">
        <f t="shared" si="34"/>
        <v>0.7080358406180426</v>
      </c>
      <c r="H171" s="13">
        <f t="shared" si="35"/>
        <v>0.6636753375868487</v>
      </c>
      <c r="I171" s="30">
        <f>IF($F171&gt;$E171,$E171-$F171,0)</f>
        <v>0</v>
      </c>
      <c r="J171" s="31">
        <f>IF($F171&lt;=$E171,$E171-$F171,0)</f>
        <v>50369843</v>
      </c>
      <c r="K171" s="102">
        <f t="shared" si="30"/>
        <v>0</v>
      </c>
      <c r="L171" s="62">
        <f t="shared" si="31"/>
        <v>0.33632466241315134</v>
      </c>
    </row>
    <row r="172" spans="1:12" ht="12.75">
      <c r="A172" s="27" t="s">
        <v>35</v>
      </c>
      <c r="B172" s="28" t="s">
        <v>327</v>
      </c>
      <c r="C172" s="11" t="s">
        <v>328</v>
      </c>
      <c r="D172" s="12">
        <v>136502493</v>
      </c>
      <c r="E172" s="12">
        <v>141165000</v>
      </c>
      <c r="F172" s="12">
        <v>99188017</v>
      </c>
      <c r="G172" s="29">
        <f t="shared" si="34"/>
        <v>0.7266388680534941</v>
      </c>
      <c r="H172" s="13">
        <f t="shared" si="35"/>
        <v>0.7026388764920483</v>
      </c>
      <c r="I172" s="30">
        <f>IF($F172&gt;$E172,$E172-$F172,0)</f>
        <v>0</v>
      </c>
      <c r="J172" s="31">
        <f>IF($F172&lt;=$E172,$E172-$F172,0)</f>
        <v>41976983</v>
      </c>
      <c r="K172" s="102">
        <f t="shared" si="30"/>
        <v>0</v>
      </c>
      <c r="L172" s="62">
        <f t="shared" si="31"/>
        <v>0.2973611235079517</v>
      </c>
    </row>
    <row r="173" spans="1:12" ht="12.75">
      <c r="A173" s="27" t="s">
        <v>54</v>
      </c>
      <c r="B173" s="28" t="s">
        <v>329</v>
      </c>
      <c r="C173" s="11" t="s">
        <v>330</v>
      </c>
      <c r="D173" s="12">
        <v>799426474</v>
      </c>
      <c r="E173" s="12">
        <v>813952010</v>
      </c>
      <c r="F173" s="12">
        <v>739510530</v>
      </c>
      <c r="G173" s="29">
        <f t="shared" si="34"/>
        <v>0.9250513387426297</v>
      </c>
      <c r="H173" s="13">
        <f t="shared" si="35"/>
        <v>0.9085431584596738</v>
      </c>
      <c r="I173" s="30">
        <f>IF($F173&gt;$E173,$E173-$F173,0)</f>
        <v>0</v>
      </c>
      <c r="J173" s="31">
        <f>IF($F173&lt;=$E173,$E173-$F173,0)</f>
        <v>74441480</v>
      </c>
      <c r="K173" s="102">
        <f t="shared" si="30"/>
        <v>0</v>
      </c>
      <c r="L173" s="62">
        <f t="shared" si="31"/>
        <v>0.0914568415403262</v>
      </c>
    </row>
    <row r="174" spans="1:12" ht="12.75">
      <c r="A174" s="32"/>
      <c r="B174" s="33" t="s">
        <v>331</v>
      </c>
      <c r="C174" s="34"/>
      <c r="D174" s="35">
        <f>SUM(D169:D173)</f>
        <v>2808099796</v>
      </c>
      <c r="E174" s="35">
        <f>SUM(E169:E173)</f>
        <v>2839195998</v>
      </c>
      <c r="F174" s="35">
        <f>SUM(F169:F173)</f>
        <v>2285800208</v>
      </c>
      <c r="G174" s="36">
        <f aca="true" t="shared" si="41" ref="G174:G182">IF($D174=0,0,$F174/$D174)</f>
        <v>0.8140024835499116</v>
      </c>
      <c r="H174" s="18">
        <f aca="true" t="shared" si="42" ref="H174:H182">IF($E174=0,0,$F174/$E174)</f>
        <v>0.805087147773586</v>
      </c>
      <c r="I174" s="54">
        <f>SUM(I169:I173)</f>
        <v>0</v>
      </c>
      <c r="J174" s="55">
        <f>SUM(J169:J173)</f>
        <v>553395790</v>
      </c>
      <c r="K174" s="103">
        <f t="shared" si="30"/>
        <v>0</v>
      </c>
      <c r="L174" s="100">
        <f t="shared" si="31"/>
        <v>0.194912852226414</v>
      </c>
    </row>
    <row r="175" spans="1:12" ht="12.75">
      <c r="A175" s="27" t="s">
        <v>35</v>
      </c>
      <c r="B175" s="28" t="s">
        <v>332</v>
      </c>
      <c r="C175" s="11" t="s">
        <v>333</v>
      </c>
      <c r="D175" s="12">
        <v>128547533</v>
      </c>
      <c r="E175" s="12">
        <v>105843284</v>
      </c>
      <c r="F175" s="12">
        <v>133341550</v>
      </c>
      <c r="G175" s="29">
        <f t="shared" si="41"/>
        <v>1.0372937300943768</v>
      </c>
      <c r="H175" s="13">
        <f t="shared" si="42"/>
        <v>1.2598017083445747</v>
      </c>
      <c r="I175" s="30">
        <f aca="true" t="shared" si="43" ref="I175:I180">IF($F175&gt;$E175,$E175-$F175,0)</f>
        <v>-27498266</v>
      </c>
      <c r="J175" s="31">
        <f aca="true" t="shared" si="44" ref="J175:J180">IF($F175&lt;=$E175,$E175-$F175,0)</f>
        <v>0</v>
      </c>
      <c r="K175" s="102">
        <f t="shared" si="30"/>
        <v>0.2598017083445748</v>
      </c>
      <c r="L175" s="62">
        <f t="shared" si="31"/>
        <v>0</v>
      </c>
    </row>
    <row r="176" spans="1:12" ht="12.75">
      <c r="A176" s="27" t="s">
        <v>35</v>
      </c>
      <c r="B176" s="28" t="s">
        <v>334</v>
      </c>
      <c r="C176" s="11" t="s">
        <v>335</v>
      </c>
      <c r="D176" s="12">
        <v>45239450</v>
      </c>
      <c r="E176" s="12">
        <v>52813223</v>
      </c>
      <c r="F176" s="12">
        <v>56932360</v>
      </c>
      <c r="G176" s="29">
        <f t="shared" si="41"/>
        <v>1.2584671122217446</v>
      </c>
      <c r="H176" s="13">
        <f t="shared" si="42"/>
        <v>1.0779944257520508</v>
      </c>
      <c r="I176" s="30">
        <f t="shared" si="43"/>
        <v>-4119137</v>
      </c>
      <c r="J176" s="31">
        <f t="shared" si="44"/>
        <v>0</v>
      </c>
      <c r="K176" s="102">
        <f t="shared" si="30"/>
        <v>0.07799442575205077</v>
      </c>
      <c r="L176" s="62">
        <f t="shared" si="31"/>
        <v>0</v>
      </c>
    </row>
    <row r="177" spans="1:12" ht="12.75">
      <c r="A177" s="27" t="s">
        <v>35</v>
      </c>
      <c r="B177" s="28" t="s">
        <v>336</v>
      </c>
      <c r="C177" s="11" t="s">
        <v>337</v>
      </c>
      <c r="D177" s="12">
        <v>365526370</v>
      </c>
      <c r="E177" s="12">
        <v>327521214</v>
      </c>
      <c r="F177" s="12">
        <v>295257576</v>
      </c>
      <c r="G177" s="29">
        <f t="shared" si="41"/>
        <v>0.8077599873300523</v>
      </c>
      <c r="H177" s="13">
        <f t="shared" si="42"/>
        <v>0.9014914557565117</v>
      </c>
      <c r="I177" s="30">
        <f t="shared" si="43"/>
        <v>0</v>
      </c>
      <c r="J177" s="31">
        <f t="shared" si="44"/>
        <v>32263638</v>
      </c>
      <c r="K177" s="102">
        <f t="shared" si="30"/>
        <v>0</v>
      </c>
      <c r="L177" s="62">
        <f t="shared" si="31"/>
        <v>0.0985085442434883</v>
      </c>
    </row>
    <row r="178" spans="1:12" ht="12.75">
      <c r="A178" s="27" t="s">
        <v>35</v>
      </c>
      <c r="B178" s="28" t="s">
        <v>338</v>
      </c>
      <c r="C178" s="11" t="s">
        <v>339</v>
      </c>
      <c r="D178" s="12">
        <v>120239959</v>
      </c>
      <c r="E178" s="12">
        <v>148202219</v>
      </c>
      <c r="F178" s="12">
        <v>103119019</v>
      </c>
      <c r="G178" s="29">
        <f t="shared" si="41"/>
        <v>0.8576102308883854</v>
      </c>
      <c r="H178" s="13">
        <f t="shared" si="42"/>
        <v>0.6957994265929311</v>
      </c>
      <c r="I178" s="30">
        <f t="shared" si="43"/>
        <v>0</v>
      </c>
      <c r="J178" s="31">
        <f t="shared" si="44"/>
        <v>45083200</v>
      </c>
      <c r="K178" s="102">
        <f t="shared" si="30"/>
        <v>0</v>
      </c>
      <c r="L178" s="62">
        <f t="shared" si="31"/>
        <v>0.3042005734070689</v>
      </c>
    </row>
    <row r="179" spans="1:12" ht="12.75">
      <c r="A179" s="27" t="s">
        <v>35</v>
      </c>
      <c r="B179" s="28" t="s">
        <v>340</v>
      </c>
      <c r="C179" s="11" t="s">
        <v>341</v>
      </c>
      <c r="D179" s="12">
        <v>225773388</v>
      </c>
      <c r="E179" s="12">
        <v>231323688</v>
      </c>
      <c r="F179" s="12">
        <v>232177182</v>
      </c>
      <c r="G179" s="29">
        <f t="shared" si="41"/>
        <v>1.0283638123019174</v>
      </c>
      <c r="H179" s="13">
        <f t="shared" si="42"/>
        <v>1.003689609167912</v>
      </c>
      <c r="I179" s="30">
        <f t="shared" si="43"/>
        <v>-853494</v>
      </c>
      <c r="J179" s="31">
        <f t="shared" si="44"/>
        <v>0</v>
      </c>
      <c r="K179" s="102">
        <f t="shared" si="30"/>
        <v>0.0036896091679119347</v>
      </c>
      <c r="L179" s="62">
        <f t="shared" si="31"/>
        <v>0</v>
      </c>
    </row>
    <row r="180" spans="1:12" ht="12.75">
      <c r="A180" s="27" t="s">
        <v>54</v>
      </c>
      <c r="B180" s="28" t="s">
        <v>342</v>
      </c>
      <c r="C180" s="11" t="s">
        <v>343</v>
      </c>
      <c r="D180" s="12">
        <v>482229262</v>
      </c>
      <c r="E180" s="12">
        <v>547900763</v>
      </c>
      <c r="F180" s="12">
        <v>471964239</v>
      </c>
      <c r="G180" s="29">
        <f t="shared" si="41"/>
        <v>0.9787133966996802</v>
      </c>
      <c r="H180" s="13">
        <f t="shared" si="42"/>
        <v>0.8614046025703381</v>
      </c>
      <c r="I180" s="30">
        <f t="shared" si="43"/>
        <v>0</v>
      </c>
      <c r="J180" s="31">
        <f t="shared" si="44"/>
        <v>75936524</v>
      </c>
      <c r="K180" s="102">
        <f t="shared" si="30"/>
        <v>0</v>
      </c>
      <c r="L180" s="62">
        <f t="shared" si="31"/>
        <v>0.1385953974296619</v>
      </c>
    </row>
    <row r="181" spans="1:12" ht="12.75">
      <c r="A181" s="32"/>
      <c r="B181" s="33" t="s">
        <v>344</v>
      </c>
      <c r="C181" s="34"/>
      <c r="D181" s="35">
        <f>SUM(D175:D180)</f>
        <v>1367555962</v>
      </c>
      <c r="E181" s="35">
        <f>SUM(E175:E180)</f>
        <v>1413604391</v>
      </c>
      <c r="F181" s="35">
        <f>SUM(F175:F180)</f>
        <v>1292791926</v>
      </c>
      <c r="G181" s="36">
        <f t="shared" si="41"/>
        <v>0.9453301816690116</v>
      </c>
      <c r="H181" s="18">
        <f t="shared" si="42"/>
        <v>0.9145358731416108</v>
      </c>
      <c r="I181" s="54">
        <f>SUM(I175:I180)</f>
        <v>-32470897</v>
      </c>
      <c r="J181" s="55">
        <f>SUM(J175:J180)</f>
        <v>153283362</v>
      </c>
      <c r="K181" s="103">
        <f t="shared" si="30"/>
        <v>0.02297028589238444</v>
      </c>
      <c r="L181" s="100">
        <f t="shared" si="31"/>
        <v>0.10843441275077363</v>
      </c>
    </row>
    <row r="182" spans="1:12" ht="12.75">
      <c r="A182" s="40"/>
      <c r="B182" s="41" t="s">
        <v>345</v>
      </c>
      <c r="C182" s="42"/>
      <c r="D182" s="43">
        <f>SUM(D110,D112:D118,D120:D127,D129:D134,D136:D140,D142:D145,D147:D152,D154:D159,D161:D167,D169:D173,D175:D180)</f>
        <v>54820829355</v>
      </c>
      <c r="E182" s="43">
        <f>SUM(E110,E112:E118,E120:E127,E129:E134,E136:E140,E142:E145,E147:E152,E154:E159,E161:E167,E169:E173,E175:E180)</f>
        <v>56680497596</v>
      </c>
      <c r="F182" s="43">
        <f>SUM(F110,F112:F118,F120:F127,F129:F134,F136:F140,F142:F145,F147:F152,F154:F159,F161:F167,F169:F173,F175:F180)</f>
        <v>52221736004</v>
      </c>
      <c r="G182" s="44">
        <f t="shared" si="41"/>
        <v>0.9525893099104866</v>
      </c>
      <c r="H182" s="45">
        <f t="shared" si="42"/>
        <v>0.9213351720413503</v>
      </c>
      <c r="I182" s="54">
        <f>I181+I174+I168+I160+I153+I146+I141+I135+I128+I119+I111</f>
        <v>-197386046</v>
      </c>
      <c r="J182" s="55">
        <f>J181+J174+J168+J160+J153+J146+J141+J135+J128+J119+J111</f>
        <v>4656147638</v>
      </c>
      <c r="K182" s="103">
        <f t="shared" si="30"/>
        <v>0.0034824331890468394</v>
      </c>
      <c r="L182" s="100">
        <f t="shared" si="31"/>
        <v>0.08214726114769658</v>
      </c>
    </row>
    <row r="183" spans="1:12" ht="12.75">
      <c r="A183" s="22"/>
      <c r="B183" s="26"/>
      <c r="C183" s="6"/>
      <c r="D183" s="37"/>
      <c r="E183" s="37"/>
      <c r="F183" s="37"/>
      <c r="G183" s="29"/>
      <c r="H183" s="13"/>
      <c r="I183" s="38"/>
      <c r="J183" s="39"/>
      <c r="K183" s="102"/>
      <c r="L183" s="62"/>
    </row>
    <row r="184" spans="1:12" ht="12.75">
      <c r="A184" s="22"/>
      <c r="B184" s="24" t="s">
        <v>346</v>
      </c>
      <c r="C184" s="5"/>
      <c r="D184" s="37"/>
      <c r="E184" s="37"/>
      <c r="F184" s="37"/>
      <c r="G184" s="29"/>
      <c r="H184" s="13"/>
      <c r="I184" s="38"/>
      <c r="J184" s="39"/>
      <c r="K184" s="102"/>
      <c r="L184" s="62"/>
    </row>
    <row r="185" spans="1:12" ht="12.75">
      <c r="A185" s="27" t="s">
        <v>35</v>
      </c>
      <c r="B185" s="28" t="s">
        <v>347</v>
      </c>
      <c r="C185" s="11" t="s">
        <v>348</v>
      </c>
      <c r="D185" s="12">
        <v>278172246</v>
      </c>
      <c r="E185" s="12">
        <v>300890168</v>
      </c>
      <c r="F185" s="12">
        <v>227656834</v>
      </c>
      <c r="G185" s="29">
        <f aca="true" t="shared" si="45" ref="G185:G220">IF($D185=0,0,$F185/$D185)</f>
        <v>0.8184024009354262</v>
      </c>
      <c r="H185" s="13">
        <f aca="true" t="shared" si="46" ref="H185:H220">IF($E185=0,0,$F185/$E185)</f>
        <v>0.7566110767700459</v>
      </c>
      <c r="I185" s="30">
        <f aca="true" t="shared" si="47" ref="I185:I218">IF($F185&gt;$E185,$E185-$F185,0)</f>
        <v>0</v>
      </c>
      <c r="J185" s="31">
        <f aca="true" t="shared" si="48" ref="J185:J190">IF($F185&lt;=$E185,$E185-$F185,0)</f>
        <v>73233334</v>
      </c>
      <c r="K185" s="102">
        <f t="shared" si="30"/>
        <v>0</v>
      </c>
      <c r="L185" s="62">
        <f t="shared" si="31"/>
        <v>0.24338892322995412</v>
      </c>
    </row>
    <row r="186" spans="1:12" ht="12.75">
      <c r="A186" s="27" t="s">
        <v>35</v>
      </c>
      <c r="B186" s="28" t="s">
        <v>349</v>
      </c>
      <c r="C186" s="11" t="s">
        <v>350</v>
      </c>
      <c r="D186" s="12">
        <v>316361018</v>
      </c>
      <c r="E186" s="12">
        <v>337913780</v>
      </c>
      <c r="F186" s="12">
        <v>198628355</v>
      </c>
      <c r="G186" s="29">
        <f t="shared" si="45"/>
        <v>0.6278534449525637</v>
      </c>
      <c r="H186" s="13">
        <f t="shared" si="46"/>
        <v>0.5878077981904142</v>
      </c>
      <c r="I186" s="30">
        <f t="shared" si="47"/>
        <v>0</v>
      </c>
      <c r="J186" s="31">
        <f t="shared" si="48"/>
        <v>139285425</v>
      </c>
      <c r="K186" s="102">
        <f t="shared" si="30"/>
        <v>0</v>
      </c>
      <c r="L186" s="62">
        <f t="shared" si="31"/>
        <v>0.4121922018095859</v>
      </c>
    </row>
    <row r="187" spans="1:12" ht="12.75">
      <c r="A187" s="27" t="s">
        <v>35</v>
      </c>
      <c r="B187" s="28" t="s">
        <v>351</v>
      </c>
      <c r="C187" s="11" t="s">
        <v>352</v>
      </c>
      <c r="D187" s="12">
        <v>946983565</v>
      </c>
      <c r="E187" s="12">
        <v>1011983319</v>
      </c>
      <c r="F187" s="12">
        <v>843729272</v>
      </c>
      <c r="G187" s="29">
        <f t="shared" si="45"/>
        <v>0.8909650633693944</v>
      </c>
      <c r="H187" s="13">
        <f t="shared" si="46"/>
        <v>0.8337383197518891</v>
      </c>
      <c r="I187" s="30">
        <f t="shared" si="47"/>
        <v>0</v>
      </c>
      <c r="J187" s="31">
        <f t="shared" si="48"/>
        <v>168254047</v>
      </c>
      <c r="K187" s="102">
        <f t="shared" si="30"/>
        <v>0</v>
      </c>
      <c r="L187" s="62">
        <f t="shared" si="31"/>
        <v>0.1662616802481109</v>
      </c>
    </row>
    <row r="188" spans="1:12" ht="12.75">
      <c r="A188" s="27" t="s">
        <v>35</v>
      </c>
      <c r="B188" s="28" t="s">
        <v>353</v>
      </c>
      <c r="C188" s="11" t="s">
        <v>354</v>
      </c>
      <c r="D188" s="12">
        <v>530879849</v>
      </c>
      <c r="E188" s="12">
        <v>518960287</v>
      </c>
      <c r="F188" s="12">
        <v>358343592</v>
      </c>
      <c r="G188" s="29">
        <f t="shared" si="45"/>
        <v>0.6749994234571145</v>
      </c>
      <c r="H188" s="13">
        <f t="shared" si="46"/>
        <v>0.6905029170372723</v>
      </c>
      <c r="I188" s="30">
        <f t="shared" si="47"/>
        <v>0</v>
      </c>
      <c r="J188" s="31">
        <f t="shared" si="48"/>
        <v>160616695</v>
      </c>
      <c r="K188" s="102">
        <f aca="true" t="shared" si="49" ref="K188:K251">IF(E188=0,0,(ABS(I188)/E188))</f>
        <v>0</v>
      </c>
      <c r="L188" s="62">
        <f aca="true" t="shared" si="50" ref="L188:L251">IF(E188=0,0,(J188/E188))</f>
        <v>0.30949708296272777</v>
      </c>
    </row>
    <row r="189" spans="1:12" ht="12.75">
      <c r="A189" s="27" t="s">
        <v>35</v>
      </c>
      <c r="B189" s="28" t="s">
        <v>355</v>
      </c>
      <c r="C189" s="11" t="s">
        <v>356</v>
      </c>
      <c r="D189" s="12">
        <v>130240112</v>
      </c>
      <c r="E189" s="12">
        <v>155978792</v>
      </c>
      <c r="F189" s="12">
        <v>104326374</v>
      </c>
      <c r="G189" s="29">
        <f t="shared" si="45"/>
        <v>0.8010310525531489</v>
      </c>
      <c r="H189" s="13">
        <f t="shared" si="46"/>
        <v>0.6688497369565473</v>
      </c>
      <c r="I189" s="30">
        <f t="shared" si="47"/>
        <v>0</v>
      </c>
      <c r="J189" s="31">
        <f t="shared" si="48"/>
        <v>51652418</v>
      </c>
      <c r="K189" s="102">
        <f t="shared" si="49"/>
        <v>0</v>
      </c>
      <c r="L189" s="62">
        <f t="shared" si="50"/>
        <v>0.33115026304345274</v>
      </c>
    </row>
    <row r="190" spans="1:12" ht="12.75">
      <c r="A190" s="27" t="s">
        <v>54</v>
      </c>
      <c r="B190" s="28" t="s">
        <v>357</v>
      </c>
      <c r="C190" s="11" t="s">
        <v>358</v>
      </c>
      <c r="D190" s="12">
        <v>1317214425</v>
      </c>
      <c r="E190" s="12">
        <v>1347252366</v>
      </c>
      <c r="F190" s="12">
        <v>812751598</v>
      </c>
      <c r="G190" s="29">
        <f t="shared" si="45"/>
        <v>0.6170230013993355</v>
      </c>
      <c r="H190" s="13">
        <f t="shared" si="46"/>
        <v>0.6032660387252198</v>
      </c>
      <c r="I190" s="30">
        <f t="shared" si="47"/>
        <v>0</v>
      </c>
      <c r="J190" s="31">
        <f t="shared" si="48"/>
        <v>534500768</v>
      </c>
      <c r="K190" s="102">
        <f t="shared" si="49"/>
        <v>0</v>
      </c>
      <c r="L190" s="62">
        <f t="shared" si="50"/>
        <v>0.3967339612747802</v>
      </c>
    </row>
    <row r="191" spans="1:12" ht="12.75">
      <c r="A191" s="32"/>
      <c r="B191" s="33" t="s">
        <v>359</v>
      </c>
      <c r="C191" s="34"/>
      <c r="D191" s="35">
        <f>SUM(D185:D190)</f>
        <v>3519851215</v>
      </c>
      <c r="E191" s="35">
        <f>SUM(E185:E190)</f>
        <v>3672978712</v>
      </c>
      <c r="F191" s="35">
        <f>SUM(F185:F190)</f>
        <v>2545436025</v>
      </c>
      <c r="G191" s="36">
        <f t="shared" si="45"/>
        <v>0.7231658014840266</v>
      </c>
      <c r="H191" s="18">
        <f t="shared" si="46"/>
        <v>0.6930168194778255</v>
      </c>
      <c r="I191" s="54">
        <f>SUM(I185:I190)</f>
        <v>0</v>
      </c>
      <c r="J191" s="55">
        <f>SUM(J185:J190)</f>
        <v>1127542687</v>
      </c>
      <c r="K191" s="103">
        <f t="shared" si="49"/>
        <v>0</v>
      </c>
      <c r="L191" s="100">
        <f t="shared" si="50"/>
        <v>0.3069831805221745</v>
      </c>
    </row>
    <row r="192" spans="1:12" ht="12.75">
      <c r="A192" s="27" t="s">
        <v>35</v>
      </c>
      <c r="B192" s="28" t="s">
        <v>360</v>
      </c>
      <c r="C192" s="11" t="s">
        <v>361</v>
      </c>
      <c r="D192" s="12">
        <v>235909652</v>
      </c>
      <c r="E192" s="12">
        <v>235909652</v>
      </c>
      <c r="F192" s="12">
        <v>219399910</v>
      </c>
      <c r="G192" s="29">
        <f t="shared" si="45"/>
        <v>0.9300166743495514</v>
      </c>
      <c r="H192" s="13">
        <f t="shared" si="46"/>
        <v>0.9300166743495514</v>
      </c>
      <c r="I192" s="30">
        <f t="shared" si="47"/>
        <v>0</v>
      </c>
      <c r="J192" s="31">
        <f>IF($F192&lt;=$E192,$E192-$F192,0)</f>
        <v>16509742</v>
      </c>
      <c r="K192" s="102">
        <f t="shared" si="49"/>
        <v>0</v>
      </c>
      <c r="L192" s="62">
        <f t="shared" si="50"/>
        <v>0.06998332565044858</v>
      </c>
    </row>
    <row r="193" spans="1:12" ht="12.75">
      <c r="A193" s="27" t="s">
        <v>35</v>
      </c>
      <c r="B193" s="28" t="s">
        <v>362</v>
      </c>
      <c r="C193" s="11" t="s">
        <v>363</v>
      </c>
      <c r="D193" s="12">
        <v>92538107</v>
      </c>
      <c r="E193" s="12">
        <v>108389037</v>
      </c>
      <c r="F193" s="12">
        <v>98024006</v>
      </c>
      <c r="G193" s="29">
        <f t="shared" si="45"/>
        <v>1.0592825937102863</v>
      </c>
      <c r="H193" s="13">
        <f t="shared" si="46"/>
        <v>0.9043719615296517</v>
      </c>
      <c r="I193" s="30">
        <f t="shared" si="47"/>
        <v>0</v>
      </c>
      <c r="J193" s="31">
        <f>IF($F193&lt;=$E193,$E193-$F193,0)</f>
        <v>10365031</v>
      </c>
      <c r="K193" s="102">
        <f t="shared" si="49"/>
        <v>0</v>
      </c>
      <c r="L193" s="62">
        <f t="shared" si="50"/>
        <v>0.09562803847034825</v>
      </c>
    </row>
    <row r="194" spans="1:12" ht="12.75">
      <c r="A194" s="27" t="s">
        <v>35</v>
      </c>
      <c r="B194" s="28" t="s">
        <v>364</v>
      </c>
      <c r="C194" s="11" t="s">
        <v>365</v>
      </c>
      <c r="D194" s="12">
        <v>640725795</v>
      </c>
      <c r="E194" s="12">
        <v>640725795</v>
      </c>
      <c r="F194" s="12">
        <v>447867526</v>
      </c>
      <c r="G194" s="29">
        <f t="shared" si="45"/>
        <v>0.6990003048027745</v>
      </c>
      <c r="H194" s="13">
        <f t="shared" si="46"/>
        <v>0.6990003048027745</v>
      </c>
      <c r="I194" s="30">
        <f t="shared" si="47"/>
        <v>0</v>
      </c>
      <c r="J194" s="31">
        <f>IF($F194&lt;=$E194,$E194-$F194,0)</f>
        <v>192858269</v>
      </c>
      <c r="K194" s="102">
        <f t="shared" si="49"/>
        <v>0</v>
      </c>
      <c r="L194" s="62">
        <f t="shared" si="50"/>
        <v>0.3009996951972255</v>
      </c>
    </row>
    <row r="195" spans="1:12" ht="12.75">
      <c r="A195" s="27" t="s">
        <v>35</v>
      </c>
      <c r="B195" s="28" t="s">
        <v>366</v>
      </c>
      <c r="C195" s="11" t="s">
        <v>367</v>
      </c>
      <c r="D195" s="12">
        <v>856469330</v>
      </c>
      <c r="E195" s="12">
        <v>892460999</v>
      </c>
      <c r="F195" s="12">
        <v>608963897</v>
      </c>
      <c r="G195" s="29">
        <f t="shared" si="45"/>
        <v>0.7110165836294453</v>
      </c>
      <c r="H195" s="13">
        <f t="shared" si="46"/>
        <v>0.6823423070390104</v>
      </c>
      <c r="I195" s="30">
        <f t="shared" si="47"/>
        <v>0</v>
      </c>
      <c r="J195" s="31">
        <f>IF($F195&lt;=$E195,$E195-$F195,0)</f>
        <v>283497102</v>
      </c>
      <c r="K195" s="102">
        <f t="shared" si="49"/>
        <v>0</v>
      </c>
      <c r="L195" s="62">
        <f t="shared" si="50"/>
        <v>0.31765769296098956</v>
      </c>
    </row>
    <row r="196" spans="1:12" ht="12.75">
      <c r="A196" s="27" t="s">
        <v>54</v>
      </c>
      <c r="B196" s="28" t="s">
        <v>368</v>
      </c>
      <c r="C196" s="11" t="s">
        <v>369</v>
      </c>
      <c r="D196" s="12">
        <v>1329306548</v>
      </c>
      <c r="E196" s="12">
        <v>1366789080</v>
      </c>
      <c r="F196" s="12">
        <v>1152617686</v>
      </c>
      <c r="G196" s="29">
        <f t="shared" si="45"/>
        <v>0.8670819290961621</v>
      </c>
      <c r="H196" s="13">
        <f t="shared" si="46"/>
        <v>0.8433032593441557</v>
      </c>
      <c r="I196" s="30">
        <f t="shared" si="47"/>
        <v>0</v>
      </c>
      <c r="J196" s="31">
        <f>IF($F196&lt;=$E196,$E196-$F196,0)</f>
        <v>214171394</v>
      </c>
      <c r="K196" s="102">
        <f t="shared" si="49"/>
        <v>0</v>
      </c>
      <c r="L196" s="62">
        <f t="shared" si="50"/>
        <v>0.15669674065584427</v>
      </c>
    </row>
    <row r="197" spans="1:12" ht="12.75">
      <c r="A197" s="32"/>
      <c r="B197" s="33" t="s">
        <v>370</v>
      </c>
      <c r="C197" s="34"/>
      <c r="D197" s="35">
        <f>SUM(D192:D196)</f>
        <v>3154949432</v>
      </c>
      <c r="E197" s="35">
        <f>SUM(E192:E196)</f>
        <v>3244274563</v>
      </c>
      <c r="F197" s="35">
        <f>SUM(F192:F196)</f>
        <v>2526873025</v>
      </c>
      <c r="G197" s="36">
        <f t="shared" si="45"/>
        <v>0.800923463105446</v>
      </c>
      <c r="H197" s="18">
        <f t="shared" si="46"/>
        <v>0.7788715091559284</v>
      </c>
      <c r="I197" s="54">
        <f>SUM(I192:I196)</f>
        <v>0</v>
      </c>
      <c r="J197" s="55">
        <f>SUM(J192:J196)</f>
        <v>717401538</v>
      </c>
      <c r="K197" s="103">
        <f t="shared" si="49"/>
        <v>0</v>
      </c>
      <c r="L197" s="100">
        <f t="shared" si="50"/>
        <v>0.22112849084407163</v>
      </c>
    </row>
    <row r="198" spans="1:12" ht="12.75">
      <c r="A198" s="27" t="s">
        <v>35</v>
      </c>
      <c r="B198" s="28" t="s">
        <v>371</v>
      </c>
      <c r="C198" s="11" t="s">
        <v>372</v>
      </c>
      <c r="D198" s="12">
        <v>179448697</v>
      </c>
      <c r="E198" s="12">
        <v>186392801</v>
      </c>
      <c r="F198" s="12">
        <v>153308248</v>
      </c>
      <c r="G198" s="29">
        <f t="shared" si="45"/>
        <v>0.8543291233817095</v>
      </c>
      <c r="H198" s="13">
        <f t="shared" si="46"/>
        <v>0.8225009076396679</v>
      </c>
      <c r="I198" s="30">
        <f t="shared" si="47"/>
        <v>0</v>
      </c>
      <c r="J198" s="31">
        <f aca="true" t="shared" si="51" ref="J198:J203">IF($F198&lt;=$E198,$E198-$F198,0)</f>
        <v>33084553</v>
      </c>
      <c r="K198" s="102">
        <f t="shared" si="49"/>
        <v>0</v>
      </c>
      <c r="L198" s="62">
        <f t="shared" si="50"/>
        <v>0.1774990923603321</v>
      </c>
    </row>
    <row r="199" spans="1:12" ht="12.75">
      <c r="A199" s="27" t="s">
        <v>35</v>
      </c>
      <c r="B199" s="28" t="s">
        <v>373</v>
      </c>
      <c r="C199" s="11" t="s">
        <v>374</v>
      </c>
      <c r="D199" s="12">
        <v>146593451</v>
      </c>
      <c r="E199" s="12">
        <v>165123592</v>
      </c>
      <c r="F199" s="12">
        <v>103766946</v>
      </c>
      <c r="G199" s="29">
        <f t="shared" si="45"/>
        <v>0.7078552642846234</v>
      </c>
      <c r="H199" s="13">
        <f t="shared" si="46"/>
        <v>0.6284198686763064</v>
      </c>
      <c r="I199" s="30">
        <f t="shared" si="47"/>
        <v>0</v>
      </c>
      <c r="J199" s="31">
        <f t="shared" si="51"/>
        <v>61356646</v>
      </c>
      <c r="K199" s="102">
        <f t="shared" si="49"/>
        <v>0</v>
      </c>
      <c r="L199" s="62">
        <f t="shared" si="50"/>
        <v>0.3715801313236936</v>
      </c>
    </row>
    <row r="200" spans="1:12" ht="12.75">
      <c r="A200" s="27" t="s">
        <v>35</v>
      </c>
      <c r="B200" s="28" t="s">
        <v>375</v>
      </c>
      <c r="C200" s="11" t="s">
        <v>376</v>
      </c>
      <c r="D200" s="12">
        <v>147341248</v>
      </c>
      <c r="E200" s="12">
        <v>154556185</v>
      </c>
      <c r="F200" s="12">
        <v>112322945</v>
      </c>
      <c r="G200" s="29">
        <f t="shared" si="45"/>
        <v>0.7623319778043417</v>
      </c>
      <c r="H200" s="13">
        <f t="shared" si="46"/>
        <v>0.7267450668506084</v>
      </c>
      <c r="I200" s="30">
        <f t="shared" si="47"/>
        <v>0</v>
      </c>
      <c r="J200" s="31">
        <f t="shared" si="51"/>
        <v>42233240</v>
      </c>
      <c r="K200" s="102">
        <f t="shared" si="49"/>
        <v>0</v>
      </c>
      <c r="L200" s="62">
        <f t="shared" si="50"/>
        <v>0.2732549331493916</v>
      </c>
    </row>
    <row r="201" spans="1:12" ht="12.75">
      <c r="A201" s="27" t="s">
        <v>35</v>
      </c>
      <c r="B201" s="28" t="s">
        <v>377</v>
      </c>
      <c r="C201" s="11" t="s">
        <v>378</v>
      </c>
      <c r="D201" s="12">
        <v>2448714000</v>
      </c>
      <c r="E201" s="12">
        <v>2655114244</v>
      </c>
      <c r="F201" s="12">
        <v>2266862236</v>
      </c>
      <c r="G201" s="29">
        <f t="shared" si="45"/>
        <v>0.9257358090818283</v>
      </c>
      <c r="H201" s="13">
        <f t="shared" si="46"/>
        <v>0.853772014188328</v>
      </c>
      <c r="I201" s="30">
        <f t="shared" si="47"/>
        <v>0</v>
      </c>
      <c r="J201" s="31">
        <f t="shared" si="51"/>
        <v>388252008</v>
      </c>
      <c r="K201" s="102">
        <f t="shared" si="49"/>
        <v>0</v>
      </c>
      <c r="L201" s="62">
        <f t="shared" si="50"/>
        <v>0.1462279858116719</v>
      </c>
    </row>
    <row r="202" spans="1:12" ht="12.75">
      <c r="A202" s="27" t="s">
        <v>35</v>
      </c>
      <c r="B202" s="28" t="s">
        <v>379</v>
      </c>
      <c r="C202" s="11" t="s">
        <v>380</v>
      </c>
      <c r="D202" s="12">
        <v>290870783</v>
      </c>
      <c r="E202" s="12">
        <v>309643246</v>
      </c>
      <c r="F202" s="12">
        <v>148254276</v>
      </c>
      <c r="G202" s="29">
        <f t="shared" si="45"/>
        <v>0.5096911916381783</v>
      </c>
      <c r="H202" s="13">
        <f t="shared" si="46"/>
        <v>0.47879060149111086</v>
      </c>
      <c r="I202" s="30">
        <f t="shared" si="47"/>
        <v>0</v>
      </c>
      <c r="J202" s="31">
        <f t="shared" si="51"/>
        <v>161388970</v>
      </c>
      <c r="K202" s="102">
        <f t="shared" si="49"/>
        <v>0</v>
      </c>
      <c r="L202" s="62">
        <f t="shared" si="50"/>
        <v>0.5212093985088891</v>
      </c>
    </row>
    <row r="203" spans="1:12" ht="12.75">
      <c r="A203" s="27" t="s">
        <v>54</v>
      </c>
      <c r="B203" s="28" t="s">
        <v>381</v>
      </c>
      <c r="C203" s="11" t="s">
        <v>382</v>
      </c>
      <c r="D203" s="12">
        <v>908273300</v>
      </c>
      <c r="E203" s="12">
        <v>983547402</v>
      </c>
      <c r="F203" s="12">
        <v>744017153</v>
      </c>
      <c r="G203" s="29">
        <f t="shared" si="45"/>
        <v>0.8191555922650154</v>
      </c>
      <c r="H203" s="13">
        <f t="shared" si="46"/>
        <v>0.7564629335475587</v>
      </c>
      <c r="I203" s="30">
        <f t="shared" si="47"/>
        <v>0</v>
      </c>
      <c r="J203" s="31">
        <f t="shared" si="51"/>
        <v>239530249</v>
      </c>
      <c r="K203" s="102">
        <f t="shared" si="49"/>
        <v>0</v>
      </c>
      <c r="L203" s="62">
        <f t="shared" si="50"/>
        <v>0.2435370664524413</v>
      </c>
    </row>
    <row r="204" spans="1:12" ht="12.75">
      <c r="A204" s="32"/>
      <c r="B204" s="33" t="s">
        <v>383</v>
      </c>
      <c r="C204" s="34"/>
      <c r="D204" s="35">
        <f>SUM(D198:D203)</f>
        <v>4121241479</v>
      </c>
      <c r="E204" s="35">
        <f>SUM(E198:E203)</f>
        <v>4454377470</v>
      </c>
      <c r="F204" s="35">
        <f>SUM(F198:F203)</f>
        <v>3528531804</v>
      </c>
      <c r="G204" s="36">
        <f t="shared" si="45"/>
        <v>0.8561817651258284</v>
      </c>
      <c r="H204" s="18">
        <f t="shared" si="46"/>
        <v>0.7921492571665688</v>
      </c>
      <c r="I204" s="54">
        <f>SUM(I198:I203)</f>
        <v>0</v>
      </c>
      <c r="J204" s="55">
        <f>SUM(J198:J203)</f>
        <v>925845666</v>
      </c>
      <c r="K204" s="103">
        <f t="shared" si="49"/>
        <v>0</v>
      </c>
      <c r="L204" s="100">
        <f t="shared" si="50"/>
        <v>0.20785074283343122</v>
      </c>
    </row>
    <row r="205" spans="1:12" ht="12.75">
      <c r="A205" s="27" t="s">
        <v>35</v>
      </c>
      <c r="B205" s="28" t="s">
        <v>384</v>
      </c>
      <c r="C205" s="11" t="s">
        <v>385</v>
      </c>
      <c r="D205" s="12">
        <v>349046386</v>
      </c>
      <c r="E205" s="12">
        <v>1427619393</v>
      </c>
      <c r="F205" s="12">
        <v>264463296</v>
      </c>
      <c r="G205" s="29">
        <f t="shared" si="45"/>
        <v>0.7576737837933093</v>
      </c>
      <c r="H205" s="13">
        <f t="shared" si="46"/>
        <v>0.1852477609205467</v>
      </c>
      <c r="I205" s="30">
        <f t="shared" si="47"/>
        <v>0</v>
      </c>
      <c r="J205" s="31">
        <f aca="true" t="shared" si="52" ref="J205:J211">IF($F205&lt;=$E205,$E205-$F205,0)</f>
        <v>1163156097</v>
      </c>
      <c r="K205" s="102">
        <f t="shared" si="49"/>
        <v>0</v>
      </c>
      <c r="L205" s="62">
        <f t="shared" si="50"/>
        <v>0.8147522390794533</v>
      </c>
    </row>
    <row r="206" spans="1:12" ht="12.75">
      <c r="A206" s="27" t="s">
        <v>35</v>
      </c>
      <c r="B206" s="28" t="s">
        <v>386</v>
      </c>
      <c r="C206" s="11" t="s">
        <v>387</v>
      </c>
      <c r="D206" s="12">
        <v>389855840</v>
      </c>
      <c r="E206" s="12">
        <v>389855840</v>
      </c>
      <c r="F206" s="12">
        <v>55258153</v>
      </c>
      <c r="G206" s="29">
        <f t="shared" si="45"/>
        <v>0.1417399647007981</v>
      </c>
      <c r="H206" s="13">
        <f t="shared" si="46"/>
        <v>0.1417399647007981</v>
      </c>
      <c r="I206" s="30">
        <f t="shared" si="47"/>
        <v>0</v>
      </c>
      <c r="J206" s="31">
        <f t="shared" si="52"/>
        <v>334597687</v>
      </c>
      <c r="K206" s="102">
        <f t="shared" si="49"/>
        <v>0</v>
      </c>
      <c r="L206" s="62">
        <f t="shared" si="50"/>
        <v>0.8582600352992019</v>
      </c>
    </row>
    <row r="207" spans="1:12" ht="12.75">
      <c r="A207" s="27" t="s">
        <v>35</v>
      </c>
      <c r="B207" s="28" t="s">
        <v>388</v>
      </c>
      <c r="C207" s="11" t="s">
        <v>389</v>
      </c>
      <c r="D207" s="12">
        <v>150064344</v>
      </c>
      <c r="E207" s="12">
        <v>146013098</v>
      </c>
      <c r="F207" s="12">
        <v>115728690</v>
      </c>
      <c r="G207" s="29">
        <f t="shared" si="45"/>
        <v>0.771193788712394</v>
      </c>
      <c r="H207" s="13">
        <f t="shared" si="46"/>
        <v>0.7925911550756906</v>
      </c>
      <c r="I207" s="30">
        <f t="shared" si="47"/>
        <v>0</v>
      </c>
      <c r="J207" s="31">
        <f t="shared" si="52"/>
        <v>30284408</v>
      </c>
      <c r="K207" s="102">
        <f t="shared" si="49"/>
        <v>0</v>
      </c>
      <c r="L207" s="62">
        <f t="shared" si="50"/>
        <v>0.20740884492430947</v>
      </c>
    </row>
    <row r="208" spans="1:12" ht="12.75">
      <c r="A208" s="27" t="s">
        <v>35</v>
      </c>
      <c r="B208" s="28" t="s">
        <v>390</v>
      </c>
      <c r="C208" s="11" t="s">
        <v>391</v>
      </c>
      <c r="D208" s="12">
        <v>310271462</v>
      </c>
      <c r="E208" s="12">
        <v>339390586</v>
      </c>
      <c r="F208" s="12">
        <v>276772558</v>
      </c>
      <c r="G208" s="29">
        <f t="shared" si="45"/>
        <v>0.892033563821606</v>
      </c>
      <c r="H208" s="13">
        <f t="shared" si="46"/>
        <v>0.8154986302419125</v>
      </c>
      <c r="I208" s="30">
        <f t="shared" si="47"/>
        <v>0</v>
      </c>
      <c r="J208" s="31">
        <f t="shared" si="52"/>
        <v>62618028</v>
      </c>
      <c r="K208" s="102">
        <f t="shared" si="49"/>
        <v>0</v>
      </c>
      <c r="L208" s="62">
        <f t="shared" si="50"/>
        <v>0.1845013697580875</v>
      </c>
    </row>
    <row r="209" spans="1:12" ht="12.75">
      <c r="A209" s="27" t="s">
        <v>35</v>
      </c>
      <c r="B209" s="28" t="s">
        <v>392</v>
      </c>
      <c r="C209" s="11" t="s">
        <v>393</v>
      </c>
      <c r="D209" s="12">
        <v>257252064</v>
      </c>
      <c r="E209" s="12">
        <v>315334634</v>
      </c>
      <c r="F209" s="12">
        <v>110742445</v>
      </c>
      <c r="G209" s="29">
        <f t="shared" si="45"/>
        <v>0.4304822409510386</v>
      </c>
      <c r="H209" s="13">
        <f t="shared" si="46"/>
        <v>0.35119023747959127</v>
      </c>
      <c r="I209" s="30">
        <f t="shared" si="47"/>
        <v>0</v>
      </c>
      <c r="J209" s="31">
        <f t="shared" si="52"/>
        <v>204592189</v>
      </c>
      <c r="K209" s="102">
        <f t="shared" si="49"/>
        <v>0</v>
      </c>
      <c r="L209" s="62">
        <f t="shared" si="50"/>
        <v>0.6488097625204087</v>
      </c>
    </row>
    <row r="210" spans="1:12" ht="12.75">
      <c r="A210" s="27" t="s">
        <v>35</v>
      </c>
      <c r="B210" s="28" t="s">
        <v>394</v>
      </c>
      <c r="C210" s="11" t="s">
        <v>395</v>
      </c>
      <c r="D210" s="12">
        <v>1054610908</v>
      </c>
      <c r="E210" s="12">
        <v>1048659858</v>
      </c>
      <c r="F210" s="12">
        <v>776489447</v>
      </c>
      <c r="G210" s="29">
        <f t="shared" si="45"/>
        <v>0.7362805003340626</v>
      </c>
      <c r="H210" s="13">
        <f t="shared" si="46"/>
        <v>0.7404588256872134</v>
      </c>
      <c r="I210" s="30">
        <f t="shared" si="47"/>
        <v>0</v>
      </c>
      <c r="J210" s="31">
        <f t="shared" si="52"/>
        <v>272170411</v>
      </c>
      <c r="K210" s="102">
        <f t="shared" si="49"/>
        <v>0</v>
      </c>
      <c r="L210" s="62">
        <f t="shared" si="50"/>
        <v>0.25954117431278656</v>
      </c>
    </row>
    <row r="211" spans="1:12" ht="12.75">
      <c r="A211" s="27" t="s">
        <v>54</v>
      </c>
      <c r="B211" s="28" t="s">
        <v>396</v>
      </c>
      <c r="C211" s="11" t="s">
        <v>397</v>
      </c>
      <c r="D211" s="12">
        <v>135069938</v>
      </c>
      <c r="E211" s="12">
        <v>157820257</v>
      </c>
      <c r="F211" s="12">
        <v>126932738</v>
      </c>
      <c r="G211" s="29">
        <f t="shared" si="45"/>
        <v>0.9397556545854044</v>
      </c>
      <c r="H211" s="13">
        <f t="shared" si="46"/>
        <v>0.8042867272735463</v>
      </c>
      <c r="I211" s="30">
        <f t="shared" si="47"/>
        <v>0</v>
      </c>
      <c r="J211" s="31">
        <f t="shared" si="52"/>
        <v>30887519</v>
      </c>
      <c r="K211" s="102">
        <f t="shared" si="49"/>
        <v>0</v>
      </c>
      <c r="L211" s="62">
        <f t="shared" si="50"/>
        <v>0.1957132727264536</v>
      </c>
    </row>
    <row r="212" spans="1:12" ht="12.75">
      <c r="A212" s="32"/>
      <c r="B212" s="33" t="s">
        <v>398</v>
      </c>
      <c r="C212" s="34"/>
      <c r="D212" s="35">
        <f>SUM(D205:D211)</f>
        <v>2646170942</v>
      </c>
      <c r="E212" s="35">
        <f>SUM(E205:E211)</f>
        <v>3824693666</v>
      </c>
      <c r="F212" s="35">
        <f>SUM(F205:F211)</f>
        <v>1726387327</v>
      </c>
      <c r="G212" s="36">
        <f t="shared" si="45"/>
        <v>0.6524096004527888</v>
      </c>
      <c r="H212" s="18">
        <f t="shared" si="46"/>
        <v>0.4513792417800396</v>
      </c>
      <c r="I212" s="54">
        <f>SUM(I205:I211)</f>
        <v>0</v>
      </c>
      <c r="J212" s="55">
        <f>SUM(J205:J211)</f>
        <v>2098306339</v>
      </c>
      <c r="K212" s="103">
        <f t="shared" si="49"/>
        <v>0</v>
      </c>
      <c r="L212" s="100">
        <f t="shared" si="50"/>
        <v>0.5486207582199604</v>
      </c>
    </row>
    <row r="213" spans="1:12" ht="12.75">
      <c r="A213" s="27" t="s">
        <v>35</v>
      </c>
      <c r="B213" s="28" t="s">
        <v>399</v>
      </c>
      <c r="C213" s="11" t="s">
        <v>400</v>
      </c>
      <c r="D213" s="12">
        <v>234914677</v>
      </c>
      <c r="E213" s="12">
        <v>234914677</v>
      </c>
      <c r="F213" s="12">
        <v>161501091</v>
      </c>
      <c r="G213" s="29">
        <f t="shared" si="45"/>
        <v>0.687488296016515</v>
      </c>
      <c r="H213" s="13">
        <f t="shared" si="46"/>
        <v>0.687488296016515</v>
      </c>
      <c r="I213" s="30">
        <f t="shared" si="47"/>
        <v>0</v>
      </c>
      <c r="J213" s="31">
        <f aca="true" t="shared" si="53" ref="J213:J218">IF($F213&lt;=$E213,$E213-$F213,0)</f>
        <v>73413586</v>
      </c>
      <c r="K213" s="102">
        <f t="shared" si="49"/>
        <v>0</v>
      </c>
      <c r="L213" s="62">
        <f t="shared" si="50"/>
        <v>0.31251170398348505</v>
      </c>
    </row>
    <row r="214" spans="1:12" ht="12.75">
      <c r="A214" s="27" t="s">
        <v>35</v>
      </c>
      <c r="B214" s="28" t="s">
        <v>401</v>
      </c>
      <c r="C214" s="11" t="s">
        <v>402</v>
      </c>
      <c r="D214" s="12">
        <v>351064000</v>
      </c>
      <c r="E214" s="12">
        <v>364439384</v>
      </c>
      <c r="F214" s="12">
        <v>237919062</v>
      </c>
      <c r="G214" s="29">
        <f t="shared" si="45"/>
        <v>0.6777085146867807</v>
      </c>
      <c r="H214" s="13">
        <f t="shared" si="46"/>
        <v>0.6528357593755564</v>
      </c>
      <c r="I214" s="30">
        <f t="shared" si="47"/>
        <v>0</v>
      </c>
      <c r="J214" s="31">
        <f t="shared" si="53"/>
        <v>126520322</v>
      </c>
      <c r="K214" s="102">
        <f t="shared" si="49"/>
        <v>0</v>
      </c>
      <c r="L214" s="62">
        <f t="shared" si="50"/>
        <v>0.3471642406244436</v>
      </c>
    </row>
    <row r="215" spans="1:12" ht="12.75">
      <c r="A215" s="27" t="s">
        <v>35</v>
      </c>
      <c r="B215" s="28" t="s">
        <v>403</v>
      </c>
      <c r="C215" s="11" t="s">
        <v>404</v>
      </c>
      <c r="D215" s="12">
        <v>345918087</v>
      </c>
      <c r="E215" s="12">
        <v>342640071</v>
      </c>
      <c r="F215" s="12">
        <v>221494290</v>
      </c>
      <c r="G215" s="29">
        <f t="shared" si="45"/>
        <v>0.6403084959243545</v>
      </c>
      <c r="H215" s="13">
        <f t="shared" si="46"/>
        <v>0.6464342870160099</v>
      </c>
      <c r="I215" s="30">
        <f t="shared" si="47"/>
        <v>0</v>
      </c>
      <c r="J215" s="31">
        <f t="shared" si="53"/>
        <v>121145781</v>
      </c>
      <c r="K215" s="102">
        <f t="shared" si="49"/>
        <v>0</v>
      </c>
      <c r="L215" s="62">
        <f t="shared" si="50"/>
        <v>0.35356571298399014</v>
      </c>
    </row>
    <row r="216" spans="1:12" ht="12.75">
      <c r="A216" s="27" t="s">
        <v>35</v>
      </c>
      <c r="B216" s="28" t="s">
        <v>405</v>
      </c>
      <c r="C216" s="11" t="s">
        <v>406</v>
      </c>
      <c r="D216" s="12">
        <v>100966127</v>
      </c>
      <c r="E216" s="12">
        <v>111301384</v>
      </c>
      <c r="F216" s="12">
        <v>94150934</v>
      </c>
      <c r="G216" s="29">
        <f t="shared" si="45"/>
        <v>0.9325002037564539</v>
      </c>
      <c r="H216" s="13">
        <f t="shared" si="46"/>
        <v>0.8459098226487463</v>
      </c>
      <c r="I216" s="30">
        <f t="shared" si="47"/>
        <v>0</v>
      </c>
      <c r="J216" s="31">
        <f t="shared" si="53"/>
        <v>17150450</v>
      </c>
      <c r="K216" s="102">
        <f t="shared" si="49"/>
        <v>0</v>
      </c>
      <c r="L216" s="62">
        <f t="shared" si="50"/>
        <v>0.15409017735125377</v>
      </c>
    </row>
    <row r="217" spans="1:12" ht="12.75">
      <c r="A217" s="27" t="s">
        <v>35</v>
      </c>
      <c r="B217" s="28" t="s">
        <v>407</v>
      </c>
      <c r="C217" s="11" t="s">
        <v>408</v>
      </c>
      <c r="D217" s="12">
        <v>0</v>
      </c>
      <c r="E217" s="12">
        <v>0</v>
      </c>
      <c r="F217" s="12">
        <v>201493879</v>
      </c>
      <c r="G217" s="29">
        <f t="shared" si="45"/>
        <v>0</v>
      </c>
      <c r="H217" s="13">
        <f t="shared" si="46"/>
        <v>0</v>
      </c>
      <c r="I217" s="30">
        <f t="shared" si="47"/>
        <v>-201493879</v>
      </c>
      <c r="J217" s="31">
        <f t="shared" si="53"/>
        <v>0</v>
      </c>
      <c r="K217" s="102">
        <f t="shared" si="49"/>
        <v>0</v>
      </c>
      <c r="L217" s="62">
        <f t="shared" si="50"/>
        <v>0</v>
      </c>
    </row>
    <row r="218" spans="1:12" ht="12.75">
      <c r="A218" s="27" t="s">
        <v>54</v>
      </c>
      <c r="B218" s="28" t="s">
        <v>409</v>
      </c>
      <c r="C218" s="11" t="s">
        <v>410</v>
      </c>
      <c r="D218" s="12">
        <v>1445191504</v>
      </c>
      <c r="E218" s="12">
        <v>1434234755</v>
      </c>
      <c r="F218" s="12">
        <v>1076588946</v>
      </c>
      <c r="G218" s="29">
        <f t="shared" si="45"/>
        <v>0.744945526610292</v>
      </c>
      <c r="H218" s="13">
        <f t="shared" si="46"/>
        <v>0.7506364925594067</v>
      </c>
      <c r="I218" s="30">
        <f t="shared" si="47"/>
        <v>0</v>
      </c>
      <c r="J218" s="31">
        <f t="shared" si="53"/>
        <v>357645809</v>
      </c>
      <c r="K218" s="102">
        <f t="shared" si="49"/>
        <v>0</v>
      </c>
      <c r="L218" s="62">
        <f t="shared" si="50"/>
        <v>0.2493635074405933</v>
      </c>
    </row>
    <row r="219" spans="1:12" ht="12.75">
      <c r="A219" s="32"/>
      <c r="B219" s="33" t="s">
        <v>411</v>
      </c>
      <c r="C219" s="34"/>
      <c r="D219" s="35">
        <f>SUM(D213:D218)</f>
        <v>2478054395</v>
      </c>
      <c r="E219" s="35">
        <f>SUM(E213:E218)</f>
        <v>2487530271</v>
      </c>
      <c r="F219" s="35">
        <f>SUM(F213:F218)</f>
        <v>1993148202</v>
      </c>
      <c r="G219" s="36">
        <f t="shared" si="45"/>
        <v>0.8043197946024102</v>
      </c>
      <c r="H219" s="18">
        <f t="shared" si="46"/>
        <v>0.8012558581643889</v>
      </c>
      <c r="I219" s="54">
        <f>SUM(I213:I218)</f>
        <v>-201493879</v>
      </c>
      <c r="J219" s="55">
        <f>SUM(J213:J218)</f>
        <v>695875948</v>
      </c>
      <c r="K219" s="103">
        <f t="shared" si="49"/>
        <v>0.08100157869395432</v>
      </c>
      <c r="L219" s="100">
        <f t="shared" si="50"/>
        <v>0.27974572052956537</v>
      </c>
    </row>
    <row r="220" spans="1:12" ht="12.75">
      <c r="A220" s="40"/>
      <c r="B220" s="41" t="s">
        <v>412</v>
      </c>
      <c r="C220" s="42"/>
      <c r="D220" s="43">
        <f>SUM(D185:D190,D192:D196,D198:D203,D205:D211,D213:D218)</f>
        <v>15920267463</v>
      </c>
      <c r="E220" s="43">
        <f>SUM(E185:E190,E192:E196,E198:E203,E205:E211,E213:E218)</f>
        <v>17683854682</v>
      </c>
      <c r="F220" s="43">
        <f>SUM(F185:F190,F192:F196,F198:F203,F205:F211,F213:F218)</f>
        <v>12320376383</v>
      </c>
      <c r="G220" s="44">
        <f t="shared" si="45"/>
        <v>0.773879987357848</v>
      </c>
      <c r="H220" s="45">
        <f t="shared" si="46"/>
        <v>0.6967019693698702</v>
      </c>
      <c r="I220" s="54">
        <f>I219+I212+I204+I197+I191</f>
        <v>-201493879</v>
      </c>
      <c r="J220" s="55">
        <f>J219+J212+J204+J197+J191</f>
        <v>5564972178</v>
      </c>
      <c r="K220" s="103">
        <f t="shared" si="49"/>
        <v>0.01139422838647821</v>
      </c>
      <c r="L220" s="100">
        <f t="shared" si="50"/>
        <v>0.31469225901660797</v>
      </c>
    </row>
    <row r="221" spans="1:12" ht="12.75">
      <c r="A221" s="22"/>
      <c r="B221" s="26"/>
      <c r="C221" s="6"/>
      <c r="D221" s="37"/>
      <c r="E221" s="37"/>
      <c r="F221" s="37"/>
      <c r="G221" s="29"/>
      <c r="H221" s="13"/>
      <c r="I221" s="38"/>
      <c r="J221" s="39"/>
      <c r="K221" s="102"/>
      <c r="L221" s="62"/>
    </row>
    <row r="222" spans="1:12" ht="12.75">
      <c r="A222" s="22"/>
      <c r="B222" s="24" t="s">
        <v>413</v>
      </c>
      <c r="C222" s="5"/>
      <c r="D222" s="37"/>
      <c r="E222" s="37"/>
      <c r="F222" s="37"/>
      <c r="G222" s="29"/>
      <c r="H222" s="13"/>
      <c r="I222" s="38"/>
      <c r="J222" s="39"/>
      <c r="K222" s="102"/>
      <c r="L222" s="62"/>
    </row>
    <row r="223" spans="1:12" ht="12.75">
      <c r="A223" s="27" t="s">
        <v>35</v>
      </c>
      <c r="B223" s="28" t="s">
        <v>414</v>
      </c>
      <c r="C223" s="11" t="s">
        <v>415</v>
      </c>
      <c r="D223" s="12">
        <v>383867301</v>
      </c>
      <c r="E223" s="12">
        <v>458765213</v>
      </c>
      <c r="F223" s="12">
        <v>355283532</v>
      </c>
      <c r="G223" s="29">
        <f aca="true" t="shared" si="54" ref="G223:G247">IF($D223=0,0,$F223/$D223)</f>
        <v>0.9255373694880044</v>
      </c>
      <c r="H223" s="13">
        <f aca="true" t="shared" si="55" ref="H223:H247">IF($E223=0,0,$F223/$E223)</f>
        <v>0.7744343335814349</v>
      </c>
      <c r="I223" s="30">
        <f aca="true" t="shared" si="56" ref="I223:I230">IF($F223&gt;$E223,$E223-$F223,0)</f>
        <v>0</v>
      </c>
      <c r="J223" s="31">
        <f aca="true" t="shared" si="57" ref="J223:J230">IF($F223&lt;=$E223,$E223-$F223,0)</f>
        <v>103481681</v>
      </c>
      <c r="K223" s="102">
        <f t="shared" si="49"/>
        <v>0</v>
      </c>
      <c r="L223" s="62">
        <f t="shared" si="50"/>
        <v>0.22556566641856518</v>
      </c>
    </row>
    <row r="224" spans="1:12" ht="12.75">
      <c r="A224" s="27" t="s">
        <v>35</v>
      </c>
      <c r="B224" s="28" t="s">
        <v>416</v>
      </c>
      <c r="C224" s="11" t="s">
        <v>417</v>
      </c>
      <c r="D224" s="12">
        <v>643234093</v>
      </c>
      <c r="E224" s="12">
        <v>457538599</v>
      </c>
      <c r="F224" s="12">
        <v>458770068</v>
      </c>
      <c r="G224" s="29">
        <f t="shared" si="54"/>
        <v>0.713224116993438</v>
      </c>
      <c r="H224" s="13">
        <f t="shared" si="55"/>
        <v>1.0026915084381767</v>
      </c>
      <c r="I224" s="30">
        <f t="shared" si="56"/>
        <v>-1231469</v>
      </c>
      <c r="J224" s="31">
        <f t="shared" si="57"/>
        <v>0</v>
      </c>
      <c r="K224" s="102">
        <f t="shared" si="49"/>
        <v>0.002691508438176601</v>
      </c>
      <c r="L224" s="62">
        <f t="shared" si="50"/>
        <v>0</v>
      </c>
    </row>
    <row r="225" spans="1:12" ht="12.75">
      <c r="A225" s="27" t="s">
        <v>35</v>
      </c>
      <c r="B225" s="28" t="s">
        <v>418</v>
      </c>
      <c r="C225" s="11" t="s">
        <v>419</v>
      </c>
      <c r="D225" s="12">
        <v>475941986</v>
      </c>
      <c r="E225" s="12">
        <v>507328531</v>
      </c>
      <c r="F225" s="12">
        <v>388043558</v>
      </c>
      <c r="G225" s="29">
        <f t="shared" si="54"/>
        <v>0.8153169281434229</v>
      </c>
      <c r="H225" s="13">
        <f t="shared" si="55"/>
        <v>0.7648762769858887</v>
      </c>
      <c r="I225" s="30">
        <f t="shared" si="56"/>
        <v>0</v>
      </c>
      <c r="J225" s="31">
        <f t="shared" si="57"/>
        <v>119284973</v>
      </c>
      <c r="K225" s="102">
        <f t="shared" si="49"/>
        <v>0</v>
      </c>
      <c r="L225" s="62">
        <f t="shared" si="50"/>
        <v>0.23512372301411133</v>
      </c>
    </row>
    <row r="226" spans="1:12" ht="12.75">
      <c r="A226" s="27" t="s">
        <v>35</v>
      </c>
      <c r="B226" s="28" t="s">
        <v>420</v>
      </c>
      <c r="C226" s="11" t="s">
        <v>421</v>
      </c>
      <c r="D226" s="12">
        <v>271353332</v>
      </c>
      <c r="E226" s="12">
        <v>383534673</v>
      </c>
      <c r="F226" s="12">
        <v>201067269</v>
      </c>
      <c r="G226" s="29">
        <f t="shared" si="54"/>
        <v>0.7409795469178171</v>
      </c>
      <c r="H226" s="13">
        <f t="shared" si="55"/>
        <v>0.5242479576285923</v>
      </c>
      <c r="I226" s="30">
        <f t="shared" si="56"/>
        <v>0</v>
      </c>
      <c r="J226" s="31">
        <f t="shared" si="57"/>
        <v>182467404</v>
      </c>
      <c r="K226" s="102">
        <f t="shared" si="49"/>
        <v>0</v>
      </c>
      <c r="L226" s="62">
        <f t="shared" si="50"/>
        <v>0.4757520423714077</v>
      </c>
    </row>
    <row r="227" spans="1:12" ht="12.75">
      <c r="A227" s="27" t="s">
        <v>35</v>
      </c>
      <c r="B227" s="28" t="s">
        <v>422</v>
      </c>
      <c r="C227" s="11" t="s">
        <v>423</v>
      </c>
      <c r="D227" s="12">
        <v>650183986</v>
      </c>
      <c r="E227" s="12">
        <v>712174262</v>
      </c>
      <c r="F227" s="12">
        <v>321126992</v>
      </c>
      <c r="G227" s="29">
        <f t="shared" si="54"/>
        <v>0.4939017246112241</v>
      </c>
      <c r="H227" s="13">
        <f t="shared" si="55"/>
        <v>0.4509106957869814</v>
      </c>
      <c r="I227" s="30">
        <f t="shared" si="56"/>
        <v>0</v>
      </c>
      <c r="J227" s="31">
        <f t="shared" si="57"/>
        <v>391047270</v>
      </c>
      <c r="K227" s="102">
        <f t="shared" si="49"/>
        <v>0</v>
      </c>
      <c r="L227" s="62">
        <f t="shared" si="50"/>
        <v>0.5490893042130186</v>
      </c>
    </row>
    <row r="228" spans="1:12" ht="12.75">
      <c r="A228" s="27" t="s">
        <v>35</v>
      </c>
      <c r="B228" s="28" t="s">
        <v>424</v>
      </c>
      <c r="C228" s="11" t="s">
        <v>425</v>
      </c>
      <c r="D228" s="12">
        <v>266163986</v>
      </c>
      <c r="E228" s="12">
        <v>280095540</v>
      </c>
      <c r="F228" s="12">
        <v>130346387</v>
      </c>
      <c r="G228" s="29">
        <f t="shared" si="54"/>
        <v>0.4897221031248007</v>
      </c>
      <c r="H228" s="13">
        <f t="shared" si="55"/>
        <v>0.46536402186196896</v>
      </c>
      <c r="I228" s="30">
        <f t="shared" si="56"/>
        <v>0</v>
      </c>
      <c r="J228" s="31">
        <f t="shared" si="57"/>
        <v>149749153</v>
      </c>
      <c r="K228" s="102">
        <f t="shared" si="49"/>
        <v>0</v>
      </c>
      <c r="L228" s="62">
        <f t="shared" si="50"/>
        <v>0.5346359781380311</v>
      </c>
    </row>
    <row r="229" spans="1:12" ht="12.75">
      <c r="A229" s="27" t="s">
        <v>35</v>
      </c>
      <c r="B229" s="28" t="s">
        <v>426</v>
      </c>
      <c r="C229" s="11" t="s">
        <v>427</v>
      </c>
      <c r="D229" s="12">
        <v>1861981094</v>
      </c>
      <c r="E229" s="12">
        <v>1861981094</v>
      </c>
      <c r="F229" s="12">
        <v>1267805313</v>
      </c>
      <c r="G229" s="29">
        <f t="shared" si="54"/>
        <v>0.6808905402344542</v>
      </c>
      <c r="H229" s="13">
        <f t="shared" si="55"/>
        <v>0.6808905402344542</v>
      </c>
      <c r="I229" s="30">
        <f t="shared" si="56"/>
        <v>0</v>
      </c>
      <c r="J229" s="31">
        <f t="shared" si="57"/>
        <v>594175781</v>
      </c>
      <c r="K229" s="102">
        <f t="shared" si="49"/>
        <v>0</v>
      </c>
      <c r="L229" s="62">
        <f t="shared" si="50"/>
        <v>0.31910945976554583</v>
      </c>
    </row>
    <row r="230" spans="1:12" ht="12.75">
      <c r="A230" s="27" t="s">
        <v>54</v>
      </c>
      <c r="B230" s="28" t="s">
        <v>428</v>
      </c>
      <c r="C230" s="11" t="s">
        <v>429</v>
      </c>
      <c r="D230" s="12">
        <v>471043877</v>
      </c>
      <c r="E230" s="12">
        <v>415535438</v>
      </c>
      <c r="F230" s="12">
        <v>321994659</v>
      </c>
      <c r="G230" s="29">
        <f t="shared" si="54"/>
        <v>0.6835767849286787</v>
      </c>
      <c r="H230" s="13">
        <f t="shared" si="55"/>
        <v>0.7748909709116073</v>
      </c>
      <c r="I230" s="30">
        <f t="shared" si="56"/>
        <v>0</v>
      </c>
      <c r="J230" s="31">
        <f t="shared" si="57"/>
        <v>93540779</v>
      </c>
      <c r="K230" s="102">
        <f t="shared" si="49"/>
        <v>0</v>
      </c>
      <c r="L230" s="62">
        <f t="shared" si="50"/>
        <v>0.2251090290883927</v>
      </c>
    </row>
    <row r="231" spans="1:12" ht="12.75">
      <c r="A231" s="32"/>
      <c r="B231" s="33" t="s">
        <v>430</v>
      </c>
      <c r="C231" s="34"/>
      <c r="D231" s="35">
        <f>SUM(D223:D230)</f>
        <v>5023769655</v>
      </c>
      <c r="E231" s="35">
        <f>SUM(E223:E230)</f>
        <v>5076953350</v>
      </c>
      <c r="F231" s="35">
        <f>SUM(F223:F230)</f>
        <v>3444437778</v>
      </c>
      <c r="G231" s="36">
        <f t="shared" si="54"/>
        <v>0.6856281267935641</v>
      </c>
      <c r="H231" s="18">
        <f t="shared" si="55"/>
        <v>0.6784458198734483</v>
      </c>
      <c r="I231" s="54">
        <f>SUM(I223:I230)</f>
        <v>-1231469</v>
      </c>
      <c r="J231" s="55">
        <f>SUM(J223:J230)</f>
        <v>1633747041</v>
      </c>
      <c r="K231" s="103">
        <f t="shared" si="49"/>
        <v>0.00024256062939794396</v>
      </c>
      <c r="L231" s="100">
        <f t="shared" si="50"/>
        <v>0.3217967407559496</v>
      </c>
    </row>
    <row r="232" spans="1:12" ht="12.75">
      <c r="A232" s="27" t="s">
        <v>35</v>
      </c>
      <c r="B232" s="28" t="s">
        <v>431</v>
      </c>
      <c r="C232" s="11" t="s">
        <v>432</v>
      </c>
      <c r="D232" s="12">
        <v>394658882</v>
      </c>
      <c r="E232" s="12">
        <v>379709431</v>
      </c>
      <c r="F232" s="12">
        <v>385085356</v>
      </c>
      <c r="G232" s="29">
        <f t="shared" si="54"/>
        <v>0.9757422765921685</v>
      </c>
      <c r="H232" s="13">
        <f t="shared" si="55"/>
        <v>1.0141579970395838</v>
      </c>
      <c r="I232" s="30">
        <f aca="true" t="shared" si="58" ref="I232:I238">IF($F232&gt;$E232,$E232-$F232,0)</f>
        <v>-5375925</v>
      </c>
      <c r="J232" s="31">
        <f aca="true" t="shared" si="59" ref="J232:J238">IF($F232&lt;=$E232,$E232-$F232,0)</f>
        <v>0</v>
      </c>
      <c r="K232" s="102">
        <f t="shared" si="49"/>
        <v>0.01415799703958367</v>
      </c>
      <c r="L232" s="62">
        <f t="shared" si="50"/>
        <v>0</v>
      </c>
    </row>
    <row r="233" spans="1:12" ht="12.75">
      <c r="A233" s="27" t="s">
        <v>35</v>
      </c>
      <c r="B233" s="28" t="s">
        <v>433</v>
      </c>
      <c r="C233" s="11" t="s">
        <v>434</v>
      </c>
      <c r="D233" s="12">
        <v>1881260857</v>
      </c>
      <c r="E233" s="12">
        <v>1996382924</v>
      </c>
      <c r="F233" s="12">
        <v>1469381150</v>
      </c>
      <c r="G233" s="29">
        <f t="shared" si="54"/>
        <v>0.7810618843912936</v>
      </c>
      <c r="H233" s="13">
        <f t="shared" si="55"/>
        <v>0.7360216982100374</v>
      </c>
      <c r="I233" s="30">
        <f t="shared" si="58"/>
        <v>0</v>
      </c>
      <c r="J233" s="31">
        <f t="shared" si="59"/>
        <v>527001774</v>
      </c>
      <c r="K233" s="102">
        <f t="shared" si="49"/>
        <v>0</v>
      </c>
      <c r="L233" s="62">
        <f t="shared" si="50"/>
        <v>0.2639783017899626</v>
      </c>
    </row>
    <row r="234" spans="1:12" ht="12.75">
      <c r="A234" s="27" t="s">
        <v>35</v>
      </c>
      <c r="B234" s="28" t="s">
        <v>435</v>
      </c>
      <c r="C234" s="11" t="s">
        <v>436</v>
      </c>
      <c r="D234" s="12">
        <v>1479948399</v>
      </c>
      <c r="E234" s="12">
        <v>1590888066</v>
      </c>
      <c r="F234" s="12">
        <v>1406132085</v>
      </c>
      <c r="G234" s="29">
        <f t="shared" si="54"/>
        <v>0.9501223731517412</v>
      </c>
      <c r="H234" s="13">
        <f t="shared" si="55"/>
        <v>0.8838661343003625</v>
      </c>
      <c r="I234" s="30">
        <f t="shared" si="58"/>
        <v>0</v>
      </c>
      <c r="J234" s="31">
        <f t="shared" si="59"/>
        <v>184755981</v>
      </c>
      <c r="K234" s="102">
        <f t="shared" si="49"/>
        <v>0</v>
      </c>
      <c r="L234" s="62">
        <f t="shared" si="50"/>
        <v>0.11613386569963748</v>
      </c>
    </row>
    <row r="235" spans="1:12" ht="12.75">
      <c r="A235" s="27" t="s">
        <v>35</v>
      </c>
      <c r="B235" s="28" t="s">
        <v>437</v>
      </c>
      <c r="C235" s="11" t="s">
        <v>438</v>
      </c>
      <c r="D235" s="12">
        <v>249329172</v>
      </c>
      <c r="E235" s="12">
        <v>252258600</v>
      </c>
      <c r="F235" s="12">
        <v>142729198</v>
      </c>
      <c r="G235" s="29">
        <f t="shared" si="54"/>
        <v>0.5724528616330543</v>
      </c>
      <c r="H235" s="13">
        <f t="shared" si="55"/>
        <v>0.5658050825621009</v>
      </c>
      <c r="I235" s="30">
        <f t="shared" si="58"/>
        <v>0</v>
      </c>
      <c r="J235" s="31">
        <f t="shared" si="59"/>
        <v>109529402</v>
      </c>
      <c r="K235" s="102">
        <f t="shared" si="49"/>
        <v>0</v>
      </c>
      <c r="L235" s="62">
        <f t="shared" si="50"/>
        <v>0.43419491743789906</v>
      </c>
    </row>
    <row r="236" spans="1:12" ht="12.75">
      <c r="A236" s="27" t="s">
        <v>35</v>
      </c>
      <c r="B236" s="28" t="s">
        <v>439</v>
      </c>
      <c r="C236" s="11" t="s">
        <v>440</v>
      </c>
      <c r="D236" s="12">
        <v>450898343</v>
      </c>
      <c r="E236" s="12">
        <v>620745885</v>
      </c>
      <c r="F236" s="12">
        <v>480579680</v>
      </c>
      <c r="G236" s="29">
        <f t="shared" si="54"/>
        <v>1.0658271148270775</v>
      </c>
      <c r="H236" s="13">
        <f t="shared" si="55"/>
        <v>0.7741971257691059</v>
      </c>
      <c r="I236" s="30">
        <f t="shared" si="58"/>
        <v>0</v>
      </c>
      <c r="J236" s="31">
        <f t="shared" si="59"/>
        <v>140166205</v>
      </c>
      <c r="K236" s="102">
        <f t="shared" si="49"/>
        <v>0</v>
      </c>
      <c r="L236" s="62">
        <f t="shared" si="50"/>
        <v>0.225802874230894</v>
      </c>
    </row>
    <row r="237" spans="1:12" ht="12.75">
      <c r="A237" s="27" t="s">
        <v>35</v>
      </c>
      <c r="B237" s="28" t="s">
        <v>441</v>
      </c>
      <c r="C237" s="11" t="s">
        <v>442</v>
      </c>
      <c r="D237" s="12">
        <v>462463549</v>
      </c>
      <c r="E237" s="12">
        <v>745123557</v>
      </c>
      <c r="F237" s="12">
        <v>447367738</v>
      </c>
      <c r="G237" s="29">
        <f t="shared" si="54"/>
        <v>0.9673578360226613</v>
      </c>
      <c r="H237" s="13">
        <f t="shared" si="55"/>
        <v>0.6003940337105729</v>
      </c>
      <c r="I237" s="30">
        <f t="shared" si="58"/>
        <v>0</v>
      </c>
      <c r="J237" s="31">
        <f t="shared" si="59"/>
        <v>297755819</v>
      </c>
      <c r="K237" s="102">
        <f t="shared" si="49"/>
        <v>0</v>
      </c>
      <c r="L237" s="62">
        <f t="shared" si="50"/>
        <v>0.3996059662894271</v>
      </c>
    </row>
    <row r="238" spans="1:12" ht="12.75">
      <c r="A238" s="27" t="s">
        <v>54</v>
      </c>
      <c r="B238" s="28" t="s">
        <v>443</v>
      </c>
      <c r="C238" s="11" t="s">
        <v>444</v>
      </c>
      <c r="D238" s="12">
        <v>789808746</v>
      </c>
      <c r="E238" s="12">
        <v>642900827</v>
      </c>
      <c r="F238" s="12">
        <v>418460119</v>
      </c>
      <c r="G238" s="29">
        <f t="shared" si="54"/>
        <v>0.5298246203518238</v>
      </c>
      <c r="H238" s="13">
        <f t="shared" si="55"/>
        <v>0.6508937326347536</v>
      </c>
      <c r="I238" s="30">
        <f t="shared" si="58"/>
        <v>0</v>
      </c>
      <c r="J238" s="31">
        <f t="shared" si="59"/>
        <v>224440708</v>
      </c>
      <c r="K238" s="102">
        <f t="shared" si="49"/>
        <v>0</v>
      </c>
      <c r="L238" s="62">
        <f t="shared" si="50"/>
        <v>0.34910626736524636</v>
      </c>
    </row>
    <row r="239" spans="1:12" ht="12.75">
      <c r="A239" s="32"/>
      <c r="B239" s="33" t="s">
        <v>445</v>
      </c>
      <c r="C239" s="34"/>
      <c r="D239" s="35">
        <f>SUM(D232:D238)</f>
        <v>5708367948</v>
      </c>
      <c r="E239" s="35">
        <f>SUM(E232:E238)</f>
        <v>6228009290</v>
      </c>
      <c r="F239" s="35">
        <f>SUM(F232:F238)</f>
        <v>4749735326</v>
      </c>
      <c r="G239" s="36">
        <f t="shared" si="54"/>
        <v>0.832065376525725</v>
      </c>
      <c r="H239" s="18">
        <f t="shared" si="55"/>
        <v>0.7626410149429947</v>
      </c>
      <c r="I239" s="54">
        <f>SUM(I232:I238)</f>
        <v>-5375925</v>
      </c>
      <c r="J239" s="55">
        <f>SUM(J232:J238)</f>
        <v>1483649889</v>
      </c>
      <c r="K239" s="103">
        <f t="shared" si="49"/>
        <v>0.0008631851286143473</v>
      </c>
      <c r="L239" s="100">
        <f t="shared" si="50"/>
        <v>0.23822217018561961</v>
      </c>
    </row>
    <row r="240" spans="1:12" ht="12.75">
      <c r="A240" s="27" t="s">
        <v>35</v>
      </c>
      <c r="B240" s="28" t="s">
        <v>446</v>
      </c>
      <c r="C240" s="11" t="s">
        <v>447</v>
      </c>
      <c r="D240" s="12">
        <v>366170366</v>
      </c>
      <c r="E240" s="12">
        <v>571777306</v>
      </c>
      <c r="F240" s="12">
        <v>401048046</v>
      </c>
      <c r="G240" s="29">
        <f t="shared" si="54"/>
        <v>1.0952498706572011</v>
      </c>
      <c r="H240" s="13">
        <f t="shared" si="55"/>
        <v>0.7014060225748099</v>
      </c>
      <c r="I240" s="30">
        <f aca="true" t="shared" si="60" ref="I240:I245">IF($F240&gt;$E240,$E240-$F240,0)</f>
        <v>0</v>
      </c>
      <c r="J240" s="31">
        <f aca="true" t="shared" si="61" ref="J240:J245">IF($F240&lt;=$E240,$E240-$F240,0)</f>
        <v>170729260</v>
      </c>
      <c r="K240" s="102">
        <f t="shared" si="49"/>
        <v>0</v>
      </c>
      <c r="L240" s="62">
        <f t="shared" si="50"/>
        <v>0.29859397742519006</v>
      </c>
    </row>
    <row r="241" spans="1:12" ht="12.75">
      <c r="A241" s="27" t="s">
        <v>35</v>
      </c>
      <c r="B241" s="28" t="s">
        <v>448</v>
      </c>
      <c r="C241" s="11" t="s">
        <v>449</v>
      </c>
      <c r="D241" s="12">
        <v>2425538842</v>
      </c>
      <c r="E241" s="12">
        <v>2382924221</v>
      </c>
      <c r="F241" s="12">
        <v>1963876660</v>
      </c>
      <c r="G241" s="29">
        <f t="shared" si="54"/>
        <v>0.8096661352084008</v>
      </c>
      <c r="H241" s="13">
        <f t="shared" si="55"/>
        <v>0.8241456621628758</v>
      </c>
      <c r="I241" s="30">
        <f t="shared" si="60"/>
        <v>0</v>
      </c>
      <c r="J241" s="31">
        <f t="shared" si="61"/>
        <v>419047561</v>
      </c>
      <c r="K241" s="102">
        <f t="shared" si="49"/>
        <v>0</v>
      </c>
      <c r="L241" s="62">
        <f t="shared" si="50"/>
        <v>0.1758543378371242</v>
      </c>
    </row>
    <row r="242" spans="1:12" ht="12.75">
      <c r="A242" s="27" t="s">
        <v>35</v>
      </c>
      <c r="B242" s="28" t="s">
        <v>450</v>
      </c>
      <c r="C242" s="11" t="s">
        <v>451</v>
      </c>
      <c r="D242" s="12">
        <v>326722639</v>
      </c>
      <c r="E242" s="12">
        <v>320707981</v>
      </c>
      <c r="F242" s="12">
        <v>274883464</v>
      </c>
      <c r="G242" s="29">
        <f t="shared" si="54"/>
        <v>0.8413358340925986</v>
      </c>
      <c r="H242" s="13">
        <f t="shared" si="55"/>
        <v>0.8571145100377155</v>
      </c>
      <c r="I242" s="30">
        <f t="shared" si="60"/>
        <v>0</v>
      </c>
      <c r="J242" s="31">
        <f t="shared" si="61"/>
        <v>45824517</v>
      </c>
      <c r="K242" s="102">
        <f t="shared" si="49"/>
        <v>0</v>
      </c>
      <c r="L242" s="62">
        <f t="shared" si="50"/>
        <v>0.14288548996228442</v>
      </c>
    </row>
    <row r="243" spans="1:12" ht="12.75">
      <c r="A243" s="27" t="s">
        <v>35</v>
      </c>
      <c r="B243" s="28" t="s">
        <v>452</v>
      </c>
      <c r="C243" s="11" t="s">
        <v>453</v>
      </c>
      <c r="D243" s="12">
        <v>782525792</v>
      </c>
      <c r="E243" s="12">
        <v>782525792</v>
      </c>
      <c r="F243" s="12">
        <v>674734066</v>
      </c>
      <c r="G243" s="29">
        <f t="shared" si="54"/>
        <v>0.8622515358573638</v>
      </c>
      <c r="H243" s="13">
        <f t="shared" si="55"/>
        <v>0.8622515358573638</v>
      </c>
      <c r="I243" s="30">
        <f t="shared" si="60"/>
        <v>0</v>
      </c>
      <c r="J243" s="31">
        <f t="shared" si="61"/>
        <v>107791726</v>
      </c>
      <c r="K243" s="102">
        <f t="shared" si="49"/>
        <v>0</v>
      </c>
      <c r="L243" s="62">
        <f t="shared" si="50"/>
        <v>0.1377484641426362</v>
      </c>
    </row>
    <row r="244" spans="1:12" ht="12.75">
      <c r="A244" s="27" t="s">
        <v>35</v>
      </c>
      <c r="B244" s="28" t="s">
        <v>454</v>
      </c>
      <c r="C244" s="11" t="s">
        <v>455</v>
      </c>
      <c r="D244" s="12">
        <v>1065572000</v>
      </c>
      <c r="E244" s="12">
        <v>1150678000</v>
      </c>
      <c r="F244" s="12">
        <v>1121458278</v>
      </c>
      <c r="G244" s="29">
        <f t="shared" si="54"/>
        <v>1.052447209573825</v>
      </c>
      <c r="H244" s="13">
        <f t="shared" si="55"/>
        <v>0.9746065172011631</v>
      </c>
      <c r="I244" s="30">
        <f t="shared" si="60"/>
        <v>0</v>
      </c>
      <c r="J244" s="31">
        <f t="shared" si="61"/>
        <v>29219722</v>
      </c>
      <c r="K244" s="102">
        <f t="shared" si="49"/>
        <v>0</v>
      </c>
      <c r="L244" s="62">
        <f t="shared" si="50"/>
        <v>0.02539348279883686</v>
      </c>
    </row>
    <row r="245" spans="1:12" ht="12.75">
      <c r="A245" s="27" t="s">
        <v>54</v>
      </c>
      <c r="B245" s="28" t="s">
        <v>456</v>
      </c>
      <c r="C245" s="11" t="s">
        <v>457</v>
      </c>
      <c r="D245" s="12">
        <v>249769218</v>
      </c>
      <c r="E245" s="12">
        <v>243290200</v>
      </c>
      <c r="F245" s="12">
        <v>178847977</v>
      </c>
      <c r="G245" s="29">
        <f t="shared" si="54"/>
        <v>0.7160529164966998</v>
      </c>
      <c r="H245" s="13">
        <f t="shared" si="55"/>
        <v>0.7351219942274699</v>
      </c>
      <c r="I245" s="30">
        <f t="shared" si="60"/>
        <v>0</v>
      </c>
      <c r="J245" s="31">
        <f t="shared" si="61"/>
        <v>64442223</v>
      </c>
      <c r="K245" s="102">
        <f t="shared" si="49"/>
        <v>0</v>
      </c>
      <c r="L245" s="62">
        <f t="shared" si="50"/>
        <v>0.26487800577253007</v>
      </c>
    </row>
    <row r="246" spans="1:12" ht="12.75">
      <c r="A246" s="32"/>
      <c r="B246" s="33" t="s">
        <v>458</v>
      </c>
      <c r="C246" s="34"/>
      <c r="D246" s="35">
        <f>SUM(D240:D245)</f>
        <v>5216298857</v>
      </c>
      <c r="E246" s="35">
        <f>SUM(E240:E245)</f>
        <v>5451903500</v>
      </c>
      <c r="F246" s="35">
        <f>SUM(F240:F245)</f>
        <v>4614848491</v>
      </c>
      <c r="G246" s="36">
        <f t="shared" si="54"/>
        <v>0.8846978705614451</v>
      </c>
      <c r="H246" s="18">
        <f t="shared" si="55"/>
        <v>0.846465549326029</v>
      </c>
      <c r="I246" s="54">
        <f>SUM(I240:I245)</f>
        <v>0</v>
      </c>
      <c r="J246" s="55">
        <f>SUM(J240:J245)</f>
        <v>837055009</v>
      </c>
      <c r="K246" s="103">
        <f t="shared" si="49"/>
        <v>0</v>
      </c>
      <c r="L246" s="100">
        <f t="shared" si="50"/>
        <v>0.15353445067397103</v>
      </c>
    </row>
    <row r="247" spans="1:12" ht="12.75">
      <c r="A247" s="40"/>
      <c r="B247" s="41" t="s">
        <v>459</v>
      </c>
      <c r="C247" s="42"/>
      <c r="D247" s="43">
        <f>SUM(D223:D230,D232:D238,D240:D245)</f>
        <v>15948436460</v>
      </c>
      <c r="E247" s="43">
        <f>SUM(E223:E230,E232:E238,E240:E245)</f>
        <v>16756866140</v>
      </c>
      <c r="F247" s="43">
        <f>SUM(F223:F230,F232:F238,F240:F245)</f>
        <v>12809021595</v>
      </c>
      <c r="G247" s="44">
        <f t="shared" si="54"/>
        <v>0.8031521853020569</v>
      </c>
      <c r="H247" s="45">
        <f t="shared" si="55"/>
        <v>0.7644043634402393</v>
      </c>
      <c r="I247" s="54">
        <f>I246+I239+I231</f>
        <v>-6607394</v>
      </c>
      <c r="J247" s="55">
        <f>J246+J239+J231</f>
        <v>3954451939</v>
      </c>
      <c r="K247" s="103">
        <f t="shared" si="49"/>
        <v>0.00039430964864173583</v>
      </c>
      <c r="L247" s="100">
        <f t="shared" si="50"/>
        <v>0.2359899462084024</v>
      </c>
    </row>
    <row r="248" spans="1:12" ht="12.75">
      <c r="A248" s="22"/>
      <c r="B248" s="26"/>
      <c r="C248" s="6"/>
      <c r="D248" s="37"/>
      <c r="E248" s="37"/>
      <c r="F248" s="37"/>
      <c r="G248" s="29"/>
      <c r="H248" s="46"/>
      <c r="I248" s="38"/>
      <c r="J248" s="39"/>
      <c r="K248" s="102"/>
      <c r="L248" s="62"/>
    </row>
    <row r="249" spans="1:12" ht="12.75">
      <c r="A249" s="22"/>
      <c r="B249" s="24" t="s">
        <v>460</v>
      </c>
      <c r="C249" s="5"/>
      <c r="D249" s="37"/>
      <c r="E249" s="37"/>
      <c r="F249" s="37"/>
      <c r="G249" s="29"/>
      <c r="H249" s="13"/>
      <c r="I249" s="38"/>
      <c r="J249" s="39"/>
      <c r="K249" s="102"/>
      <c r="L249" s="62"/>
    </row>
    <row r="250" spans="1:12" ht="12.75">
      <c r="A250" s="27" t="s">
        <v>35</v>
      </c>
      <c r="B250" s="28" t="s">
        <v>461</v>
      </c>
      <c r="C250" s="11" t="s">
        <v>462</v>
      </c>
      <c r="D250" s="12">
        <v>343780361</v>
      </c>
      <c r="E250" s="12">
        <v>360007000</v>
      </c>
      <c r="F250" s="12">
        <v>308290268</v>
      </c>
      <c r="G250" s="29">
        <f aca="true" t="shared" si="62" ref="G250:G277">IF($D250=0,0,$F250/$D250)</f>
        <v>0.8967652110877852</v>
      </c>
      <c r="H250" s="13">
        <f aca="true" t="shared" si="63" ref="H250:H277">IF($E250=0,0,$F250/$E250)</f>
        <v>0.8563452043988034</v>
      </c>
      <c r="I250" s="30">
        <f aca="true" t="shared" si="64" ref="I250:I255">IF($F250&gt;$E250,$E250-$F250,0)</f>
        <v>0</v>
      </c>
      <c r="J250" s="47">
        <f aca="true" t="shared" si="65" ref="J250:J255">IF($F250&lt;=$E250,$E250-$F250,0)</f>
        <v>51716732</v>
      </c>
      <c r="K250" s="102">
        <f t="shared" si="49"/>
        <v>0</v>
      </c>
      <c r="L250" s="62">
        <f t="shared" si="50"/>
        <v>0.14365479560119665</v>
      </c>
    </row>
    <row r="251" spans="1:12" ht="12.75">
      <c r="A251" s="27" t="s">
        <v>35</v>
      </c>
      <c r="B251" s="28" t="s">
        <v>463</v>
      </c>
      <c r="C251" s="11" t="s">
        <v>464</v>
      </c>
      <c r="D251" s="12">
        <v>1425102167</v>
      </c>
      <c r="E251" s="12">
        <v>1425102167</v>
      </c>
      <c r="F251" s="12">
        <v>1344659781</v>
      </c>
      <c r="G251" s="29">
        <f t="shared" si="62"/>
        <v>0.9435532498211407</v>
      </c>
      <c r="H251" s="13">
        <f t="shared" si="63"/>
        <v>0.9435532498211407</v>
      </c>
      <c r="I251" s="30">
        <f t="shared" si="64"/>
        <v>0</v>
      </c>
      <c r="J251" s="47">
        <f t="shared" si="65"/>
        <v>80442386</v>
      </c>
      <c r="K251" s="102">
        <f t="shared" si="49"/>
        <v>0</v>
      </c>
      <c r="L251" s="62">
        <f t="shared" si="50"/>
        <v>0.05644675017885928</v>
      </c>
    </row>
    <row r="252" spans="1:12" ht="12.75">
      <c r="A252" s="27" t="s">
        <v>35</v>
      </c>
      <c r="B252" s="28" t="s">
        <v>465</v>
      </c>
      <c r="C252" s="11" t="s">
        <v>466</v>
      </c>
      <c r="D252" s="12">
        <v>4137302554</v>
      </c>
      <c r="E252" s="12">
        <v>5084616941</v>
      </c>
      <c r="F252" s="12">
        <v>4365889357</v>
      </c>
      <c r="G252" s="29">
        <f t="shared" si="62"/>
        <v>1.0552502022795018</v>
      </c>
      <c r="H252" s="13">
        <f t="shared" si="63"/>
        <v>0.8586466606354329</v>
      </c>
      <c r="I252" s="30">
        <f t="shared" si="64"/>
        <v>0</v>
      </c>
      <c r="J252" s="47">
        <f t="shared" si="65"/>
        <v>718727584</v>
      </c>
      <c r="K252" s="102">
        <f aca="true" t="shared" si="66" ref="K252:K315">IF(E252=0,0,(ABS(I252)/E252))</f>
        <v>0</v>
      </c>
      <c r="L252" s="62">
        <f aca="true" t="shared" si="67" ref="L252:L315">IF(E252=0,0,(J252/E252))</f>
        <v>0.1413533393645671</v>
      </c>
    </row>
    <row r="253" spans="1:12" ht="12.75">
      <c r="A253" s="27" t="s">
        <v>35</v>
      </c>
      <c r="B253" s="28" t="s">
        <v>467</v>
      </c>
      <c r="C253" s="11" t="s">
        <v>468</v>
      </c>
      <c r="D253" s="12">
        <v>138885979</v>
      </c>
      <c r="E253" s="12">
        <v>130870965</v>
      </c>
      <c r="F253" s="12">
        <v>118267268</v>
      </c>
      <c r="G253" s="29">
        <f t="shared" si="62"/>
        <v>0.8515421704303211</v>
      </c>
      <c r="H253" s="13">
        <f t="shared" si="63"/>
        <v>0.9036937108242459</v>
      </c>
      <c r="I253" s="30">
        <f t="shared" si="64"/>
        <v>0</v>
      </c>
      <c r="J253" s="47">
        <f t="shared" si="65"/>
        <v>12603697</v>
      </c>
      <c r="K253" s="102">
        <f t="shared" si="66"/>
        <v>0</v>
      </c>
      <c r="L253" s="62">
        <f t="shared" si="67"/>
        <v>0.09630628917575415</v>
      </c>
    </row>
    <row r="254" spans="1:12" ht="12.75">
      <c r="A254" s="27" t="s">
        <v>35</v>
      </c>
      <c r="B254" s="28" t="s">
        <v>469</v>
      </c>
      <c r="C254" s="11" t="s">
        <v>470</v>
      </c>
      <c r="D254" s="12">
        <v>617293859</v>
      </c>
      <c r="E254" s="12">
        <v>622672999</v>
      </c>
      <c r="F254" s="12">
        <v>552559316</v>
      </c>
      <c r="G254" s="29">
        <f t="shared" si="62"/>
        <v>0.8951317236415274</v>
      </c>
      <c r="H254" s="13">
        <f t="shared" si="63"/>
        <v>0.8873988704944632</v>
      </c>
      <c r="I254" s="30">
        <f t="shared" si="64"/>
        <v>0</v>
      </c>
      <c r="J254" s="47">
        <f t="shared" si="65"/>
        <v>70113683</v>
      </c>
      <c r="K254" s="102">
        <f t="shared" si="66"/>
        <v>0</v>
      </c>
      <c r="L254" s="62">
        <f t="shared" si="67"/>
        <v>0.11260112950553681</v>
      </c>
    </row>
    <row r="255" spans="1:12" ht="12.75">
      <c r="A255" s="27" t="s">
        <v>54</v>
      </c>
      <c r="B255" s="28" t="s">
        <v>471</v>
      </c>
      <c r="C255" s="11" t="s">
        <v>472</v>
      </c>
      <c r="D255" s="12">
        <v>257347000</v>
      </c>
      <c r="E255" s="12">
        <v>256943000</v>
      </c>
      <c r="F255" s="12">
        <v>190811347</v>
      </c>
      <c r="G255" s="29">
        <f t="shared" si="62"/>
        <v>0.7414554939439745</v>
      </c>
      <c r="H255" s="13">
        <f t="shared" si="63"/>
        <v>0.7426213090062777</v>
      </c>
      <c r="I255" s="30">
        <f t="shared" si="64"/>
        <v>0</v>
      </c>
      <c r="J255" s="47">
        <f t="shared" si="65"/>
        <v>66131653</v>
      </c>
      <c r="K255" s="102">
        <f t="shared" si="66"/>
        <v>0</v>
      </c>
      <c r="L255" s="62">
        <f t="shared" si="67"/>
        <v>0.25737869099372235</v>
      </c>
    </row>
    <row r="256" spans="1:12" ht="12.75">
      <c r="A256" s="32"/>
      <c r="B256" s="33" t="s">
        <v>473</v>
      </c>
      <c r="C256" s="34"/>
      <c r="D256" s="35">
        <f>SUM(D250:D255)</f>
        <v>6919711920</v>
      </c>
      <c r="E256" s="35">
        <f>SUM(E250:E255)</f>
        <v>7880213072</v>
      </c>
      <c r="F256" s="35">
        <f>SUM(F250:F255)</f>
        <v>6880477337</v>
      </c>
      <c r="G256" s="36">
        <f t="shared" si="62"/>
        <v>0.994330026530931</v>
      </c>
      <c r="H256" s="18">
        <f t="shared" si="63"/>
        <v>0.8731334132890055</v>
      </c>
      <c r="I256" s="54">
        <f>SUM(I250:I255)</f>
        <v>0</v>
      </c>
      <c r="J256" s="57">
        <f>SUM(J250:J255)</f>
        <v>999735735</v>
      </c>
      <c r="K256" s="103">
        <f t="shared" si="66"/>
        <v>0</v>
      </c>
      <c r="L256" s="100">
        <f t="shared" si="67"/>
        <v>0.12686658671099446</v>
      </c>
    </row>
    <row r="257" spans="1:12" ht="12.75">
      <c r="A257" s="27" t="s">
        <v>35</v>
      </c>
      <c r="B257" s="28" t="s">
        <v>474</v>
      </c>
      <c r="C257" s="11" t="s">
        <v>475</v>
      </c>
      <c r="D257" s="12">
        <v>113177998</v>
      </c>
      <c r="E257" s="12">
        <v>160013741</v>
      </c>
      <c r="F257" s="12">
        <v>132816847</v>
      </c>
      <c r="G257" s="29">
        <f t="shared" si="62"/>
        <v>1.1735217917531993</v>
      </c>
      <c r="H257" s="13">
        <f t="shared" si="63"/>
        <v>0.8300340093917309</v>
      </c>
      <c r="I257" s="30">
        <f aca="true" t="shared" si="68" ref="I257:I269">IF($F257&gt;$E257,$E257-$F257,0)</f>
        <v>0</v>
      </c>
      <c r="J257" s="47">
        <f aca="true" t="shared" si="69" ref="J257:J262">IF($F257&lt;=$E257,$E257-$F257,0)</f>
        <v>27196894</v>
      </c>
      <c r="K257" s="102">
        <f t="shared" si="66"/>
        <v>0</v>
      </c>
      <c r="L257" s="62">
        <f t="shared" si="67"/>
        <v>0.16996599060826909</v>
      </c>
    </row>
    <row r="258" spans="1:12" ht="12.75">
      <c r="A258" s="27" t="s">
        <v>35</v>
      </c>
      <c r="B258" s="28" t="s">
        <v>476</v>
      </c>
      <c r="C258" s="11" t="s">
        <v>477</v>
      </c>
      <c r="D258" s="12">
        <v>186301104</v>
      </c>
      <c r="E258" s="12">
        <v>186996481</v>
      </c>
      <c r="F258" s="12">
        <v>155280705</v>
      </c>
      <c r="G258" s="29">
        <f t="shared" si="62"/>
        <v>0.8334932089291323</v>
      </c>
      <c r="H258" s="13">
        <f t="shared" si="63"/>
        <v>0.8303937281044342</v>
      </c>
      <c r="I258" s="30">
        <f t="shared" si="68"/>
        <v>0</v>
      </c>
      <c r="J258" s="47">
        <f t="shared" si="69"/>
        <v>31715776</v>
      </c>
      <c r="K258" s="102">
        <f t="shared" si="66"/>
        <v>0</v>
      </c>
      <c r="L258" s="62">
        <f t="shared" si="67"/>
        <v>0.1696062718955658</v>
      </c>
    </row>
    <row r="259" spans="1:12" ht="12.75">
      <c r="A259" s="27" t="s">
        <v>35</v>
      </c>
      <c r="B259" s="28" t="s">
        <v>478</v>
      </c>
      <c r="C259" s="11" t="s">
        <v>479</v>
      </c>
      <c r="D259" s="12">
        <v>557910060</v>
      </c>
      <c r="E259" s="12">
        <v>589143872</v>
      </c>
      <c r="F259" s="12">
        <v>375592978</v>
      </c>
      <c r="G259" s="29">
        <f t="shared" si="62"/>
        <v>0.6732142058883112</v>
      </c>
      <c r="H259" s="13">
        <f t="shared" si="63"/>
        <v>0.6375233552458982</v>
      </c>
      <c r="I259" s="30">
        <f t="shared" si="68"/>
        <v>0</v>
      </c>
      <c r="J259" s="47">
        <f t="shared" si="69"/>
        <v>213550894</v>
      </c>
      <c r="K259" s="102">
        <f t="shared" si="66"/>
        <v>0</v>
      </c>
      <c r="L259" s="62">
        <f t="shared" si="67"/>
        <v>0.36247664475410174</v>
      </c>
    </row>
    <row r="260" spans="1:12" ht="12.75">
      <c r="A260" s="27" t="s">
        <v>35</v>
      </c>
      <c r="B260" s="28" t="s">
        <v>480</v>
      </c>
      <c r="C260" s="11" t="s">
        <v>481</v>
      </c>
      <c r="D260" s="12">
        <v>372050000</v>
      </c>
      <c r="E260" s="12">
        <v>365883000</v>
      </c>
      <c r="F260" s="12">
        <v>313490548</v>
      </c>
      <c r="G260" s="29">
        <f t="shared" si="62"/>
        <v>0.8426032737535277</v>
      </c>
      <c r="H260" s="13">
        <f t="shared" si="63"/>
        <v>0.8568054487363447</v>
      </c>
      <c r="I260" s="30">
        <f t="shared" si="68"/>
        <v>0</v>
      </c>
      <c r="J260" s="47">
        <f t="shared" si="69"/>
        <v>52392452</v>
      </c>
      <c r="K260" s="102">
        <f t="shared" si="66"/>
        <v>0</v>
      </c>
      <c r="L260" s="62">
        <f t="shared" si="67"/>
        <v>0.14319455126365532</v>
      </c>
    </row>
    <row r="261" spans="1:12" ht="12.75">
      <c r="A261" s="27" t="s">
        <v>35</v>
      </c>
      <c r="B261" s="28" t="s">
        <v>482</v>
      </c>
      <c r="C261" s="11" t="s">
        <v>483</v>
      </c>
      <c r="D261" s="12">
        <v>359402767</v>
      </c>
      <c r="E261" s="12">
        <v>299249449</v>
      </c>
      <c r="F261" s="12">
        <v>183899138</v>
      </c>
      <c r="G261" s="29">
        <f t="shared" si="62"/>
        <v>0.5116798057372774</v>
      </c>
      <c r="H261" s="13">
        <f t="shared" si="63"/>
        <v>0.6145345918414707</v>
      </c>
      <c r="I261" s="30">
        <f t="shared" si="68"/>
        <v>0</v>
      </c>
      <c r="J261" s="47">
        <f t="shared" si="69"/>
        <v>115350311</v>
      </c>
      <c r="K261" s="102">
        <f t="shared" si="66"/>
        <v>0</v>
      </c>
      <c r="L261" s="62">
        <f t="shared" si="67"/>
        <v>0.3854654081585293</v>
      </c>
    </row>
    <row r="262" spans="1:12" ht="12.75">
      <c r="A262" s="27" t="s">
        <v>54</v>
      </c>
      <c r="B262" s="28" t="s">
        <v>484</v>
      </c>
      <c r="C262" s="11" t="s">
        <v>485</v>
      </c>
      <c r="D262" s="12">
        <v>732265000</v>
      </c>
      <c r="E262" s="12">
        <v>834509694</v>
      </c>
      <c r="F262" s="12">
        <v>922125437</v>
      </c>
      <c r="G262" s="29">
        <f t="shared" si="62"/>
        <v>1.2592783172758495</v>
      </c>
      <c r="H262" s="13">
        <f t="shared" si="63"/>
        <v>1.1049906833077483</v>
      </c>
      <c r="I262" s="30">
        <f t="shared" si="68"/>
        <v>-87615743</v>
      </c>
      <c r="J262" s="47">
        <f t="shared" si="69"/>
        <v>0</v>
      </c>
      <c r="K262" s="102">
        <f t="shared" si="66"/>
        <v>0.10499068330774837</v>
      </c>
      <c r="L262" s="62">
        <f t="shared" si="67"/>
        <v>0</v>
      </c>
    </row>
    <row r="263" spans="1:12" ht="12.75">
      <c r="A263" s="32"/>
      <c r="B263" s="33" t="s">
        <v>486</v>
      </c>
      <c r="C263" s="34"/>
      <c r="D263" s="35">
        <f>SUM(D257:D262)</f>
        <v>2321106929</v>
      </c>
      <c r="E263" s="35">
        <f>SUM(E257:E262)</f>
        <v>2435796237</v>
      </c>
      <c r="F263" s="35">
        <f>SUM(F257:F262)</f>
        <v>2083205653</v>
      </c>
      <c r="G263" s="36">
        <f t="shared" si="62"/>
        <v>0.8975052493154657</v>
      </c>
      <c r="H263" s="18">
        <f t="shared" si="63"/>
        <v>0.8552462728022516</v>
      </c>
      <c r="I263" s="54">
        <f>SUM(I257:I262)</f>
        <v>-87615743</v>
      </c>
      <c r="J263" s="57">
        <f>SUM(J257:J262)</f>
        <v>440206327</v>
      </c>
      <c r="K263" s="103">
        <f t="shared" si="66"/>
        <v>0.03597006254838056</v>
      </c>
      <c r="L263" s="100">
        <f t="shared" si="67"/>
        <v>0.1807237897461289</v>
      </c>
    </row>
    <row r="264" spans="1:12" ht="12.75">
      <c r="A264" s="27" t="s">
        <v>35</v>
      </c>
      <c r="B264" s="28" t="s">
        <v>487</v>
      </c>
      <c r="C264" s="11" t="s">
        <v>488</v>
      </c>
      <c r="D264" s="12">
        <v>402295536</v>
      </c>
      <c r="E264" s="12">
        <v>400118592</v>
      </c>
      <c r="F264" s="12">
        <v>349680802</v>
      </c>
      <c r="G264" s="29">
        <f t="shared" si="62"/>
        <v>0.8692137264978252</v>
      </c>
      <c r="H264" s="13">
        <f t="shared" si="63"/>
        <v>0.8739428984094796</v>
      </c>
      <c r="I264" s="30">
        <f t="shared" si="68"/>
        <v>0</v>
      </c>
      <c r="J264" s="47">
        <f aca="true" t="shared" si="70" ref="J264:J269">IF($F264&lt;=$E264,$E264-$F264,0)</f>
        <v>50437790</v>
      </c>
      <c r="K264" s="102">
        <f t="shared" si="66"/>
        <v>0</v>
      </c>
      <c r="L264" s="62">
        <f t="shared" si="67"/>
        <v>0.12605710159052044</v>
      </c>
    </row>
    <row r="265" spans="1:12" ht="12.75">
      <c r="A265" s="27" t="s">
        <v>35</v>
      </c>
      <c r="B265" s="28" t="s">
        <v>489</v>
      </c>
      <c r="C265" s="11" t="s">
        <v>490</v>
      </c>
      <c r="D265" s="12">
        <v>163944794</v>
      </c>
      <c r="E265" s="12">
        <v>164633210</v>
      </c>
      <c r="F265" s="12">
        <v>132984047</v>
      </c>
      <c r="G265" s="29">
        <f t="shared" si="62"/>
        <v>0.8111513867283886</v>
      </c>
      <c r="H265" s="13">
        <f t="shared" si="63"/>
        <v>0.8077595462057746</v>
      </c>
      <c r="I265" s="30">
        <f t="shared" si="68"/>
        <v>0</v>
      </c>
      <c r="J265" s="47">
        <f t="shared" si="70"/>
        <v>31649163</v>
      </c>
      <c r="K265" s="102">
        <f t="shared" si="66"/>
        <v>0</v>
      </c>
      <c r="L265" s="62">
        <f t="shared" si="67"/>
        <v>0.19224045379422536</v>
      </c>
    </row>
    <row r="266" spans="1:12" ht="12.75">
      <c r="A266" s="27" t="s">
        <v>35</v>
      </c>
      <c r="B266" s="28" t="s">
        <v>491</v>
      </c>
      <c r="C266" s="11" t="s">
        <v>492</v>
      </c>
      <c r="D266" s="12">
        <v>270350838</v>
      </c>
      <c r="E266" s="12">
        <v>270350838</v>
      </c>
      <c r="F266" s="12">
        <v>213191399</v>
      </c>
      <c r="G266" s="29">
        <f t="shared" si="62"/>
        <v>0.7885731021850948</v>
      </c>
      <c r="H266" s="13">
        <f t="shared" si="63"/>
        <v>0.7885731021850948</v>
      </c>
      <c r="I266" s="30">
        <f t="shared" si="68"/>
        <v>0</v>
      </c>
      <c r="J266" s="47">
        <f t="shared" si="70"/>
        <v>57159439</v>
      </c>
      <c r="K266" s="102">
        <f t="shared" si="66"/>
        <v>0</v>
      </c>
      <c r="L266" s="62">
        <f t="shared" si="67"/>
        <v>0.21142689781490523</v>
      </c>
    </row>
    <row r="267" spans="1:12" ht="12.75">
      <c r="A267" s="27" t="s">
        <v>35</v>
      </c>
      <c r="B267" s="28" t="s">
        <v>493</v>
      </c>
      <c r="C267" s="11" t="s">
        <v>494</v>
      </c>
      <c r="D267" s="12">
        <v>249576215</v>
      </c>
      <c r="E267" s="12">
        <v>247083827</v>
      </c>
      <c r="F267" s="12">
        <v>149534956</v>
      </c>
      <c r="G267" s="29">
        <f t="shared" si="62"/>
        <v>0.5991554764142889</v>
      </c>
      <c r="H267" s="13">
        <f t="shared" si="63"/>
        <v>0.6051992872847967</v>
      </c>
      <c r="I267" s="30">
        <f t="shared" si="68"/>
        <v>0</v>
      </c>
      <c r="J267" s="47">
        <f t="shared" si="70"/>
        <v>97548871</v>
      </c>
      <c r="K267" s="102">
        <f t="shared" si="66"/>
        <v>0</v>
      </c>
      <c r="L267" s="62">
        <f t="shared" si="67"/>
        <v>0.39480071271520334</v>
      </c>
    </row>
    <row r="268" spans="1:12" ht="12.75">
      <c r="A268" s="27" t="s">
        <v>35</v>
      </c>
      <c r="B268" s="28" t="s">
        <v>495</v>
      </c>
      <c r="C268" s="11" t="s">
        <v>496</v>
      </c>
      <c r="D268" s="12">
        <v>223324320</v>
      </c>
      <c r="E268" s="12">
        <v>223324320</v>
      </c>
      <c r="F268" s="12">
        <v>69282528</v>
      </c>
      <c r="G268" s="29">
        <f t="shared" si="62"/>
        <v>0.31023279506683377</v>
      </c>
      <c r="H268" s="13">
        <f t="shared" si="63"/>
        <v>0.31023279506683377</v>
      </c>
      <c r="I268" s="30">
        <f t="shared" si="68"/>
        <v>0</v>
      </c>
      <c r="J268" s="47">
        <f t="shared" si="70"/>
        <v>154041792</v>
      </c>
      <c r="K268" s="102">
        <f t="shared" si="66"/>
        <v>0</v>
      </c>
      <c r="L268" s="62">
        <f t="shared" si="67"/>
        <v>0.6897672049331662</v>
      </c>
    </row>
    <row r="269" spans="1:12" ht="12.75">
      <c r="A269" s="27" t="s">
        <v>54</v>
      </c>
      <c r="B269" s="28" t="s">
        <v>497</v>
      </c>
      <c r="C269" s="11" t="s">
        <v>498</v>
      </c>
      <c r="D269" s="12">
        <v>454125638</v>
      </c>
      <c r="E269" s="12">
        <v>454125638</v>
      </c>
      <c r="F269" s="12">
        <v>443349364</v>
      </c>
      <c r="G269" s="29">
        <f t="shared" si="62"/>
        <v>0.976270280516512</v>
      </c>
      <c r="H269" s="13">
        <f t="shared" si="63"/>
        <v>0.976270280516512</v>
      </c>
      <c r="I269" s="30">
        <f t="shared" si="68"/>
        <v>0</v>
      </c>
      <c r="J269" s="47">
        <f t="shared" si="70"/>
        <v>10776274</v>
      </c>
      <c r="K269" s="102">
        <f t="shared" si="66"/>
        <v>0</v>
      </c>
      <c r="L269" s="62">
        <f t="shared" si="67"/>
        <v>0.023729719483487958</v>
      </c>
    </row>
    <row r="270" spans="1:12" ht="12.75">
      <c r="A270" s="32"/>
      <c r="B270" s="33" t="s">
        <v>499</v>
      </c>
      <c r="C270" s="34"/>
      <c r="D270" s="35">
        <f>SUM(D264:D269)</f>
        <v>1763617341</v>
      </c>
      <c r="E270" s="35">
        <f>SUM(E264:E269)</f>
        <v>1759636425</v>
      </c>
      <c r="F270" s="35">
        <f>SUM(F264:F269)</f>
        <v>1358023096</v>
      </c>
      <c r="G270" s="36">
        <f t="shared" si="62"/>
        <v>0.7700214011447509</v>
      </c>
      <c r="H270" s="18">
        <f t="shared" si="63"/>
        <v>0.7717634601704725</v>
      </c>
      <c r="I270" s="54">
        <f>SUM(I264:I269)</f>
        <v>0</v>
      </c>
      <c r="J270" s="57">
        <f>SUM(J264:J269)</f>
        <v>401613329</v>
      </c>
      <c r="K270" s="103">
        <f t="shared" si="66"/>
        <v>0</v>
      </c>
      <c r="L270" s="100">
        <f t="shared" si="67"/>
        <v>0.22823653982952757</v>
      </c>
    </row>
    <row r="271" spans="1:12" ht="12.75">
      <c r="A271" s="27" t="s">
        <v>35</v>
      </c>
      <c r="B271" s="28" t="s">
        <v>500</v>
      </c>
      <c r="C271" s="11" t="s">
        <v>501</v>
      </c>
      <c r="D271" s="12">
        <v>154532409</v>
      </c>
      <c r="E271" s="12">
        <v>178190151</v>
      </c>
      <c r="F271" s="12">
        <v>158719888</v>
      </c>
      <c r="G271" s="29">
        <f t="shared" si="62"/>
        <v>1.0270977397369117</v>
      </c>
      <c r="H271" s="13">
        <f t="shared" si="63"/>
        <v>0.8907332257662209</v>
      </c>
      <c r="I271" s="30">
        <f>IF($F271&gt;$E271,$E271-$F271,0)</f>
        <v>0</v>
      </c>
      <c r="J271" s="47">
        <f>IF($F271&lt;=$E271,$E271-$F271,0)</f>
        <v>19470263</v>
      </c>
      <c r="K271" s="102">
        <f t="shared" si="66"/>
        <v>0</v>
      </c>
      <c r="L271" s="62">
        <f t="shared" si="67"/>
        <v>0.10926677423377906</v>
      </c>
    </row>
    <row r="272" spans="1:12" ht="12.75">
      <c r="A272" s="27" t="s">
        <v>35</v>
      </c>
      <c r="B272" s="28" t="s">
        <v>502</v>
      </c>
      <c r="C272" s="11" t="s">
        <v>503</v>
      </c>
      <c r="D272" s="12">
        <v>1161528931</v>
      </c>
      <c r="E272" s="12">
        <v>1290231080</v>
      </c>
      <c r="F272" s="12">
        <v>1135357466</v>
      </c>
      <c r="G272" s="29">
        <f t="shared" si="62"/>
        <v>0.9774680902890055</v>
      </c>
      <c r="H272" s="13">
        <f t="shared" si="63"/>
        <v>0.8799644370681258</v>
      </c>
      <c r="I272" s="30">
        <f>IF($F272&gt;$E272,$E272-$F272,0)</f>
        <v>0</v>
      </c>
      <c r="J272" s="47">
        <f>IF($F272&lt;=$E272,$E272-$F272,0)</f>
        <v>154873614</v>
      </c>
      <c r="K272" s="102">
        <f t="shared" si="66"/>
        <v>0</v>
      </c>
      <c r="L272" s="62">
        <f t="shared" si="67"/>
        <v>0.12003556293187419</v>
      </c>
    </row>
    <row r="273" spans="1:12" ht="12.75">
      <c r="A273" s="27" t="s">
        <v>35</v>
      </c>
      <c r="B273" s="28" t="s">
        <v>504</v>
      </c>
      <c r="C273" s="11" t="s">
        <v>505</v>
      </c>
      <c r="D273" s="12">
        <v>1937724995</v>
      </c>
      <c r="E273" s="12">
        <v>1704959850</v>
      </c>
      <c r="F273" s="12">
        <v>1666015305</v>
      </c>
      <c r="G273" s="29">
        <f t="shared" si="62"/>
        <v>0.8597790240095448</v>
      </c>
      <c r="H273" s="13">
        <f t="shared" si="63"/>
        <v>0.9771580867432157</v>
      </c>
      <c r="I273" s="30">
        <f>IF($F273&gt;$E273,$E273-$F273,0)</f>
        <v>0</v>
      </c>
      <c r="J273" s="47">
        <f>IF($F273&lt;=$E273,$E273-$F273,0)</f>
        <v>38944545</v>
      </c>
      <c r="K273" s="102">
        <f t="shared" si="66"/>
        <v>0</v>
      </c>
      <c r="L273" s="62">
        <f t="shared" si="67"/>
        <v>0.022841913256784318</v>
      </c>
    </row>
    <row r="274" spans="1:12" ht="12.75">
      <c r="A274" s="27" t="s">
        <v>35</v>
      </c>
      <c r="B274" s="28" t="s">
        <v>506</v>
      </c>
      <c r="C274" s="11" t="s">
        <v>507</v>
      </c>
      <c r="D274" s="12">
        <v>318723808</v>
      </c>
      <c r="E274" s="12">
        <v>318723808</v>
      </c>
      <c r="F274" s="12">
        <v>169725761</v>
      </c>
      <c r="G274" s="29">
        <f t="shared" si="62"/>
        <v>0.5325167331083093</v>
      </c>
      <c r="H274" s="13">
        <f t="shared" si="63"/>
        <v>0.5325167331083093</v>
      </c>
      <c r="I274" s="30">
        <f>IF($F274&gt;$E274,$E274-$F274,0)</f>
        <v>0</v>
      </c>
      <c r="J274" s="47">
        <f>IF($F274&lt;=$E274,$E274-$F274,0)</f>
        <v>148998047</v>
      </c>
      <c r="K274" s="102">
        <f t="shared" si="66"/>
        <v>0</v>
      </c>
      <c r="L274" s="62">
        <f t="shared" si="67"/>
        <v>0.46748326689169073</v>
      </c>
    </row>
    <row r="275" spans="1:12" ht="12.75">
      <c r="A275" s="27" t="s">
        <v>54</v>
      </c>
      <c r="B275" s="28" t="s">
        <v>508</v>
      </c>
      <c r="C275" s="11" t="s">
        <v>509</v>
      </c>
      <c r="D275" s="12">
        <v>302618217</v>
      </c>
      <c r="E275" s="12">
        <v>313744538</v>
      </c>
      <c r="F275" s="12">
        <v>164615645</v>
      </c>
      <c r="G275" s="29">
        <f t="shared" si="62"/>
        <v>0.5439713664032327</v>
      </c>
      <c r="H275" s="13">
        <f t="shared" si="63"/>
        <v>0.5246805125257671</v>
      </c>
      <c r="I275" s="30">
        <f>IF($F275&gt;$E275,$E275-$F275,0)</f>
        <v>0</v>
      </c>
      <c r="J275" s="47">
        <f>IF($F275&lt;=$E275,$E275-$F275,0)</f>
        <v>149128893</v>
      </c>
      <c r="K275" s="102">
        <f t="shared" si="66"/>
        <v>0</v>
      </c>
      <c r="L275" s="62">
        <f t="shared" si="67"/>
        <v>0.4753194874742329</v>
      </c>
    </row>
    <row r="276" spans="1:12" ht="12.75">
      <c r="A276" s="32"/>
      <c r="B276" s="33" t="s">
        <v>510</v>
      </c>
      <c r="C276" s="34"/>
      <c r="D276" s="35">
        <f>SUM(D271:D275)</f>
        <v>3875128360</v>
      </c>
      <c r="E276" s="35">
        <f>SUM(E271:E275)</f>
        <v>3805849427</v>
      </c>
      <c r="F276" s="35">
        <f>SUM(F271:F275)</f>
        <v>3294434065</v>
      </c>
      <c r="G276" s="36">
        <f t="shared" si="62"/>
        <v>0.8501483716012959</v>
      </c>
      <c r="H276" s="18">
        <f t="shared" si="63"/>
        <v>0.8656238582714691</v>
      </c>
      <c r="I276" s="54">
        <f>SUM(I271:I275)</f>
        <v>0</v>
      </c>
      <c r="J276" s="57">
        <f>SUM(J271:J275)</f>
        <v>511415362</v>
      </c>
      <c r="K276" s="103">
        <f t="shared" si="66"/>
        <v>0</v>
      </c>
      <c r="L276" s="100">
        <f t="shared" si="67"/>
        <v>0.13437614172853088</v>
      </c>
    </row>
    <row r="277" spans="1:12" ht="12.75">
      <c r="A277" s="40"/>
      <c r="B277" s="41" t="s">
        <v>511</v>
      </c>
      <c r="C277" s="42"/>
      <c r="D277" s="43">
        <f>SUM(D250:D255,D257:D262,D264:D269,D271:D275)</f>
        <v>14879564550</v>
      </c>
      <c r="E277" s="43">
        <f>SUM(E250:E255,E257:E262,E264:E269,E271:E275)</f>
        <v>15881495161</v>
      </c>
      <c r="F277" s="43">
        <f>SUM(F250:F255,F257:F262,F264:F269,F271:F275)</f>
        <v>13616140151</v>
      </c>
      <c r="G277" s="44">
        <f t="shared" si="62"/>
        <v>0.9150899614868098</v>
      </c>
      <c r="H277" s="45">
        <f t="shared" si="63"/>
        <v>0.857358832588823</v>
      </c>
      <c r="I277" s="54">
        <f>I276+I270+I263+I256</f>
        <v>-87615743</v>
      </c>
      <c r="J277" s="57">
        <f>J276+J270+J263+J256</f>
        <v>2352970753</v>
      </c>
      <c r="K277" s="103">
        <f t="shared" si="66"/>
        <v>0.00551684473733663</v>
      </c>
      <c r="L277" s="100">
        <f t="shared" si="67"/>
        <v>0.14815801214851373</v>
      </c>
    </row>
    <row r="278" spans="1:12" ht="12.75">
      <c r="A278" s="22"/>
      <c r="B278" s="26"/>
      <c r="C278" s="6"/>
      <c r="D278" s="37"/>
      <c r="E278" s="37"/>
      <c r="F278" s="37"/>
      <c r="G278" s="29"/>
      <c r="H278" s="13"/>
      <c r="I278" s="38"/>
      <c r="J278" s="39"/>
      <c r="K278" s="102"/>
      <c r="L278" s="62"/>
    </row>
    <row r="279" spans="1:12" ht="12.75">
      <c r="A279" s="22"/>
      <c r="B279" s="24" t="s">
        <v>512</v>
      </c>
      <c r="C279" s="5"/>
      <c r="D279" s="37"/>
      <c r="E279" s="37"/>
      <c r="F279" s="37"/>
      <c r="G279" s="29"/>
      <c r="H279" s="13"/>
      <c r="I279" s="38"/>
      <c r="J279" s="39"/>
      <c r="K279" s="102"/>
      <c r="L279" s="62"/>
    </row>
    <row r="280" spans="1:12" ht="12.75">
      <c r="A280" s="27" t="s">
        <v>35</v>
      </c>
      <c r="B280" s="28" t="s">
        <v>513</v>
      </c>
      <c r="C280" s="11" t="s">
        <v>514</v>
      </c>
      <c r="D280" s="12">
        <v>181557403</v>
      </c>
      <c r="E280" s="12">
        <v>234740788</v>
      </c>
      <c r="F280" s="12">
        <v>250393579</v>
      </c>
      <c r="G280" s="29">
        <f aca="true" t="shared" si="71" ref="G280:G317">IF($D280=0,0,$F280/$D280)</f>
        <v>1.3791427662137248</v>
      </c>
      <c r="H280" s="13">
        <f aca="true" t="shared" si="72" ref="H280:H317">IF($E280=0,0,$F280/$E280)</f>
        <v>1.066681172596217</v>
      </c>
      <c r="I280" s="30">
        <f aca="true" t="shared" si="73" ref="I280:I309">IF($F280&gt;$E280,$E280-$F280,0)</f>
        <v>-15652791</v>
      </c>
      <c r="J280" s="31">
        <f>IF($F280&lt;=$E280,$E280-$F280,0)</f>
        <v>0</v>
      </c>
      <c r="K280" s="102">
        <f t="shared" si="66"/>
        <v>0.06668117259621707</v>
      </c>
      <c r="L280" s="62">
        <f t="shared" si="67"/>
        <v>0</v>
      </c>
    </row>
    <row r="281" spans="1:12" ht="12.75">
      <c r="A281" s="27" t="s">
        <v>35</v>
      </c>
      <c r="B281" s="28" t="s">
        <v>515</v>
      </c>
      <c r="C281" s="11" t="s">
        <v>516</v>
      </c>
      <c r="D281" s="12">
        <v>413849288</v>
      </c>
      <c r="E281" s="12">
        <v>413947121</v>
      </c>
      <c r="F281" s="12">
        <v>360954600</v>
      </c>
      <c r="G281" s="29">
        <f t="shared" si="71"/>
        <v>0.8721885248235585</v>
      </c>
      <c r="H281" s="13">
        <f t="shared" si="72"/>
        <v>0.8719823902338483</v>
      </c>
      <c r="I281" s="30">
        <f t="shared" si="73"/>
        <v>0</v>
      </c>
      <c r="J281" s="31">
        <f>IF($F281&lt;=$E281,$E281-$F281,0)</f>
        <v>52992521</v>
      </c>
      <c r="K281" s="102">
        <f t="shared" si="66"/>
        <v>0</v>
      </c>
      <c r="L281" s="62">
        <f t="shared" si="67"/>
        <v>0.12801760976615176</v>
      </c>
    </row>
    <row r="282" spans="1:12" ht="12.75">
      <c r="A282" s="27" t="s">
        <v>35</v>
      </c>
      <c r="B282" s="28" t="s">
        <v>517</v>
      </c>
      <c r="C282" s="11" t="s">
        <v>518</v>
      </c>
      <c r="D282" s="12">
        <v>394725035</v>
      </c>
      <c r="E282" s="12">
        <v>402533437</v>
      </c>
      <c r="F282" s="12">
        <v>279149959</v>
      </c>
      <c r="G282" s="29">
        <f t="shared" si="71"/>
        <v>0.7072010494596574</v>
      </c>
      <c r="H282" s="13">
        <f t="shared" si="72"/>
        <v>0.6934826609199176</v>
      </c>
      <c r="I282" s="30">
        <f t="shared" si="73"/>
        <v>0</v>
      </c>
      <c r="J282" s="31">
        <f>IF($F282&lt;=$E282,$E282-$F282,0)</f>
        <v>123383478</v>
      </c>
      <c r="K282" s="102">
        <f t="shared" si="66"/>
        <v>0</v>
      </c>
      <c r="L282" s="62">
        <f t="shared" si="67"/>
        <v>0.30651733908008244</v>
      </c>
    </row>
    <row r="283" spans="1:12" ht="12.75">
      <c r="A283" s="27" t="s">
        <v>54</v>
      </c>
      <c r="B283" s="28" t="s">
        <v>519</v>
      </c>
      <c r="C283" s="11" t="s">
        <v>520</v>
      </c>
      <c r="D283" s="12">
        <v>82708651</v>
      </c>
      <c r="E283" s="12">
        <v>82708651</v>
      </c>
      <c r="F283" s="12">
        <v>80832987</v>
      </c>
      <c r="G283" s="29">
        <f t="shared" si="71"/>
        <v>0.9773220337011663</v>
      </c>
      <c r="H283" s="13">
        <f t="shared" si="72"/>
        <v>0.9773220337011663</v>
      </c>
      <c r="I283" s="30">
        <f t="shared" si="73"/>
        <v>0</v>
      </c>
      <c r="J283" s="31">
        <f>IF($F283&lt;=$E283,$E283-$F283,0)</f>
        <v>1875664</v>
      </c>
      <c r="K283" s="102">
        <f t="shared" si="66"/>
        <v>0</v>
      </c>
      <c r="L283" s="62">
        <f t="shared" si="67"/>
        <v>0.022677966298833722</v>
      </c>
    </row>
    <row r="284" spans="1:12" ht="12.75">
      <c r="A284" s="32"/>
      <c r="B284" s="33" t="s">
        <v>521</v>
      </c>
      <c r="C284" s="34"/>
      <c r="D284" s="35">
        <f>SUM(D280:D283)</f>
        <v>1072840377</v>
      </c>
      <c r="E284" s="35">
        <f>SUM(E280:E283)</f>
        <v>1133929997</v>
      </c>
      <c r="F284" s="35">
        <f>SUM(F280:F283)</f>
        <v>971331125</v>
      </c>
      <c r="G284" s="36">
        <f t="shared" si="71"/>
        <v>0.9053827072729571</v>
      </c>
      <c r="H284" s="18">
        <f t="shared" si="72"/>
        <v>0.856605899455714</v>
      </c>
      <c r="I284" s="54">
        <f>SUM(I280:I283)</f>
        <v>-15652791</v>
      </c>
      <c r="J284" s="57">
        <f>SUM(J280:J283)</f>
        <v>178251663</v>
      </c>
      <c r="K284" s="103">
        <f t="shared" si="66"/>
        <v>0.013804018803111353</v>
      </c>
      <c r="L284" s="100">
        <f t="shared" si="67"/>
        <v>0.1571981193473974</v>
      </c>
    </row>
    <row r="285" spans="1:12" ht="12.75">
      <c r="A285" s="27" t="s">
        <v>35</v>
      </c>
      <c r="B285" s="28" t="s">
        <v>522</v>
      </c>
      <c r="C285" s="11" t="s">
        <v>523</v>
      </c>
      <c r="D285" s="12">
        <v>87368853</v>
      </c>
      <c r="E285" s="12">
        <v>104986919</v>
      </c>
      <c r="F285" s="12">
        <v>37058499</v>
      </c>
      <c r="G285" s="29">
        <f t="shared" si="71"/>
        <v>0.42416144572711745</v>
      </c>
      <c r="H285" s="13">
        <f t="shared" si="72"/>
        <v>0.35298206055556314</v>
      </c>
      <c r="I285" s="30">
        <f t="shared" si="73"/>
        <v>0</v>
      </c>
      <c r="J285" s="31">
        <f aca="true" t="shared" si="74" ref="J285:J291">IF($F285&lt;=$E285,$E285-$F285,0)</f>
        <v>67928420</v>
      </c>
      <c r="K285" s="102">
        <f t="shared" si="66"/>
        <v>0</v>
      </c>
      <c r="L285" s="62">
        <f t="shared" si="67"/>
        <v>0.6470179394444369</v>
      </c>
    </row>
    <row r="286" spans="1:12" ht="12.75">
      <c r="A286" s="27" t="s">
        <v>35</v>
      </c>
      <c r="B286" s="28" t="s">
        <v>524</v>
      </c>
      <c r="C286" s="11" t="s">
        <v>525</v>
      </c>
      <c r="D286" s="12">
        <v>241326695</v>
      </c>
      <c r="E286" s="12">
        <v>241326695</v>
      </c>
      <c r="F286" s="12">
        <v>215598506</v>
      </c>
      <c r="G286" s="29">
        <f t="shared" si="71"/>
        <v>0.893388549493043</v>
      </c>
      <c r="H286" s="13">
        <f t="shared" si="72"/>
        <v>0.893388549493043</v>
      </c>
      <c r="I286" s="30">
        <f t="shared" si="73"/>
        <v>0</v>
      </c>
      <c r="J286" s="31">
        <f t="shared" si="74"/>
        <v>25728189</v>
      </c>
      <c r="K286" s="102">
        <f t="shared" si="66"/>
        <v>0</v>
      </c>
      <c r="L286" s="62">
        <f t="shared" si="67"/>
        <v>0.10661145050695697</v>
      </c>
    </row>
    <row r="287" spans="1:12" ht="12.75">
      <c r="A287" s="27" t="s">
        <v>35</v>
      </c>
      <c r="B287" s="28" t="s">
        <v>526</v>
      </c>
      <c r="C287" s="11" t="s">
        <v>527</v>
      </c>
      <c r="D287" s="12">
        <v>47285000</v>
      </c>
      <c r="E287" s="12">
        <v>47116000</v>
      </c>
      <c r="F287" s="12">
        <v>30997725</v>
      </c>
      <c r="G287" s="29">
        <f t="shared" si="71"/>
        <v>0.6555509146663847</v>
      </c>
      <c r="H287" s="13">
        <f t="shared" si="72"/>
        <v>0.6579023049494864</v>
      </c>
      <c r="I287" s="30">
        <f t="shared" si="73"/>
        <v>0</v>
      </c>
      <c r="J287" s="31">
        <f t="shared" si="74"/>
        <v>16118275</v>
      </c>
      <c r="K287" s="102">
        <f t="shared" si="66"/>
        <v>0</v>
      </c>
      <c r="L287" s="62">
        <f t="shared" si="67"/>
        <v>0.34209769505051363</v>
      </c>
    </row>
    <row r="288" spans="1:12" ht="12.75">
      <c r="A288" s="27" t="s">
        <v>35</v>
      </c>
      <c r="B288" s="28" t="s">
        <v>528</v>
      </c>
      <c r="C288" s="11" t="s">
        <v>529</v>
      </c>
      <c r="D288" s="12">
        <v>95774390</v>
      </c>
      <c r="E288" s="12">
        <v>102998284</v>
      </c>
      <c r="F288" s="12">
        <v>89688078</v>
      </c>
      <c r="G288" s="29">
        <f t="shared" si="71"/>
        <v>0.9364515712394513</v>
      </c>
      <c r="H288" s="13">
        <f t="shared" si="72"/>
        <v>0.8707725460746512</v>
      </c>
      <c r="I288" s="30">
        <f t="shared" si="73"/>
        <v>0</v>
      </c>
      <c r="J288" s="31">
        <f t="shared" si="74"/>
        <v>13310206</v>
      </c>
      <c r="K288" s="102">
        <f t="shared" si="66"/>
        <v>0</v>
      </c>
      <c r="L288" s="62">
        <f t="shared" si="67"/>
        <v>0.1292274539253489</v>
      </c>
    </row>
    <row r="289" spans="1:12" ht="12.75">
      <c r="A289" s="27" t="s">
        <v>35</v>
      </c>
      <c r="B289" s="28" t="s">
        <v>530</v>
      </c>
      <c r="C289" s="11" t="s">
        <v>531</v>
      </c>
      <c r="D289" s="12">
        <v>66316963</v>
      </c>
      <c r="E289" s="12">
        <v>57809612</v>
      </c>
      <c r="F289" s="12">
        <v>42818334</v>
      </c>
      <c r="G289" s="29">
        <f t="shared" si="71"/>
        <v>0.6456618648233333</v>
      </c>
      <c r="H289" s="13">
        <f t="shared" si="72"/>
        <v>0.7406784532648307</v>
      </c>
      <c r="I289" s="30">
        <f t="shared" si="73"/>
        <v>0</v>
      </c>
      <c r="J289" s="31">
        <f t="shared" si="74"/>
        <v>14991278</v>
      </c>
      <c r="K289" s="102">
        <f t="shared" si="66"/>
        <v>0</v>
      </c>
      <c r="L289" s="62">
        <f t="shared" si="67"/>
        <v>0.2593215467351692</v>
      </c>
    </row>
    <row r="290" spans="1:12" ht="12.75">
      <c r="A290" s="27" t="s">
        <v>35</v>
      </c>
      <c r="B290" s="28" t="s">
        <v>532</v>
      </c>
      <c r="C290" s="11" t="s">
        <v>533</v>
      </c>
      <c r="D290" s="12">
        <v>66092550</v>
      </c>
      <c r="E290" s="12">
        <v>80335220</v>
      </c>
      <c r="F290" s="12">
        <v>50442215</v>
      </c>
      <c r="G290" s="29">
        <f t="shared" si="71"/>
        <v>0.7632057622228224</v>
      </c>
      <c r="H290" s="13">
        <f t="shared" si="72"/>
        <v>0.6278966435892004</v>
      </c>
      <c r="I290" s="30">
        <f t="shared" si="73"/>
        <v>0</v>
      </c>
      <c r="J290" s="31">
        <f t="shared" si="74"/>
        <v>29893005</v>
      </c>
      <c r="K290" s="102">
        <f t="shared" si="66"/>
        <v>0</v>
      </c>
      <c r="L290" s="62">
        <f t="shared" si="67"/>
        <v>0.37210335641079967</v>
      </c>
    </row>
    <row r="291" spans="1:12" ht="12.75">
      <c r="A291" s="27" t="s">
        <v>54</v>
      </c>
      <c r="B291" s="28" t="s">
        <v>534</v>
      </c>
      <c r="C291" s="11" t="s">
        <v>535</v>
      </c>
      <c r="D291" s="12">
        <v>93363346</v>
      </c>
      <c r="E291" s="12">
        <v>90133161</v>
      </c>
      <c r="F291" s="12">
        <v>67457538</v>
      </c>
      <c r="G291" s="29">
        <f t="shared" si="71"/>
        <v>0.7225269968366387</v>
      </c>
      <c r="H291" s="13">
        <f t="shared" si="72"/>
        <v>0.7484208614407742</v>
      </c>
      <c r="I291" s="30">
        <f t="shared" si="73"/>
        <v>0</v>
      </c>
      <c r="J291" s="31">
        <f t="shared" si="74"/>
        <v>22675623</v>
      </c>
      <c r="K291" s="102">
        <f t="shared" si="66"/>
        <v>0</v>
      </c>
      <c r="L291" s="62">
        <f t="shared" si="67"/>
        <v>0.2515791385592257</v>
      </c>
    </row>
    <row r="292" spans="1:12" ht="12.75">
      <c r="A292" s="32"/>
      <c r="B292" s="33" t="s">
        <v>536</v>
      </c>
      <c r="C292" s="34"/>
      <c r="D292" s="35">
        <f>SUM(D285:D291)</f>
        <v>697527797</v>
      </c>
      <c r="E292" s="35">
        <f>SUM(E285:E291)</f>
        <v>724705891</v>
      </c>
      <c r="F292" s="35">
        <f>SUM(F285:F291)</f>
        <v>534060895</v>
      </c>
      <c r="G292" s="36">
        <f t="shared" si="71"/>
        <v>0.765648189644835</v>
      </c>
      <c r="H292" s="18">
        <f t="shared" si="72"/>
        <v>0.7369346677492373</v>
      </c>
      <c r="I292" s="54">
        <f>SUM(I285:I291)</f>
        <v>0</v>
      </c>
      <c r="J292" s="57">
        <f>SUM(J285:J291)</f>
        <v>190644996</v>
      </c>
      <c r="K292" s="103">
        <f t="shared" si="66"/>
        <v>0</v>
      </c>
      <c r="L292" s="100">
        <f t="shared" si="67"/>
        <v>0.2630653322507627</v>
      </c>
    </row>
    <row r="293" spans="1:12" ht="12.75">
      <c r="A293" s="27" t="s">
        <v>35</v>
      </c>
      <c r="B293" s="28" t="s">
        <v>537</v>
      </c>
      <c r="C293" s="11" t="s">
        <v>538</v>
      </c>
      <c r="D293" s="12">
        <v>101110770</v>
      </c>
      <c r="E293" s="12">
        <v>101110770</v>
      </c>
      <c r="F293" s="12">
        <v>71122910</v>
      </c>
      <c r="G293" s="29">
        <f t="shared" si="71"/>
        <v>0.7034157686663844</v>
      </c>
      <c r="H293" s="13">
        <f t="shared" si="72"/>
        <v>0.7034157686663844</v>
      </c>
      <c r="I293" s="30">
        <f t="shared" si="73"/>
        <v>0</v>
      </c>
      <c r="J293" s="31">
        <f aca="true" t="shared" si="75" ref="J293:J301">IF($F293&lt;=$E293,$E293-$F293,0)</f>
        <v>29987860</v>
      </c>
      <c r="K293" s="102">
        <f t="shared" si="66"/>
        <v>0</v>
      </c>
      <c r="L293" s="62">
        <f t="shared" si="67"/>
        <v>0.2965842313336156</v>
      </c>
    </row>
    <row r="294" spans="1:12" ht="12.75">
      <c r="A294" s="27" t="s">
        <v>35</v>
      </c>
      <c r="B294" s="28" t="s">
        <v>539</v>
      </c>
      <c r="C294" s="11" t="s">
        <v>540</v>
      </c>
      <c r="D294" s="12">
        <v>187715213</v>
      </c>
      <c r="E294" s="12">
        <v>191046633</v>
      </c>
      <c r="F294" s="12">
        <v>163826004</v>
      </c>
      <c r="G294" s="29">
        <f t="shared" si="71"/>
        <v>0.8727369581920885</v>
      </c>
      <c r="H294" s="13">
        <f t="shared" si="72"/>
        <v>0.8575184049435721</v>
      </c>
      <c r="I294" s="30">
        <f t="shared" si="73"/>
        <v>0</v>
      </c>
      <c r="J294" s="31">
        <f t="shared" si="75"/>
        <v>27220629</v>
      </c>
      <c r="K294" s="102">
        <f t="shared" si="66"/>
        <v>0</v>
      </c>
      <c r="L294" s="62">
        <f t="shared" si="67"/>
        <v>0.14248159505642793</v>
      </c>
    </row>
    <row r="295" spans="1:12" ht="12.75">
      <c r="A295" s="27" t="s">
        <v>35</v>
      </c>
      <c r="B295" s="28" t="s">
        <v>541</v>
      </c>
      <c r="C295" s="11" t="s">
        <v>542</v>
      </c>
      <c r="D295" s="12">
        <v>230047231</v>
      </c>
      <c r="E295" s="12">
        <v>204527849</v>
      </c>
      <c r="F295" s="12">
        <v>170006428</v>
      </c>
      <c r="G295" s="29">
        <f t="shared" si="71"/>
        <v>0.7390066259915121</v>
      </c>
      <c r="H295" s="13">
        <f t="shared" si="72"/>
        <v>0.8312140807778211</v>
      </c>
      <c r="I295" s="30">
        <f t="shared" si="73"/>
        <v>0</v>
      </c>
      <c r="J295" s="31">
        <f t="shared" si="75"/>
        <v>34521421</v>
      </c>
      <c r="K295" s="102">
        <f t="shared" si="66"/>
        <v>0</v>
      </c>
      <c r="L295" s="62">
        <f t="shared" si="67"/>
        <v>0.1687859192221789</v>
      </c>
    </row>
    <row r="296" spans="1:12" ht="12.75">
      <c r="A296" s="27" t="s">
        <v>35</v>
      </c>
      <c r="B296" s="28" t="s">
        <v>543</v>
      </c>
      <c r="C296" s="11" t="s">
        <v>544</v>
      </c>
      <c r="D296" s="12">
        <v>54074632</v>
      </c>
      <c r="E296" s="12">
        <v>54074632</v>
      </c>
      <c r="F296" s="12">
        <v>34357358</v>
      </c>
      <c r="G296" s="29">
        <f t="shared" si="71"/>
        <v>0.6353692430121393</v>
      </c>
      <c r="H296" s="13">
        <f t="shared" si="72"/>
        <v>0.6353692430121393</v>
      </c>
      <c r="I296" s="30">
        <f t="shared" si="73"/>
        <v>0</v>
      </c>
      <c r="J296" s="31">
        <f t="shared" si="75"/>
        <v>19717274</v>
      </c>
      <c r="K296" s="102">
        <f t="shared" si="66"/>
        <v>0</v>
      </c>
      <c r="L296" s="62">
        <f t="shared" si="67"/>
        <v>0.3646307569878608</v>
      </c>
    </row>
    <row r="297" spans="1:12" ht="12.75">
      <c r="A297" s="27" t="s">
        <v>35</v>
      </c>
      <c r="B297" s="28" t="s">
        <v>545</v>
      </c>
      <c r="C297" s="11" t="s">
        <v>546</v>
      </c>
      <c r="D297" s="12">
        <v>72663600</v>
      </c>
      <c r="E297" s="12">
        <v>72663600</v>
      </c>
      <c r="F297" s="12">
        <v>56182400</v>
      </c>
      <c r="G297" s="29">
        <f t="shared" si="71"/>
        <v>0.7731849234004371</v>
      </c>
      <c r="H297" s="13">
        <f t="shared" si="72"/>
        <v>0.7731849234004371</v>
      </c>
      <c r="I297" s="30">
        <f t="shared" si="73"/>
        <v>0</v>
      </c>
      <c r="J297" s="31">
        <f t="shared" si="75"/>
        <v>16481200</v>
      </c>
      <c r="K297" s="102">
        <f t="shared" si="66"/>
        <v>0</v>
      </c>
      <c r="L297" s="62">
        <f t="shared" si="67"/>
        <v>0.2268150765995629</v>
      </c>
    </row>
    <row r="298" spans="1:12" ht="12.75">
      <c r="A298" s="27" t="s">
        <v>35</v>
      </c>
      <c r="B298" s="28" t="s">
        <v>547</v>
      </c>
      <c r="C298" s="11" t="s">
        <v>548</v>
      </c>
      <c r="D298" s="12">
        <v>88083701</v>
      </c>
      <c r="E298" s="12">
        <v>68491858</v>
      </c>
      <c r="F298" s="12">
        <v>45126184</v>
      </c>
      <c r="G298" s="29">
        <f t="shared" si="71"/>
        <v>0.512310262712508</v>
      </c>
      <c r="H298" s="13">
        <f t="shared" si="72"/>
        <v>0.6588547210969222</v>
      </c>
      <c r="I298" s="30">
        <f t="shared" si="73"/>
        <v>0</v>
      </c>
      <c r="J298" s="31">
        <f t="shared" si="75"/>
        <v>23365674</v>
      </c>
      <c r="K298" s="102">
        <f t="shared" si="66"/>
        <v>0</v>
      </c>
      <c r="L298" s="62">
        <f t="shared" si="67"/>
        <v>0.3411452789030778</v>
      </c>
    </row>
    <row r="299" spans="1:12" ht="12.75">
      <c r="A299" s="27" t="s">
        <v>35</v>
      </c>
      <c r="B299" s="28" t="s">
        <v>549</v>
      </c>
      <c r="C299" s="11" t="s">
        <v>550</v>
      </c>
      <c r="D299" s="12">
        <v>119342000</v>
      </c>
      <c r="E299" s="12">
        <v>121534611</v>
      </c>
      <c r="F299" s="12">
        <v>76205098</v>
      </c>
      <c r="G299" s="29">
        <f t="shared" si="71"/>
        <v>0.6385438320122002</v>
      </c>
      <c r="H299" s="13">
        <f t="shared" si="72"/>
        <v>0.6270238360330128</v>
      </c>
      <c r="I299" s="30">
        <f t="shared" si="73"/>
        <v>0</v>
      </c>
      <c r="J299" s="31">
        <f t="shared" si="75"/>
        <v>45329513</v>
      </c>
      <c r="K299" s="102">
        <f t="shared" si="66"/>
        <v>0</v>
      </c>
      <c r="L299" s="62">
        <f t="shared" si="67"/>
        <v>0.37297616396698713</v>
      </c>
    </row>
    <row r="300" spans="1:12" ht="12.75">
      <c r="A300" s="27" t="s">
        <v>35</v>
      </c>
      <c r="B300" s="28" t="s">
        <v>551</v>
      </c>
      <c r="C300" s="11" t="s">
        <v>552</v>
      </c>
      <c r="D300" s="12">
        <v>155842000</v>
      </c>
      <c r="E300" s="12">
        <v>155842000</v>
      </c>
      <c r="F300" s="12">
        <v>153198202</v>
      </c>
      <c r="G300" s="29">
        <f t="shared" si="71"/>
        <v>0.9830353948229618</v>
      </c>
      <c r="H300" s="13">
        <f t="shared" si="72"/>
        <v>0.9830353948229618</v>
      </c>
      <c r="I300" s="30">
        <f t="shared" si="73"/>
        <v>0</v>
      </c>
      <c r="J300" s="31">
        <f t="shared" si="75"/>
        <v>2643798</v>
      </c>
      <c r="K300" s="102">
        <f t="shared" si="66"/>
        <v>0</v>
      </c>
      <c r="L300" s="62">
        <f t="shared" si="67"/>
        <v>0.016964605177038284</v>
      </c>
    </row>
    <row r="301" spans="1:12" ht="12.75">
      <c r="A301" s="27" t="s">
        <v>54</v>
      </c>
      <c r="B301" s="28" t="s">
        <v>553</v>
      </c>
      <c r="C301" s="11" t="s">
        <v>554</v>
      </c>
      <c r="D301" s="12">
        <v>39634351</v>
      </c>
      <c r="E301" s="12">
        <v>48108396</v>
      </c>
      <c r="F301" s="12">
        <v>46567961</v>
      </c>
      <c r="G301" s="29">
        <f t="shared" si="71"/>
        <v>1.1749394105128654</v>
      </c>
      <c r="H301" s="13">
        <f t="shared" si="72"/>
        <v>0.9679799135269445</v>
      </c>
      <c r="I301" s="30">
        <f t="shared" si="73"/>
        <v>0</v>
      </c>
      <c r="J301" s="31">
        <f t="shared" si="75"/>
        <v>1540435</v>
      </c>
      <c r="K301" s="102">
        <f t="shared" si="66"/>
        <v>0</v>
      </c>
      <c r="L301" s="62">
        <f t="shared" si="67"/>
        <v>0.032020086473055556</v>
      </c>
    </row>
    <row r="302" spans="1:12" ht="12.75">
      <c r="A302" s="32"/>
      <c r="B302" s="33" t="s">
        <v>555</v>
      </c>
      <c r="C302" s="34"/>
      <c r="D302" s="35">
        <f>SUM(D293:D301)</f>
        <v>1048513498</v>
      </c>
      <c r="E302" s="35">
        <f>SUM(E293:E301)</f>
        <v>1017400349</v>
      </c>
      <c r="F302" s="35">
        <f>SUM(F293:F301)</f>
        <v>816592545</v>
      </c>
      <c r="G302" s="36">
        <f t="shared" si="71"/>
        <v>0.7788097592998273</v>
      </c>
      <c r="H302" s="18">
        <f t="shared" si="72"/>
        <v>0.8026265626924804</v>
      </c>
      <c r="I302" s="54">
        <f>SUM(I293:I301)</f>
        <v>0</v>
      </c>
      <c r="J302" s="57">
        <f>SUM(J293:J301)</f>
        <v>200807804</v>
      </c>
      <c r="K302" s="103">
        <f t="shared" si="66"/>
        <v>0</v>
      </c>
      <c r="L302" s="100">
        <f t="shared" si="67"/>
        <v>0.19737343730751955</v>
      </c>
    </row>
    <row r="303" spans="1:12" ht="12.75">
      <c r="A303" s="27" t="s">
        <v>35</v>
      </c>
      <c r="B303" s="28" t="s">
        <v>556</v>
      </c>
      <c r="C303" s="11" t="s">
        <v>557</v>
      </c>
      <c r="D303" s="12">
        <v>33480950</v>
      </c>
      <c r="E303" s="12">
        <v>35180913</v>
      </c>
      <c r="F303" s="12">
        <v>18135388</v>
      </c>
      <c r="G303" s="29">
        <f t="shared" si="71"/>
        <v>0.5416628859097486</v>
      </c>
      <c r="H303" s="13">
        <f t="shared" si="72"/>
        <v>0.515489407565972</v>
      </c>
      <c r="I303" s="30">
        <f t="shared" si="73"/>
        <v>0</v>
      </c>
      <c r="J303" s="31">
        <f aca="true" t="shared" si="76" ref="J303:J309">IF($F303&lt;=$E303,$E303-$F303,0)</f>
        <v>17045525</v>
      </c>
      <c r="K303" s="102">
        <f t="shared" si="66"/>
        <v>0</v>
      </c>
      <c r="L303" s="62">
        <f t="shared" si="67"/>
        <v>0.48451059243402805</v>
      </c>
    </row>
    <row r="304" spans="1:12" ht="12.75">
      <c r="A304" s="27" t="s">
        <v>35</v>
      </c>
      <c r="B304" s="28" t="s">
        <v>558</v>
      </c>
      <c r="C304" s="11" t="s">
        <v>559</v>
      </c>
      <c r="D304" s="12">
        <v>186620178</v>
      </c>
      <c r="E304" s="12">
        <v>186620178</v>
      </c>
      <c r="F304" s="12">
        <v>185121343</v>
      </c>
      <c r="G304" s="29">
        <f t="shared" si="71"/>
        <v>0.9919685265759418</v>
      </c>
      <c r="H304" s="13">
        <f t="shared" si="72"/>
        <v>0.9919685265759418</v>
      </c>
      <c r="I304" s="30">
        <f t="shared" si="73"/>
        <v>0</v>
      </c>
      <c r="J304" s="31">
        <f t="shared" si="76"/>
        <v>1498835</v>
      </c>
      <c r="K304" s="102">
        <f t="shared" si="66"/>
        <v>0</v>
      </c>
      <c r="L304" s="62">
        <f t="shared" si="67"/>
        <v>0.008031473424058142</v>
      </c>
    </row>
    <row r="305" spans="1:12" ht="12.75">
      <c r="A305" s="27" t="s">
        <v>35</v>
      </c>
      <c r="B305" s="28" t="s">
        <v>560</v>
      </c>
      <c r="C305" s="11" t="s">
        <v>561</v>
      </c>
      <c r="D305" s="12">
        <v>650823267</v>
      </c>
      <c r="E305" s="12">
        <v>725613027</v>
      </c>
      <c r="F305" s="12">
        <v>508339798</v>
      </c>
      <c r="G305" s="29">
        <f t="shared" si="71"/>
        <v>0.7810719495988763</v>
      </c>
      <c r="H305" s="13">
        <f t="shared" si="72"/>
        <v>0.7005659753680249</v>
      </c>
      <c r="I305" s="30">
        <f t="shared" si="73"/>
        <v>0</v>
      </c>
      <c r="J305" s="31">
        <f t="shared" si="76"/>
        <v>217273229</v>
      </c>
      <c r="K305" s="102">
        <f t="shared" si="66"/>
        <v>0</v>
      </c>
      <c r="L305" s="62">
        <f t="shared" si="67"/>
        <v>0.2994340246319751</v>
      </c>
    </row>
    <row r="306" spans="1:12" ht="12.75">
      <c r="A306" s="27" t="s">
        <v>35</v>
      </c>
      <c r="B306" s="28" t="s">
        <v>562</v>
      </c>
      <c r="C306" s="11" t="s">
        <v>563</v>
      </c>
      <c r="D306" s="12">
        <v>60102469</v>
      </c>
      <c r="E306" s="12">
        <v>68261000</v>
      </c>
      <c r="F306" s="12">
        <v>53145801</v>
      </c>
      <c r="G306" s="29">
        <f t="shared" si="71"/>
        <v>0.8842532076344485</v>
      </c>
      <c r="H306" s="13">
        <f t="shared" si="72"/>
        <v>0.7785675715269333</v>
      </c>
      <c r="I306" s="30">
        <f t="shared" si="73"/>
        <v>0</v>
      </c>
      <c r="J306" s="31">
        <f t="shared" si="76"/>
        <v>15115199</v>
      </c>
      <c r="K306" s="102">
        <f t="shared" si="66"/>
        <v>0</v>
      </c>
      <c r="L306" s="62">
        <f t="shared" si="67"/>
        <v>0.2214324284730666</v>
      </c>
    </row>
    <row r="307" spans="1:12" ht="12.75">
      <c r="A307" s="27" t="s">
        <v>35</v>
      </c>
      <c r="B307" s="28" t="s">
        <v>564</v>
      </c>
      <c r="C307" s="11" t="s">
        <v>565</v>
      </c>
      <c r="D307" s="12">
        <v>202958100</v>
      </c>
      <c r="E307" s="12">
        <v>202958100</v>
      </c>
      <c r="F307" s="12">
        <v>84826900</v>
      </c>
      <c r="G307" s="29">
        <f t="shared" si="71"/>
        <v>0.4179527695617963</v>
      </c>
      <c r="H307" s="13">
        <f t="shared" si="72"/>
        <v>0.4179527695617963</v>
      </c>
      <c r="I307" s="30">
        <f t="shared" si="73"/>
        <v>0</v>
      </c>
      <c r="J307" s="31">
        <f t="shared" si="76"/>
        <v>118131200</v>
      </c>
      <c r="K307" s="102">
        <f t="shared" si="66"/>
        <v>0</v>
      </c>
      <c r="L307" s="62">
        <f t="shared" si="67"/>
        <v>0.5820472304382037</v>
      </c>
    </row>
    <row r="308" spans="1:12" ht="12.75">
      <c r="A308" s="27" t="s">
        <v>35</v>
      </c>
      <c r="B308" s="28" t="s">
        <v>566</v>
      </c>
      <c r="C308" s="11" t="s">
        <v>567</v>
      </c>
      <c r="D308" s="12">
        <v>89474000</v>
      </c>
      <c r="E308" s="12">
        <v>89474000</v>
      </c>
      <c r="F308" s="12">
        <v>66292229</v>
      </c>
      <c r="G308" s="29">
        <f t="shared" si="71"/>
        <v>0.7409105326687082</v>
      </c>
      <c r="H308" s="13">
        <f t="shared" si="72"/>
        <v>0.7409105326687082</v>
      </c>
      <c r="I308" s="30">
        <f t="shared" si="73"/>
        <v>0</v>
      </c>
      <c r="J308" s="31">
        <f t="shared" si="76"/>
        <v>23181771</v>
      </c>
      <c r="K308" s="102">
        <f t="shared" si="66"/>
        <v>0</v>
      </c>
      <c r="L308" s="62">
        <f t="shared" si="67"/>
        <v>0.2590894673312918</v>
      </c>
    </row>
    <row r="309" spans="1:12" ht="12.75">
      <c r="A309" s="27" t="s">
        <v>54</v>
      </c>
      <c r="B309" s="28" t="s">
        <v>568</v>
      </c>
      <c r="C309" s="11" t="s">
        <v>569</v>
      </c>
      <c r="D309" s="12">
        <v>57217870</v>
      </c>
      <c r="E309" s="12">
        <v>59305782</v>
      </c>
      <c r="F309" s="12">
        <v>54024444</v>
      </c>
      <c r="G309" s="29">
        <f t="shared" si="71"/>
        <v>0.9441883104002299</v>
      </c>
      <c r="H309" s="13">
        <f t="shared" si="72"/>
        <v>0.9109473339378612</v>
      </c>
      <c r="I309" s="30">
        <f t="shared" si="73"/>
        <v>0</v>
      </c>
      <c r="J309" s="31">
        <f t="shared" si="76"/>
        <v>5281338</v>
      </c>
      <c r="K309" s="102">
        <f t="shared" si="66"/>
        <v>0</v>
      </c>
      <c r="L309" s="62">
        <f t="shared" si="67"/>
        <v>0.08905266606213877</v>
      </c>
    </row>
    <row r="310" spans="1:12" ht="12.75">
      <c r="A310" s="32"/>
      <c r="B310" s="33" t="s">
        <v>570</v>
      </c>
      <c r="C310" s="34"/>
      <c r="D310" s="35">
        <f>SUM(D303:D309)</f>
        <v>1280676834</v>
      </c>
      <c r="E310" s="35">
        <f>SUM(E303:E309)</f>
        <v>1367413000</v>
      </c>
      <c r="F310" s="35">
        <f>SUM(F303:F309)</f>
        <v>969885903</v>
      </c>
      <c r="G310" s="36">
        <f t="shared" si="71"/>
        <v>0.7573229071152231</v>
      </c>
      <c r="H310" s="18">
        <f t="shared" si="72"/>
        <v>0.7092852729936018</v>
      </c>
      <c r="I310" s="54">
        <f>SUM(I303:I309)</f>
        <v>0</v>
      </c>
      <c r="J310" s="57">
        <f>SUM(J303:J309)</f>
        <v>397527097</v>
      </c>
      <c r="K310" s="103">
        <f t="shared" si="66"/>
        <v>0</v>
      </c>
      <c r="L310" s="100">
        <f t="shared" si="67"/>
        <v>0.2907147270063982</v>
      </c>
    </row>
    <row r="311" spans="1:12" ht="12.75">
      <c r="A311" s="27" t="s">
        <v>35</v>
      </c>
      <c r="B311" s="28" t="s">
        <v>571</v>
      </c>
      <c r="C311" s="11" t="s">
        <v>572</v>
      </c>
      <c r="D311" s="12">
        <v>1734470508</v>
      </c>
      <c r="E311" s="12">
        <v>1861784577</v>
      </c>
      <c r="F311" s="12">
        <v>1531328375</v>
      </c>
      <c r="G311" s="29">
        <f t="shared" si="71"/>
        <v>0.8828794539526411</v>
      </c>
      <c r="H311" s="13">
        <f t="shared" si="72"/>
        <v>0.8225056722016234</v>
      </c>
      <c r="I311" s="30">
        <f>IF($F311&gt;$E311,$E311-$F311,0)</f>
        <v>0</v>
      </c>
      <c r="J311" s="31">
        <f>IF($F311&lt;=$E311,$E311-$F311,0)</f>
        <v>330456202</v>
      </c>
      <c r="K311" s="102">
        <f t="shared" si="66"/>
        <v>0</v>
      </c>
      <c r="L311" s="62">
        <f t="shared" si="67"/>
        <v>0.17749432779837665</v>
      </c>
    </row>
    <row r="312" spans="1:12" ht="12.75">
      <c r="A312" s="27" t="s">
        <v>35</v>
      </c>
      <c r="B312" s="28" t="s">
        <v>573</v>
      </c>
      <c r="C312" s="11" t="s">
        <v>574</v>
      </c>
      <c r="D312" s="12">
        <v>107595001</v>
      </c>
      <c r="E312" s="12">
        <v>107595001</v>
      </c>
      <c r="F312" s="12">
        <v>100469789</v>
      </c>
      <c r="G312" s="29">
        <f t="shared" si="71"/>
        <v>0.9337774809816676</v>
      </c>
      <c r="H312" s="13">
        <f t="shared" si="72"/>
        <v>0.9337774809816676</v>
      </c>
      <c r="I312" s="30">
        <f>IF($F312&gt;$E312,$E312-$F312,0)</f>
        <v>0</v>
      </c>
      <c r="J312" s="31">
        <f>IF($F312&lt;=$E312,$E312-$F312,0)</f>
        <v>7125212</v>
      </c>
      <c r="K312" s="102">
        <f t="shared" si="66"/>
        <v>0</v>
      </c>
      <c r="L312" s="62">
        <f t="shared" si="67"/>
        <v>0.06622251901833245</v>
      </c>
    </row>
    <row r="313" spans="1:12" ht="12.75">
      <c r="A313" s="27" t="s">
        <v>35</v>
      </c>
      <c r="B313" s="28" t="s">
        <v>575</v>
      </c>
      <c r="C313" s="11" t="s">
        <v>576</v>
      </c>
      <c r="D313" s="12">
        <v>125766988</v>
      </c>
      <c r="E313" s="12">
        <v>125766988</v>
      </c>
      <c r="F313" s="12">
        <v>90018775</v>
      </c>
      <c r="G313" s="29">
        <f t="shared" si="71"/>
        <v>0.7157583753218293</v>
      </c>
      <c r="H313" s="13">
        <f t="shared" si="72"/>
        <v>0.7157583753218293</v>
      </c>
      <c r="I313" s="30">
        <f>IF($F313&gt;$E313,$E313-$F313,0)</f>
        <v>0</v>
      </c>
      <c r="J313" s="31">
        <f>IF($F313&lt;=$E313,$E313-$F313,0)</f>
        <v>35748213</v>
      </c>
      <c r="K313" s="102">
        <f t="shared" si="66"/>
        <v>0</v>
      </c>
      <c r="L313" s="62">
        <f t="shared" si="67"/>
        <v>0.2842416246781707</v>
      </c>
    </row>
    <row r="314" spans="1:12" ht="12.75">
      <c r="A314" s="27" t="s">
        <v>35</v>
      </c>
      <c r="B314" s="28" t="s">
        <v>577</v>
      </c>
      <c r="C314" s="11" t="s">
        <v>578</v>
      </c>
      <c r="D314" s="12">
        <v>233139286</v>
      </c>
      <c r="E314" s="12">
        <v>233139286</v>
      </c>
      <c r="F314" s="12">
        <v>212514168</v>
      </c>
      <c r="G314" s="29">
        <f t="shared" si="71"/>
        <v>0.9115330652595376</v>
      </c>
      <c r="H314" s="13">
        <f t="shared" si="72"/>
        <v>0.9115330652595376</v>
      </c>
      <c r="I314" s="30">
        <f>IF($F314&gt;$E314,$E314-$F314,0)</f>
        <v>0</v>
      </c>
      <c r="J314" s="31">
        <f>IF($F314&lt;=$E314,$E314-$F314,0)</f>
        <v>20625118</v>
      </c>
      <c r="K314" s="102">
        <f t="shared" si="66"/>
        <v>0</v>
      </c>
      <c r="L314" s="62">
        <f t="shared" si="67"/>
        <v>0.0884669347404624</v>
      </c>
    </row>
    <row r="315" spans="1:12" ht="12.75">
      <c r="A315" s="27" t="s">
        <v>54</v>
      </c>
      <c r="B315" s="28" t="s">
        <v>579</v>
      </c>
      <c r="C315" s="11" t="s">
        <v>580</v>
      </c>
      <c r="D315" s="12">
        <v>125450480</v>
      </c>
      <c r="E315" s="12">
        <v>125565170</v>
      </c>
      <c r="F315" s="12">
        <v>96940878</v>
      </c>
      <c r="G315" s="29">
        <f t="shared" si="71"/>
        <v>0.7727421848047134</v>
      </c>
      <c r="H315" s="13">
        <f t="shared" si="72"/>
        <v>0.7720363696397655</v>
      </c>
      <c r="I315" s="30">
        <f>IF($F315&gt;$E315,$E315-$F315,0)</f>
        <v>0</v>
      </c>
      <c r="J315" s="31">
        <f>IF($F315&lt;=$E315,$E315-$F315,0)</f>
        <v>28624292</v>
      </c>
      <c r="K315" s="102">
        <f t="shared" si="66"/>
        <v>0</v>
      </c>
      <c r="L315" s="62">
        <f t="shared" si="67"/>
        <v>0.22796363036023445</v>
      </c>
    </row>
    <row r="316" spans="1:12" ht="12.75">
      <c r="A316" s="32"/>
      <c r="B316" s="33" t="s">
        <v>581</v>
      </c>
      <c r="C316" s="34"/>
      <c r="D316" s="35">
        <f>SUM(D311:D315)</f>
        <v>2326422263</v>
      </c>
      <c r="E316" s="35">
        <f>SUM(E311:E315)</f>
        <v>2453851022</v>
      </c>
      <c r="F316" s="35">
        <f>SUM(F311:F315)</f>
        <v>2031271985</v>
      </c>
      <c r="G316" s="36">
        <f t="shared" si="71"/>
        <v>0.873131252784955</v>
      </c>
      <c r="H316" s="18">
        <f t="shared" si="72"/>
        <v>0.8277894488249825</v>
      </c>
      <c r="I316" s="54">
        <f>SUM(I311:I315)</f>
        <v>0</v>
      </c>
      <c r="J316" s="57">
        <f>SUM(J311:J315)</f>
        <v>422579037</v>
      </c>
      <c r="K316" s="103">
        <f aca="true" t="shared" si="77" ref="K316:K357">IF(E316=0,0,(ABS(I316)/E316))</f>
        <v>0</v>
      </c>
      <c r="L316" s="100">
        <f aca="true" t="shared" si="78" ref="L316:L357">IF(E316=0,0,(J316/E316))</f>
        <v>0.1722105511750175</v>
      </c>
    </row>
    <row r="317" spans="1:12" ht="12.75">
      <c r="A317" s="40"/>
      <c r="B317" s="41" t="s">
        <v>582</v>
      </c>
      <c r="C317" s="42"/>
      <c r="D317" s="43">
        <f>SUM(D280:D283,D285:D291,D293:D301,D303:D309,D311:D315)</f>
        <v>6425980769</v>
      </c>
      <c r="E317" s="43">
        <f>SUM(E280:E283,E285:E291,E293:E301,E303:E309,E311:E315)</f>
        <v>6697300259</v>
      </c>
      <c r="F317" s="43">
        <f>SUM(F280:F283,F285:F291,F293:F301,F303:F309,F311:F315)</f>
        <v>5323142453</v>
      </c>
      <c r="G317" s="44">
        <f t="shared" si="71"/>
        <v>0.8283782109463702</v>
      </c>
      <c r="H317" s="45">
        <f t="shared" si="72"/>
        <v>0.7948191431086918</v>
      </c>
      <c r="I317" s="54">
        <f>I316+I310+I302+I292+I284</f>
        <v>-15652791</v>
      </c>
      <c r="J317" s="57">
        <f>J316+J310+J302+J292+J284</f>
        <v>1389810597</v>
      </c>
      <c r="K317" s="103">
        <f t="shared" si="77"/>
        <v>0.0023371792206815555</v>
      </c>
      <c r="L317" s="100">
        <f t="shared" si="78"/>
        <v>0.2075180361119897</v>
      </c>
    </row>
    <row r="318" spans="1:12" ht="12.75">
      <c r="A318" s="22"/>
      <c r="B318" s="26"/>
      <c r="C318" s="6"/>
      <c r="D318" s="37"/>
      <c r="E318" s="37"/>
      <c r="F318" s="37"/>
      <c r="G318" s="29"/>
      <c r="H318" s="13"/>
      <c r="I318" s="38"/>
      <c r="J318" s="39"/>
      <c r="K318" s="102"/>
      <c r="L318" s="62"/>
    </row>
    <row r="319" spans="1:12" ht="12.75">
      <c r="A319" s="22"/>
      <c r="B319" s="24" t="s">
        <v>583</v>
      </c>
      <c r="C319" s="5"/>
      <c r="D319" s="37"/>
      <c r="E319" s="37"/>
      <c r="F319" s="37"/>
      <c r="G319" s="29"/>
      <c r="H319" s="13"/>
      <c r="I319" s="38"/>
      <c r="J319" s="39"/>
      <c r="K319" s="102"/>
      <c r="L319" s="62"/>
    </row>
    <row r="320" spans="1:12" ht="12.75">
      <c r="A320" s="27" t="s">
        <v>29</v>
      </c>
      <c r="B320" s="28" t="s">
        <v>584</v>
      </c>
      <c r="C320" s="11" t="s">
        <v>585</v>
      </c>
      <c r="D320" s="12">
        <v>31594674682</v>
      </c>
      <c r="E320" s="12">
        <v>31398533853</v>
      </c>
      <c r="F320" s="12">
        <v>29479639982</v>
      </c>
      <c r="G320" s="29">
        <f aca="true" t="shared" si="79" ref="G320:G357">IF($D320=0,0,$F320/$D320)</f>
        <v>0.9330572407759283</v>
      </c>
      <c r="H320" s="13">
        <f aca="true" t="shared" si="80" ref="H320:H357">IF($E320=0,0,$F320/$E320)</f>
        <v>0.9388858766468595</v>
      </c>
      <c r="I320" s="30">
        <f>IF($F320&gt;$E320,$E320-$F320,0)</f>
        <v>0</v>
      </c>
      <c r="J320" s="31">
        <f>IF($F320&lt;=$E320,$E320-$F320,0)</f>
        <v>1918893871</v>
      </c>
      <c r="K320" s="102">
        <f t="shared" si="77"/>
        <v>0</v>
      </c>
      <c r="L320" s="62">
        <f t="shared" si="78"/>
        <v>0.0611141233531405</v>
      </c>
    </row>
    <row r="321" spans="1:12" ht="12.75">
      <c r="A321" s="32"/>
      <c r="B321" s="33" t="s">
        <v>34</v>
      </c>
      <c r="C321" s="34"/>
      <c r="D321" s="35">
        <f>D320</f>
        <v>31594674682</v>
      </c>
      <c r="E321" s="35">
        <f>E320</f>
        <v>31398533853</v>
      </c>
      <c r="F321" s="35">
        <f>F320</f>
        <v>29479639982</v>
      </c>
      <c r="G321" s="36">
        <f t="shared" si="79"/>
        <v>0.9330572407759283</v>
      </c>
      <c r="H321" s="18">
        <f t="shared" si="80"/>
        <v>0.9388858766468595</v>
      </c>
      <c r="I321" s="54">
        <f>SUM(I320)</f>
        <v>0</v>
      </c>
      <c r="J321" s="57">
        <f>SUM(J320)</f>
        <v>1918893871</v>
      </c>
      <c r="K321" s="103">
        <f t="shared" si="77"/>
        <v>0</v>
      </c>
      <c r="L321" s="100">
        <f t="shared" si="78"/>
        <v>0.0611141233531405</v>
      </c>
    </row>
    <row r="322" spans="1:12" ht="12.75">
      <c r="A322" s="27" t="s">
        <v>35</v>
      </c>
      <c r="B322" s="28" t="s">
        <v>586</v>
      </c>
      <c r="C322" s="11" t="s">
        <v>587</v>
      </c>
      <c r="D322" s="12">
        <v>271906313</v>
      </c>
      <c r="E322" s="12">
        <v>251919089</v>
      </c>
      <c r="F322" s="12">
        <v>204250608</v>
      </c>
      <c r="G322" s="29">
        <f t="shared" si="79"/>
        <v>0.7511800875325759</v>
      </c>
      <c r="H322" s="13">
        <f t="shared" si="80"/>
        <v>0.8107786067771943</v>
      </c>
      <c r="I322" s="30">
        <f aca="true" t="shared" si="81" ref="I322:I327">IF($F322&gt;$E322,$E322-$F322,0)</f>
        <v>0</v>
      </c>
      <c r="J322" s="31">
        <f aca="true" t="shared" si="82" ref="J322:J327">IF($F322&lt;=$E322,$E322-$F322,0)</f>
        <v>47668481</v>
      </c>
      <c r="K322" s="102">
        <f t="shared" si="77"/>
        <v>0</v>
      </c>
      <c r="L322" s="62">
        <f t="shared" si="78"/>
        <v>0.18922139322280576</v>
      </c>
    </row>
    <row r="323" spans="1:12" ht="12.75">
      <c r="A323" s="27" t="s">
        <v>35</v>
      </c>
      <c r="B323" s="28" t="s">
        <v>588</v>
      </c>
      <c r="C323" s="11" t="s">
        <v>589</v>
      </c>
      <c r="D323" s="12">
        <v>248105100</v>
      </c>
      <c r="E323" s="12">
        <v>236687000</v>
      </c>
      <c r="F323" s="12">
        <v>208323293</v>
      </c>
      <c r="G323" s="29">
        <f t="shared" si="79"/>
        <v>0.8396574395286514</v>
      </c>
      <c r="H323" s="13">
        <f t="shared" si="80"/>
        <v>0.8801636465036102</v>
      </c>
      <c r="I323" s="30">
        <f t="shared" si="81"/>
        <v>0</v>
      </c>
      <c r="J323" s="31">
        <f t="shared" si="82"/>
        <v>28363707</v>
      </c>
      <c r="K323" s="102">
        <f t="shared" si="77"/>
        <v>0</v>
      </c>
      <c r="L323" s="62">
        <f t="shared" si="78"/>
        <v>0.11983635349638974</v>
      </c>
    </row>
    <row r="324" spans="1:12" ht="12.75">
      <c r="A324" s="27" t="s">
        <v>35</v>
      </c>
      <c r="B324" s="28" t="s">
        <v>590</v>
      </c>
      <c r="C324" s="11" t="s">
        <v>591</v>
      </c>
      <c r="D324" s="12">
        <v>233047752</v>
      </c>
      <c r="E324" s="12">
        <v>243285999</v>
      </c>
      <c r="F324" s="12">
        <v>228255127</v>
      </c>
      <c r="G324" s="29">
        <f t="shared" si="79"/>
        <v>0.9794350086672365</v>
      </c>
      <c r="H324" s="13">
        <f t="shared" si="80"/>
        <v>0.9382172748872408</v>
      </c>
      <c r="I324" s="30">
        <f t="shared" si="81"/>
        <v>0</v>
      </c>
      <c r="J324" s="31">
        <f t="shared" si="82"/>
        <v>15030872</v>
      </c>
      <c r="K324" s="102">
        <f t="shared" si="77"/>
        <v>0</v>
      </c>
      <c r="L324" s="62">
        <f t="shared" si="78"/>
        <v>0.06178272511275916</v>
      </c>
    </row>
    <row r="325" spans="1:12" ht="12.75">
      <c r="A325" s="27" t="s">
        <v>35</v>
      </c>
      <c r="B325" s="28" t="s">
        <v>592</v>
      </c>
      <c r="C325" s="11" t="s">
        <v>593</v>
      </c>
      <c r="D325" s="12">
        <v>946486942</v>
      </c>
      <c r="E325" s="12">
        <v>960810043</v>
      </c>
      <c r="F325" s="12">
        <v>811287340</v>
      </c>
      <c r="G325" s="29">
        <f t="shared" si="79"/>
        <v>0.8571564001566543</v>
      </c>
      <c r="H325" s="13">
        <f t="shared" si="80"/>
        <v>0.8443784969887123</v>
      </c>
      <c r="I325" s="30">
        <f t="shared" si="81"/>
        <v>0</v>
      </c>
      <c r="J325" s="31">
        <f t="shared" si="82"/>
        <v>149522703</v>
      </c>
      <c r="K325" s="102">
        <f t="shared" si="77"/>
        <v>0</v>
      </c>
      <c r="L325" s="62">
        <f t="shared" si="78"/>
        <v>0.15562150301128774</v>
      </c>
    </row>
    <row r="326" spans="1:12" ht="12.75">
      <c r="A326" s="27" t="s">
        <v>35</v>
      </c>
      <c r="B326" s="28" t="s">
        <v>594</v>
      </c>
      <c r="C326" s="11" t="s">
        <v>595</v>
      </c>
      <c r="D326" s="12">
        <v>553587693</v>
      </c>
      <c r="E326" s="12">
        <v>575941195</v>
      </c>
      <c r="F326" s="12">
        <v>497709271</v>
      </c>
      <c r="G326" s="29">
        <f t="shared" si="79"/>
        <v>0.8990613001217858</v>
      </c>
      <c r="H326" s="13">
        <f t="shared" si="80"/>
        <v>0.8641668200171027</v>
      </c>
      <c r="I326" s="30">
        <f t="shared" si="81"/>
        <v>0</v>
      </c>
      <c r="J326" s="31">
        <f t="shared" si="82"/>
        <v>78231924</v>
      </c>
      <c r="K326" s="102">
        <f t="shared" si="77"/>
        <v>0</v>
      </c>
      <c r="L326" s="62">
        <f t="shared" si="78"/>
        <v>0.13583317998289737</v>
      </c>
    </row>
    <row r="327" spans="1:12" ht="12.75">
      <c r="A327" s="27" t="s">
        <v>54</v>
      </c>
      <c r="B327" s="28" t="s">
        <v>596</v>
      </c>
      <c r="C327" s="11" t="s">
        <v>597</v>
      </c>
      <c r="D327" s="12">
        <v>286105560</v>
      </c>
      <c r="E327" s="12">
        <v>285587560</v>
      </c>
      <c r="F327" s="12">
        <v>255643942</v>
      </c>
      <c r="G327" s="29">
        <f t="shared" si="79"/>
        <v>0.8935301432100795</v>
      </c>
      <c r="H327" s="13">
        <f t="shared" si="80"/>
        <v>0.895150832200114</v>
      </c>
      <c r="I327" s="30">
        <f t="shared" si="81"/>
        <v>0</v>
      </c>
      <c r="J327" s="31">
        <f t="shared" si="82"/>
        <v>29943618</v>
      </c>
      <c r="K327" s="102">
        <f t="shared" si="77"/>
        <v>0</v>
      </c>
      <c r="L327" s="62">
        <f t="shared" si="78"/>
        <v>0.10484916779988596</v>
      </c>
    </row>
    <row r="328" spans="1:12" ht="12.75">
      <c r="A328" s="32"/>
      <c r="B328" s="33" t="s">
        <v>598</v>
      </c>
      <c r="C328" s="34"/>
      <c r="D328" s="35">
        <f>SUM(D322:D327)</f>
        <v>2539239360</v>
      </c>
      <c r="E328" s="35">
        <f>SUM(E322:E327)</f>
        <v>2554230886</v>
      </c>
      <c r="F328" s="35">
        <f>SUM(F322:F327)</f>
        <v>2205469581</v>
      </c>
      <c r="G328" s="36">
        <f t="shared" si="79"/>
        <v>0.8685552121403789</v>
      </c>
      <c r="H328" s="18">
        <f t="shared" si="80"/>
        <v>0.8634574082900663</v>
      </c>
      <c r="I328" s="54">
        <f>SUM(I322:I327)</f>
        <v>0</v>
      </c>
      <c r="J328" s="57">
        <f>SUM(J322:J327)</f>
        <v>348761305</v>
      </c>
      <c r="K328" s="103">
        <f t="shared" si="77"/>
        <v>0</v>
      </c>
      <c r="L328" s="100">
        <f t="shared" si="78"/>
        <v>0.13654259170993363</v>
      </c>
    </row>
    <row r="329" spans="1:12" ht="12.75">
      <c r="A329" s="27" t="s">
        <v>35</v>
      </c>
      <c r="B329" s="28" t="s">
        <v>599</v>
      </c>
      <c r="C329" s="11" t="s">
        <v>600</v>
      </c>
      <c r="D329" s="12">
        <v>450877853</v>
      </c>
      <c r="E329" s="12">
        <v>464170854</v>
      </c>
      <c r="F329" s="12">
        <v>415897660</v>
      </c>
      <c r="G329" s="29">
        <f t="shared" si="79"/>
        <v>0.9224175843473953</v>
      </c>
      <c r="H329" s="13">
        <f t="shared" si="80"/>
        <v>0.8960012383715932</v>
      </c>
      <c r="I329" s="30">
        <f aca="true" t="shared" si="83" ref="I329:I334">IF($F329&gt;$E329,$E329-$F329,0)</f>
        <v>0</v>
      </c>
      <c r="J329" s="31">
        <f aca="true" t="shared" si="84" ref="J329:J334">IF($F329&lt;=$E329,$E329-$F329,0)</f>
        <v>48273194</v>
      </c>
      <c r="K329" s="102">
        <f t="shared" si="77"/>
        <v>0</v>
      </c>
      <c r="L329" s="62">
        <f t="shared" si="78"/>
        <v>0.10399876162840677</v>
      </c>
    </row>
    <row r="330" spans="1:12" ht="12.75">
      <c r="A330" s="27" t="s">
        <v>35</v>
      </c>
      <c r="B330" s="28" t="s">
        <v>601</v>
      </c>
      <c r="C330" s="11" t="s">
        <v>602</v>
      </c>
      <c r="D330" s="12">
        <v>1638755688</v>
      </c>
      <c r="E330" s="12">
        <v>1753248365</v>
      </c>
      <c r="F330" s="12">
        <v>1535916658</v>
      </c>
      <c r="G330" s="29">
        <f t="shared" si="79"/>
        <v>0.9372456609895837</v>
      </c>
      <c r="H330" s="13">
        <f t="shared" si="80"/>
        <v>0.8760405477406505</v>
      </c>
      <c r="I330" s="30">
        <f t="shared" si="83"/>
        <v>0</v>
      </c>
      <c r="J330" s="31">
        <f t="shared" si="84"/>
        <v>217331707</v>
      </c>
      <c r="K330" s="102">
        <f t="shared" si="77"/>
        <v>0</v>
      </c>
      <c r="L330" s="62">
        <f t="shared" si="78"/>
        <v>0.12395945225934946</v>
      </c>
    </row>
    <row r="331" spans="1:12" ht="12.75">
      <c r="A331" s="27" t="s">
        <v>35</v>
      </c>
      <c r="B331" s="28" t="s">
        <v>603</v>
      </c>
      <c r="C331" s="11" t="s">
        <v>604</v>
      </c>
      <c r="D331" s="12">
        <v>1201026370</v>
      </c>
      <c r="E331" s="12">
        <v>1242708879</v>
      </c>
      <c r="F331" s="12">
        <v>1094613340</v>
      </c>
      <c r="G331" s="29">
        <f t="shared" si="79"/>
        <v>0.9113982568092989</v>
      </c>
      <c r="H331" s="13">
        <f t="shared" si="80"/>
        <v>0.88082845346758</v>
      </c>
      <c r="I331" s="30">
        <f t="shared" si="83"/>
        <v>0</v>
      </c>
      <c r="J331" s="31">
        <f t="shared" si="84"/>
        <v>148095539</v>
      </c>
      <c r="K331" s="102">
        <f t="shared" si="77"/>
        <v>0</v>
      </c>
      <c r="L331" s="62">
        <f t="shared" si="78"/>
        <v>0.11917154653242</v>
      </c>
    </row>
    <row r="332" spans="1:12" ht="12.75">
      <c r="A332" s="27" t="s">
        <v>35</v>
      </c>
      <c r="B332" s="28" t="s">
        <v>605</v>
      </c>
      <c r="C332" s="11" t="s">
        <v>606</v>
      </c>
      <c r="D332" s="12">
        <v>854611152</v>
      </c>
      <c r="E332" s="12">
        <v>854528302</v>
      </c>
      <c r="F332" s="12">
        <v>787009580</v>
      </c>
      <c r="G332" s="29">
        <f t="shared" si="79"/>
        <v>0.9208978588194224</v>
      </c>
      <c r="H332" s="13">
        <f t="shared" si="80"/>
        <v>0.920987143618328</v>
      </c>
      <c r="I332" s="30">
        <f t="shared" si="83"/>
        <v>0</v>
      </c>
      <c r="J332" s="31">
        <f t="shared" si="84"/>
        <v>67518722</v>
      </c>
      <c r="K332" s="102">
        <f t="shared" si="77"/>
        <v>0</v>
      </c>
      <c r="L332" s="62">
        <f t="shared" si="78"/>
        <v>0.07901285638167195</v>
      </c>
    </row>
    <row r="333" spans="1:12" ht="12.75">
      <c r="A333" s="27" t="s">
        <v>35</v>
      </c>
      <c r="B333" s="28" t="s">
        <v>607</v>
      </c>
      <c r="C333" s="11" t="s">
        <v>608</v>
      </c>
      <c r="D333" s="12">
        <v>510217040</v>
      </c>
      <c r="E333" s="12">
        <v>512738868</v>
      </c>
      <c r="F333" s="12">
        <v>466881822</v>
      </c>
      <c r="G333" s="29">
        <f t="shared" si="79"/>
        <v>0.915065129929804</v>
      </c>
      <c r="H333" s="13">
        <f t="shared" si="80"/>
        <v>0.9105645215100019</v>
      </c>
      <c r="I333" s="30">
        <f t="shared" si="83"/>
        <v>0</v>
      </c>
      <c r="J333" s="31">
        <f t="shared" si="84"/>
        <v>45857046</v>
      </c>
      <c r="K333" s="102">
        <f t="shared" si="77"/>
        <v>0</v>
      </c>
      <c r="L333" s="62">
        <f t="shared" si="78"/>
        <v>0.08943547848999815</v>
      </c>
    </row>
    <row r="334" spans="1:12" ht="12.75">
      <c r="A334" s="27" t="s">
        <v>54</v>
      </c>
      <c r="B334" s="28" t="s">
        <v>609</v>
      </c>
      <c r="C334" s="11" t="s">
        <v>610</v>
      </c>
      <c r="D334" s="12">
        <v>331841538</v>
      </c>
      <c r="E334" s="12">
        <v>364384792</v>
      </c>
      <c r="F334" s="12">
        <v>315766979</v>
      </c>
      <c r="G334" s="29">
        <f t="shared" si="79"/>
        <v>0.9515595332131085</v>
      </c>
      <c r="H334" s="13">
        <f t="shared" si="80"/>
        <v>0.8665756253625426</v>
      </c>
      <c r="I334" s="30">
        <f t="shared" si="83"/>
        <v>0</v>
      </c>
      <c r="J334" s="31">
        <f t="shared" si="84"/>
        <v>48617813</v>
      </c>
      <c r="K334" s="102">
        <f t="shared" si="77"/>
        <v>0</v>
      </c>
      <c r="L334" s="62">
        <f t="shared" si="78"/>
        <v>0.13342437463745743</v>
      </c>
    </row>
    <row r="335" spans="1:12" ht="12.75">
      <c r="A335" s="32"/>
      <c r="B335" s="33" t="s">
        <v>611</v>
      </c>
      <c r="C335" s="34"/>
      <c r="D335" s="35">
        <f>SUM(D329:D334)</f>
        <v>4987329641</v>
      </c>
      <c r="E335" s="35">
        <f>SUM(E329:E334)</f>
        <v>5191780060</v>
      </c>
      <c r="F335" s="35">
        <f>SUM(F329:F334)</f>
        <v>4616086039</v>
      </c>
      <c r="G335" s="36">
        <f t="shared" si="79"/>
        <v>0.925562650010525</v>
      </c>
      <c r="H335" s="18">
        <f t="shared" si="80"/>
        <v>0.8891143279671212</v>
      </c>
      <c r="I335" s="54">
        <f>SUM(I329:I334)</f>
        <v>0</v>
      </c>
      <c r="J335" s="57">
        <f>SUM(J329:J334)</f>
        <v>575694021</v>
      </c>
      <c r="K335" s="103">
        <f t="shared" si="77"/>
        <v>0</v>
      </c>
      <c r="L335" s="100">
        <f t="shared" si="78"/>
        <v>0.11088567203287883</v>
      </c>
    </row>
    <row r="336" spans="1:12" ht="12.75">
      <c r="A336" s="27" t="s">
        <v>35</v>
      </c>
      <c r="B336" s="28" t="s">
        <v>612</v>
      </c>
      <c r="C336" s="11" t="s">
        <v>613</v>
      </c>
      <c r="D336" s="12">
        <v>402186536</v>
      </c>
      <c r="E336" s="12">
        <v>541354990</v>
      </c>
      <c r="F336" s="12">
        <v>363282116</v>
      </c>
      <c r="G336" s="29">
        <f t="shared" si="79"/>
        <v>0.9032677215231293</v>
      </c>
      <c r="H336" s="13">
        <f t="shared" si="80"/>
        <v>0.671060806144966</v>
      </c>
      <c r="I336" s="30">
        <f aca="true" t="shared" si="85" ref="I336:I349">IF($F336&gt;$E336,$E336-$F336,0)</f>
        <v>0</v>
      </c>
      <c r="J336" s="31">
        <f>IF($F336&lt;=$E336,$E336-$F336,0)</f>
        <v>178072874</v>
      </c>
      <c r="K336" s="102">
        <f t="shared" si="77"/>
        <v>0</v>
      </c>
      <c r="L336" s="62">
        <f t="shared" si="78"/>
        <v>0.328939193855034</v>
      </c>
    </row>
    <row r="337" spans="1:12" ht="12.75">
      <c r="A337" s="27" t="s">
        <v>35</v>
      </c>
      <c r="B337" s="28" t="s">
        <v>614</v>
      </c>
      <c r="C337" s="11" t="s">
        <v>615</v>
      </c>
      <c r="D337" s="12">
        <v>933956303</v>
      </c>
      <c r="E337" s="12">
        <v>957187699</v>
      </c>
      <c r="F337" s="12">
        <v>927878197</v>
      </c>
      <c r="G337" s="29">
        <f t="shared" si="79"/>
        <v>0.9934920873915876</v>
      </c>
      <c r="H337" s="13">
        <f t="shared" si="80"/>
        <v>0.9693795667969611</v>
      </c>
      <c r="I337" s="30">
        <f t="shared" si="85"/>
        <v>0</v>
      </c>
      <c r="J337" s="31">
        <f>IF($F337&lt;=$E337,$E337-$F337,0)</f>
        <v>29309502</v>
      </c>
      <c r="K337" s="102">
        <f t="shared" si="77"/>
        <v>0</v>
      </c>
      <c r="L337" s="62">
        <f t="shared" si="78"/>
        <v>0.030620433203038894</v>
      </c>
    </row>
    <row r="338" spans="1:12" ht="12.75">
      <c r="A338" s="27" t="s">
        <v>35</v>
      </c>
      <c r="B338" s="28" t="s">
        <v>616</v>
      </c>
      <c r="C338" s="11" t="s">
        <v>617</v>
      </c>
      <c r="D338" s="12">
        <v>254968009</v>
      </c>
      <c r="E338" s="12">
        <v>260631393</v>
      </c>
      <c r="F338" s="12">
        <v>229383608</v>
      </c>
      <c r="G338" s="29">
        <f t="shared" si="79"/>
        <v>0.8996564270931731</v>
      </c>
      <c r="H338" s="13">
        <f t="shared" si="80"/>
        <v>0.8801073629683589</v>
      </c>
      <c r="I338" s="30">
        <f t="shared" si="85"/>
        <v>0</v>
      </c>
      <c r="J338" s="31">
        <f>IF($F338&lt;=$E338,$E338-$F338,0)</f>
        <v>31247785</v>
      </c>
      <c r="K338" s="102">
        <f t="shared" si="77"/>
        <v>0</v>
      </c>
      <c r="L338" s="62">
        <f t="shared" si="78"/>
        <v>0.11989263703164107</v>
      </c>
    </row>
    <row r="339" spans="1:12" ht="12.75">
      <c r="A339" s="27" t="s">
        <v>35</v>
      </c>
      <c r="B339" s="28" t="s">
        <v>618</v>
      </c>
      <c r="C339" s="11" t="s">
        <v>619</v>
      </c>
      <c r="D339" s="12">
        <v>236858863</v>
      </c>
      <c r="E339" s="12">
        <v>220997342</v>
      </c>
      <c r="F339" s="12">
        <v>178747138</v>
      </c>
      <c r="G339" s="29">
        <f t="shared" si="79"/>
        <v>0.7546567425682525</v>
      </c>
      <c r="H339" s="13">
        <f t="shared" si="80"/>
        <v>0.8088203069881266</v>
      </c>
      <c r="I339" s="30">
        <f t="shared" si="85"/>
        <v>0</v>
      </c>
      <c r="J339" s="31">
        <f>IF($F339&lt;=$E339,$E339-$F339,0)</f>
        <v>42250204</v>
      </c>
      <c r="K339" s="102">
        <f t="shared" si="77"/>
        <v>0</v>
      </c>
      <c r="L339" s="62">
        <f t="shared" si="78"/>
        <v>0.19117969301187343</v>
      </c>
    </row>
    <row r="340" spans="1:12" ht="12.75">
      <c r="A340" s="27" t="s">
        <v>54</v>
      </c>
      <c r="B340" s="28" t="s">
        <v>620</v>
      </c>
      <c r="C340" s="11" t="s">
        <v>621</v>
      </c>
      <c r="D340" s="12">
        <v>129726170</v>
      </c>
      <c r="E340" s="12">
        <v>130395854</v>
      </c>
      <c r="F340" s="12">
        <v>122469300</v>
      </c>
      <c r="G340" s="29">
        <f t="shared" si="79"/>
        <v>0.9440600921155693</v>
      </c>
      <c r="H340" s="13">
        <f t="shared" si="80"/>
        <v>0.9392116102096314</v>
      </c>
      <c r="I340" s="30">
        <f t="shared" si="85"/>
        <v>0</v>
      </c>
      <c r="J340" s="31">
        <f>IF($F340&lt;=$E340,$E340-$F340,0)</f>
        <v>7926554</v>
      </c>
      <c r="K340" s="102">
        <f t="shared" si="77"/>
        <v>0</v>
      </c>
      <c r="L340" s="62">
        <f t="shared" si="78"/>
        <v>0.060788389790368644</v>
      </c>
    </row>
    <row r="341" spans="1:12" ht="12.75">
      <c r="A341" s="32"/>
      <c r="B341" s="33" t="s">
        <v>622</v>
      </c>
      <c r="C341" s="34"/>
      <c r="D341" s="35">
        <f>SUM(D336:D340)</f>
        <v>1957695881</v>
      </c>
      <c r="E341" s="35">
        <f>SUM(E336:E340)</f>
        <v>2110567278</v>
      </c>
      <c r="F341" s="35">
        <f>SUM(F336:F340)</f>
        <v>1821760359</v>
      </c>
      <c r="G341" s="36">
        <f t="shared" si="79"/>
        <v>0.9305635143234998</v>
      </c>
      <c r="H341" s="18">
        <f t="shared" si="80"/>
        <v>0.863161472268405</v>
      </c>
      <c r="I341" s="54">
        <f>SUM(I336:I340)</f>
        <v>0</v>
      </c>
      <c r="J341" s="57">
        <f>SUM(J336:J340)</f>
        <v>288806919</v>
      </c>
      <c r="K341" s="103">
        <f t="shared" si="77"/>
        <v>0</v>
      </c>
      <c r="L341" s="100">
        <f t="shared" si="78"/>
        <v>0.13683852773159502</v>
      </c>
    </row>
    <row r="342" spans="1:12" ht="12.75">
      <c r="A342" s="27" t="s">
        <v>35</v>
      </c>
      <c r="B342" s="28" t="s">
        <v>623</v>
      </c>
      <c r="C342" s="11" t="s">
        <v>624</v>
      </c>
      <c r="D342" s="12">
        <v>167193980</v>
      </c>
      <c r="E342" s="12">
        <v>193614138</v>
      </c>
      <c r="F342" s="12">
        <v>125660563</v>
      </c>
      <c r="G342" s="29">
        <f t="shared" si="79"/>
        <v>0.7515854518206936</v>
      </c>
      <c r="H342" s="13">
        <f t="shared" si="80"/>
        <v>0.649025759678769</v>
      </c>
      <c r="I342" s="30">
        <f t="shared" si="85"/>
        <v>0</v>
      </c>
      <c r="J342" s="31">
        <f aca="true" t="shared" si="86" ref="J342:J349">IF($F342&lt;=$E342,$E342-$F342,0)</f>
        <v>67953575</v>
      </c>
      <c r="K342" s="102">
        <f t="shared" si="77"/>
        <v>0</v>
      </c>
      <c r="L342" s="62">
        <f t="shared" si="78"/>
        <v>0.3509742403212311</v>
      </c>
    </row>
    <row r="343" spans="1:12" ht="12.75">
      <c r="A343" s="27" t="s">
        <v>35</v>
      </c>
      <c r="B343" s="28" t="s">
        <v>625</v>
      </c>
      <c r="C343" s="11" t="s">
        <v>626</v>
      </c>
      <c r="D343" s="12">
        <v>330607990</v>
      </c>
      <c r="E343" s="12">
        <v>321365243</v>
      </c>
      <c r="F343" s="12">
        <v>286463510</v>
      </c>
      <c r="G343" s="29">
        <f t="shared" si="79"/>
        <v>0.8664748544038515</v>
      </c>
      <c r="H343" s="13">
        <f t="shared" si="80"/>
        <v>0.8913954332018413</v>
      </c>
      <c r="I343" s="30">
        <f t="shared" si="85"/>
        <v>0</v>
      </c>
      <c r="J343" s="31">
        <f t="shared" si="86"/>
        <v>34901733</v>
      </c>
      <c r="K343" s="102">
        <f t="shared" si="77"/>
        <v>0</v>
      </c>
      <c r="L343" s="62">
        <f t="shared" si="78"/>
        <v>0.10860456679815869</v>
      </c>
    </row>
    <row r="344" spans="1:12" ht="12.75">
      <c r="A344" s="27" t="s">
        <v>35</v>
      </c>
      <c r="B344" s="28" t="s">
        <v>627</v>
      </c>
      <c r="C344" s="11" t="s">
        <v>628</v>
      </c>
      <c r="D344" s="12">
        <v>842526578</v>
      </c>
      <c r="E344" s="12">
        <v>876693517</v>
      </c>
      <c r="F344" s="12">
        <v>727822186</v>
      </c>
      <c r="G344" s="29">
        <f t="shared" si="79"/>
        <v>0.8638566485673523</v>
      </c>
      <c r="H344" s="13">
        <f t="shared" si="80"/>
        <v>0.8301899944356496</v>
      </c>
      <c r="I344" s="30">
        <f t="shared" si="85"/>
        <v>0</v>
      </c>
      <c r="J344" s="31">
        <f t="shared" si="86"/>
        <v>148871331</v>
      </c>
      <c r="K344" s="102">
        <f t="shared" si="77"/>
        <v>0</v>
      </c>
      <c r="L344" s="62">
        <f t="shared" si="78"/>
        <v>0.1698100055643505</v>
      </c>
    </row>
    <row r="345" spans="1:12" ht="12.75">
      <c r="A345" s="27" t="s">
        <v>35</v>
      </c>
      <c r="B345" s="28" t="s">
        <v>629</v>
      </c>
      <c r="C345" s="11" t="s">
        <v>630</v>
      </c>
      <c r="D345" s="12">
        <v>1424948408</v>
      </c>
      <c r="E345" s="12">
        <v>1635190277</v>
      </c>
      <c r="F345" s="12">
        <v>1402106280</v>
      </c>
      <c r="G345" s="29">
        <f t="shared" si="79"/>
        <v>0.9839698561212751</v>
      </c>
      <c r="H345" s="13">
        <f t="shared" si="80"/>
        <v>0.8574575691413556</v>
      </c>
      <c r="I345" s="30">
        <f t="shared" si="85"/>
        <v>0</v>
      </c>
      <c r="J345" s="31">
        <f t="shared" si="86"/>
        <v>233083997</v>
      </c>
      <c r="K345" s="102">
        <f t="shared" si="77"/>
        <v>0</v>
      </c>
      <c r="L345" s="62">
        <f t="shared" si="78"/>
        <v>0.14254243085864435</v>
      </c>
    </row>
    <row r="346" spans="1:12" ht="12.75">
      <c r="A346" s="27" t="s">
        <v>35</v>
      </c>
      <c r="B346" s="28" t="s">
        <v>631</v>
      </c>
      <c r="C346" s="11" t="s">
        <v>632</v>
      </c>
      <c r="D346" s="12">
        <v>465082337</v>
      </c>
      <c r="E346" s="12">
        <v>465082337</v>
      </c>
      <c r="F346" s="12">
        <v>457328713</v>
      </c>
      <c r="G346" s="29">
        <f t="shared" si="79"/>
        <v>0.9833284917891861</v>
      </c>
      <c r="H346" s="13">
        <f t="shared" si="80"/>
        <v>0.9833284917891861</v>
      </c>
      <c r="I346" s="30">
        <f t="shared" si="85"/>
        <v>0</v>
      </c>
      <c r="J346" s="31">
        <f t="shared" si="86"/>
        <v>7753624</v>
      </c>
      <c r="K346" s="102">
        <f t="shared" si="77"/>
        <v>0</v>
      </c>
      <c r="L346" s="62">
        <f t="shared" si="78"/>
        <v>0.016671508210813864</v>
      </c>
    </row>
    <row r="347" spans="1:12" ht="12.75">
      <c r="A347" s="27" t="s">
        <v>35</v>
      </c>
      <c r="B347" s="28" t="s">
        <v>633</v>
      </c>
      <c r="C347" s="11" t="s">
        <v>634</v>
      </c>
      <c r="D347" s="12">
        <v>456220826</v>
      </c>
      <c r="E347" s="12">
        <v>474934515</v>
      </c>
      <c r="F347" s="12">
        <v>448251448</v>
      </c>
      <c r="G347" s="29">
        <f t="shared" si="79"/>
        <v>0.9825317531646396</v>
      </c>
      <c r="H347" s="13">
        <f t="shared" si="80"/>
        <v>0.9438173765913812</v>
      </c>
      <c r="I347" s="30">
        <f t="shared" si="85"/>
        <v>0</v>
      </c>
      <c r="J347" s="31">
        <f t="shared" si="86"/>
        <v>26683067</v>
      </c>
      <c r="K347" s="102">
        <f t="shared" si="77"/>
        <v>0</v>
      </c>
      <c r="L347" s="62">
        <f t="shared" si="78"/>
        <v>0.056182623408618765</v>
      </c>
    </row>
    <row r="348" spans="1:12" ht="12.75">
      <c r="A348" s="27" t="s">
        <v>35</v>
      </c>
      <c r="B348" s="28" t="s">
        <v>635</v>
      </c>
      <c r="C348" s="11" t="s">
        <v>636</v>
      </c>
      <c r="D348" s="12">
        <v>608448120</v>
      </c>
      <c r="E348" s="12">
        <v>606172060</v>
      </c>
      <c r="F348" s="12">
        <v>598904086</v>
      </c>
      <c r="G348" s="29">
        <f t="shared" si="79"/>
        <v>0.9843141367582827</v>
      </c>
      <c r="H348" s="13">
        <f t="shared" si="80"/>
        <v>0.9880100478402122</v>
      </c>
      <c r="I348" s="30">
        <f t="shared" si="85"/>
        <v>0</v>
      </c>
      <c r="J348" s="31">
        <f t="shared" si="86"/>
        <v>7267974</v>
      </c>
      <c r="K348" s="102">
        <f t="shared" si="77"/>
        <v>0</v>
      </c>
      <c r="L348" s="62">
        <f t="shared" si="78"/>
        <v>0.011989952159787768</v>
      </c>
    </row>
    <row r="349" spans="1:12" ht="12.75">
      <c r="A349" s="27" t="s">
        <v>54</v>
      </c>
      <c r="B349" s="28" t="s">
        <v>637</v>
      </c>
      <c r="C349" s="11" t="s">
        <v>638</v>
      </c>
      <c r="D349" s="12">
        <v>183922420</v>
      </c>
      <c r="E349" s="12">
        <v>280396862</v>
      </c>
      <c r="F349" s="12">
        <v>150939536</v>
      </c>
      <c r="G349" s="29">
        <f t="shared" si="79"/>
        <v>0.8206695844911132</v>
      </c>
      <c r="H349" s="13">
        <f t="shared" si="80"/>
        <v>0.5383067946031436</v>
      </c>
      <c r="I349" s="30">
        <f t="shared" si="85"/>
        <v>0</v>
      </c>
      <c r="J349" s="31">
        <f t="shared" si="86"/>
        <v>129457326</v>
      </c>
      <c r="K349" s="102">
        <f t="shared" si="77"/>
        <v>0</v>
      </c>
      <c r="L349" s="62">
        <f t="shared" si="78"/>
        <v>0.4616932053968564</v>
      </c>
    </row>
    <row r="350" spans="1:12" ht="12.75">
      <c r="A350" s="32"/>
      <c r="B350" s="33" t="s">
        <v>639</v>
      </c>
      <c r="C350" s="34"/>
      <c r="D350" s="35">
        <f>SUM(D342:D349)</f>
        <v>4478950659</v>
      </c>
      <c r="E350" s="35">
        <f>SUM(E342:E349)</f>
        <v>4853448949</v>
      </c>
      <c r="F350" s="35">
        <f>SUM(F342:F349)</f>
        <v>4197476322</v>
      </c>
      <c r="G350" s="36">
        <f t="shared" si="79"/>
        <v>0.9371561871452176</v>
      </c>
      <c r="H350" s="18">
        <f t="shared" si="80"/>
        <v>0.8648440245497676</v>
      </c>
      <c r="I350" s="54">
        <f>SUM(I342:I349)</f>
        <v>0</v>
      </c>
      <c r="J350" s="57">
        <f>SUM(J342:J349)</f>
        <v>655972627</v>
      </c>
      <c r="K350" s="103">
        <f t="shared" si="77"/>
        <v>0</v>
      </c>
      <c r="L350" s="100">
        <f t="shared" si="78"/>
        <v>0.13515597545023236</v>
      </c>
    </row>
    <row r="351" spans="1:12" ht="12.75">
      <c r="A351" s="27" t="s">
        <v>35</v>
      </c>
      <c r="B351" s="28" t="s">
        <v>640</v>
      </c>
      <c r="C351" s="11" t="s">
        <v>641</v>
      </c>
      <c r="D351" s="12">
        <v>62262200</v>
      </c>
      <c r="E351" s="12">
        <v>65054071</v>
      </c>
      <c r="F351" s="12">
        <v>58973341</v>
      </c>
      <c r="G351" s="29">
        <f t="shared" si="79"/>
        <v>0.9471772761001057</v>
      </c>
      <c r="H351" s="13">
        <f t="shared" si="80"/>
        <v>0.9065280634012897</v>
      </c>
      <c r="I351" s="30">
        <f>IF($F351&gt;$E351,$E351-$F351,0)</f>
        <v>0</v>
      </c>
      <c r="J351" s="31">
        <f>IF($F351&lt;=$E351,$E351-$F351,0)</f>
        <v>6080730</v>
      </c>
      <c r="K351" s="102">
        <f t="shared" si="77"/>
        <v>0</v>
      </c>
      <c r="L351" s="62">
        <f t="shared" si="78"/>
        <v>0.09347193659871032</v>
      </c>
    </row>
    <row r="352" spans="1:12" ht="12.75">
      <c r="A352" s="27" t="s">
        <v>35</v>
      </c>
      <c r="B352" s="28" t="s">
        <v>642</v>
      </c>
      <c r="C352" s="11" t="s">
        <v>643</v>
      </c>
      <c r="D352" s="12">
        <v>66477741</v>
      </c>
      <c r="E352" s="12">
        <v>69893601</v>
      </c>
      <c r="F352" s="12">
        <v>64988572</v>
      </c>
      <c r="G352" s="29">
        <f t="shared" si="79"/>
        <v>0.9775989830942059</v>
      </c>
      <c r="H352" s="13">
        <f t="shared" si="80"/>
        <v>0.9298214868053515</v>
      </c>
      <c r="I352" s="30">
        <f>IF($F352&gt;$E352,$E352-$F352,0)</f>
        <v>0</v>
      </c>
      <c r="J352" s="31">
        <f>IF($F352&lt;=$E352,$E352-$F352,0)</f>
        <v>4905029</v>
      </c>
      <c r="K352" s="102">
        <f t="shared" si="77"/>
        <v>0</v>
      </c>
      <c r="L352" s="62">
        <f t="shared" si="78"/>
        <v>0.07017851319464853</v>
      </c>
    </row>
    <row r="353" spans="1:12" ht="12.75">
      <c r="A353" s="27" t="s">
        <v>35</v>
      </c>
      <c r="B353" s="28" t="s">
        <v>644</v>
      </c>
      <c r="C353" s="11" t="s">
        <v>645</v>
      </c>
      <c r="D353" s="12">
        <v>234947984</v>
      </c>
      <c r="E353" s="12">
        <v>258453438</v>
      </c>
      <c r="F353" s="12">
        <v>244909577</v>
      </c>
      <c r="G353" s="29">
        <f t="shared" si="79"/>
        <v>1.042399142271423</v>
      </c>
      <c r="H353" s="13">
        <f t="shared" si="80"/>
        <v>0.9475965144638548</v>
      </c>
      <c r="I353" s="30">
        <f>IF($F353&gt;$E353,$E353-$F353,0)</f>
        <v>0</v>
      </c>
      <c r="J353" s="31">
        <f>IF($F353&lt;=$E353,$E353-$F353,0)</f>
        <v>13543861</v>
      </c>
      <c r="K353" s="102">
        <f t="shared" si="77"/>
        <v>0</v>
      </c>
      <c r="L353" s="62">
        <f t="shared" si="78"/>
        <v>0.0524034855361452</v>
      </c>
    </row>
    <row r="354" spans="1:12" ht="12.75">
      <c r="A354" s="27" t="s">
        <v>54</v>
      </c>
      <c r="B354" s="28" t="s">
        <v>646</v>
      </c>
      <c r="C354" s="11" t="s">
        <v>647</v>
      </c>
      <c r="D354" s="12">
        <v>50977611</v>
      </c>
      <c r="E354" s="12">
        <v>57219194</v>
      </c>
      <c r="F354" s="12">
        <v>57655604</v>
      </c>
      <c r="G354" s="29">
        <f t="shared" si="79"/>
        <v>1.130998547578073</v>
      </c>
      <c r="H354" s="13">
        <f t="shared" si="80"/>
        <v>1.0076269861473408</v>
      </c>
      <c r="I354" s="30">
        <f>IF($F354&gt;$E354,$E354-$F354,0)</f>
        <v>-436410</v>
      </c>
      <c r="J354" s="31">
        <f>IF($F354&lt;=$E354,$E354-$F354,0)</f>
        <v>0</v>
      </c>
      <c r="K354" s="102">
        <f t="shared" si="77"/>
        <v>0.007626986147340698</v>
      </c>
      <c r="L354" s="62">
        <f t="shared" si="78"/>
        <v>0</v>
      </c>
    </row>
    <row r="355" spans="1:12" ht="12.75">
      <c r="A355" s="32"/>
      <c r="B355" s="33" t="s">
        <v>648</v>
      </c>
      <c r="C355" s="34"/>
      <c r="D355" s="35">
        <f>SUM(D351:D354)</f>
        <v>414665536</v>
      </c>
      <c r="E355" s="35">
        <f>SUM(E351:E354)</f>
        <v>450620304</v>
      </c>
      <c r="F355" s="35">
        <f>SUM(F351:F354)</f>
        <v>426527094</v>
      </c>
      <c r="G355" s="36">
        <f t="shared" si="79"/>
        <v>1.0286051214056045</v>
      </c>
      <c r="H355" s="18">
        <f t="shared" si="80"/>
        <v>0.9465332347740816</v>
      </c>
      <c r="I355" s="54">
        <f>SUM(I351:I354)</f>
        <v>-436410</v>
      </c>
      <c r="J355" s="57">
        <f>SUM(J351:J354)</f>
        <v>24529620</v>
      </c>
      <c r="K355" s="103">
        <f t="shared" si="77"/>
        <v>0.0009684650161702434</v>
      </c>
      <c r="L355" s="100">
        <f t="shared" si="78"/>
        <v>0.05443523024208869</v>
      </c>
    </row>
    <row r="356" spans="1:12" ht="12.75">
      <c r="A356" s="40"/>
      <c r="B356" s="41" t="s">
        <v>649</v>
      </c>
      <c r="C356" s="42"/>
      <c r="D356" s="43">
        <f>SUM(D320,D322:D327,D329:D334,D336:D340,D342:D349,D351:D354)</f>
        <v>45972555759</v>
      </c>
      <c r="E356" s="43">
        <f>SUM(E320,E322:E327,E329:E334,E336:E340,E342:E349,E351:E354)</f>
        <v>46559181330</v>
      </c>
      <c r="F356" s="43">
        <f>SUM(F320,F322:F327,F329:F334,F336:F340,F342:F349,F351:F354)</f>
        <v>42746959377</v>
      </c>
      <c r="G356" s="44">
        <f t="shared" si="79"/>
        <v>0.9298364789873896</v>
      </c>
      <c r="H356" s="45">
        <f t="shared" si="80"/>
        <v>0.9181209410453351</v>
      </c>
      <c r="I356" s="54">
        <f>I355+I350+I341+I335+I328+I321</f>
        <v>-436410</v>
      </c>
      <c r="J356" s="57">
        <f>J355+J350+J341+J335+J328+J321</f>
        <v>3812658363</v>
      </c>
      <c r="K356" s="103">
        <f t="shared" si="77"/>
        <v>9.373231820955646E-06</v>
      </c>
      <c r="L356" s="100">
        <f t="shared" si="78"/>
        <v>0.08188843218648578</v>
      </c>
    </row>
    <row r="357" spans="1:12" ht="12.75">
      <c r="A357" s="32"/>
      <c r="B357" s="33" t="s">
        <v>650</v>
      </c>
      <c r="C357" s="34"/>
      <c r="D357" s="17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307312815263</v>
      </c>
      <c r="E357" s="17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315689346212</v>
      </c>
      <c r="F357" s="17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281898115262</v>
      </c>
      <c r="G357" s="36">
        <f t="shared" si="79"/>
        <v>0.9173002271992792</v>
      </c>
      <c r="H357" s="18">
        <f t="shared" si="80"/>
        <v>0.8929604962743733</v>
      </c>
      <c r="I357" s="54">
        <f>I356+I317+I277+I247+I220+I182+I107+I89+I57</f>
        <v>-4335702015</v>
      </c>
      <c r="J357" s="57">
        <f>J356+J317+J277+J247+J220+J182+J107+J89+J57</f>
        <v>38126932965</v>
      </c>
      <c r="K357" s="103">
        <f t="shared" si="77"/>
        <v>0.013734077716035357</v>
      </c>
      <c r="L357" s="100">
        <f t="shared" si="78"/>
        <v>0.12077358144166196</v>
      </c>
    </row>
  </sheetData>
  <sheetProtection/>
  <mergeCells count="11">
    <mergeCell ref="L2:L3"/>
    <mergeCell ref="K2:K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portrait" paperSize="9" scale="70" r:id="rId1"/>
  <rowBreaks count="8" manualBreakCount="8">
    <brk id="57" max="255" man="1"/>
    <brk id="107" max="255" man="1"/>
    <brk id="153" max="255" man="1"/>
    <brk id="182" max="255" man="1"/>
    <brk id="220" max="255" man="1"/>
    <brk id="247" max="255" man="1"/>
    <brk id="277" max="255" man="1"/>
    <brk id="3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57"/>
  <sheetViews>
    <sheetView showGridLines="0" zoomScaleSheetLayoutView="90" zoomScalePageLayoutView="0" workbookViewId="0" topLeftCell="A304">
      <selection activeCell="U16" sqref="U16"/>
    </sheetView>
  </sheetViews>
  <sheetFormatPr defaultColWidth="9.140625" defaultRowHeight="12.75"/>
  <cols>
    <col min="1" max="1" width="2.28125" style="3" customWidth="1"/>
    <col min="2" max="2" width="23.28125" style="3" customWidth="1"/>
    <col min="3" max="3" width="7.421875" style="3" customWidth="1"/>
    <col min="4" max="4" width="12.7109375" style="3" customWidth="1"/>
    <col min="5" max="10" width="12.140625" style="3" customWidth="1"/>
    <col min="11" max="11" width="12.140625" style="91" customWidth="1"/>
    <col min="12" max="12" width="11.421875" style="91" customWidth="1"/>
    <col min="13" max="16384" width="9.140625" style="3" customWidth="1"/>
  </cols>
  <sheetData>
    <row r="1" spans="1:12" ht="12.75">
      <c r="A1" s="86" t="s">
        <v>652</v>
      </c>
      <c r="C1" s="87"/>
      <c r="D1" s="87"/>
      <c r="E1" s="87"/>
      <c r="F1" s="87"/>
      <c r="G1" s="87"/>
      <c r="H1" s="87"/>
      <c r="I1" s="87"/>
      <c r="J1" s="87"/>
      <c r="K1" s="90"/>
      <c r="L1" s="89"/>
    </row>
    <row r="2" spans="1:12" ht="30" customHeight="1">
      <c r="A2" s="21"/>
      <c r="B2" s="123" t="s">
        <v>0</v>
      </c>
      <c r="C2" s="125" t="s">
        <v>1</v>
      </c>
      <c r="D2" s="127" t="s">
        <v>2</v>
      </c>
      <c r="E2" s="127" t="s">
        <v>3</v>
      </c>
      <c r="F2" s="127" t="s">
        <v>4</v>
      </c>
      <c r="G2" s="130" t="s">
        <v>5</v>
      </c>
      <c r="H2" s="127" t="s">
        <v>6</v>
      </c>
      <c r="I2" s="132" t="s">
        <v>7</v>
      </c>
      <c r="J2" s="134" t="s">
        <v>8</v>
      </c>
      <c r="K2" s="121" t="s">
        <v>655</v>
      </c>
      <c r="L2" s="105" t="s">
        <v>656</v>
      </c>
    </row>
    <row r="3" spans="1:12" ht="30" customHeight="1">
      <c r="A3" s="84"/>
      <c r="B3" s="124"/>
      <c r="C3" s="126"/>
      <c r="D3" s="129"/>
      <c r="E3" s="129"/>
      <c r="F3" s="129"/>
      <c r="G3" s="131"/>
      <c r="H3" s="129"/>
      <c r="I3" s="133"/>
      <c r="J3" s="135"/>
      <c r="K3" s="122"/>
      <c r="L3" s="106"/>
    </row>
    <row r="4" spans="1:12" ht="12.75">
      <c r="A4" s="22"/>
      <c r="B4" s="24" t="s">
        <v>28</v>
      </c>
      <c r="C4" s="5"/>
      <c r="D4" s="6"/>
      <c r="E4" s="6"/>
      <c r="F4" s="6"/>
      <c r="G4" s="7"/>
      <c r="H4" s="6"/>
      <c r="I4" s="8"/>
      <c r="J4" s="25"/>
      <c r="K4" s="94"/>
      <c r="L4" s="101"/>
    </row>
    <row r="5" spans="1:12" ht="12.75">
      <c r="A5" s="27" t="s">
        <v>29</v>
      </c>
      <c r="B5" s="28" t="s">
        <v>30</v>
      </c>
      <c r="C5" s="11" t="s">
        <v>31</v>
      </c>
      <c r="D5" s="12">
        <v>751242307</v>
      </c>
      <c r="E5" s="12">
        <v>1004376887</v>
      </c>
      <c r="F5" s="12">
        <v>839379175</v>
      </c>
      <c r="G5" s="29">
        <f>IF($D5=0,0,$F5/$D5)</f>
        <v>1.1173214915863359</v>
      </c>
      <c r="H5" s="13">
        <f>IF($E5=0,0,$F5/$E5)</f>
        <v>0.8357213172309889</v>
      </c>
      <c r="I5" s="30">
        <f>IF($F5&gt;$E5,$E5-$F5,0)</f>
        <v>0</v>
      </c>
      <c r="J5" s="31">
        <f>IF($F5&lt;=$E5,$E5-$F5,0)</f>
        <v>164997712</v>
      </c>
      <c r="K5" s="102">
        <f>IF(E5=0,0,(ABS(I5)/E5))</f>
        <v>0</v>
      </c>
      <c r="L5" s="62">
        <f>IF(E5=0,0,(J5/E5))</f>
        <v>0.1642786827690112</v>
      </c>
    </row>
    <row r="6" spans="1:12" ht="12.75">
      <c r="A6" s="27" t="s">
        <v>29</v>
      </c>
      <c r="B6" s="28" t="s">
        <v>32</v>
      </c>
      <c r="C6" s="11" t="s">
        <v>33</v>
      </c>
      <c r="D6" s="12">
        <v>1177276995</v>
      </c>
      <c r="E6" s="12">
        <v>1676126779</v>
      </c>
      <c r="F6" s="12">
        <v>1276024919</v>
      </c>
      <c r="G6" s="29">
        <f>IF($D6=0,0,$F6/$D6)</f>
        <v>1.083878241415904</v>
      </c>
      <c r="H6" s="13">
        <f>IF($E6=0,0,$F6/$E6)</f>
        <v>0.7612937964998648</v>
      </c>
      <c r="I6" s="30">
        <f>IF($F6&gt;$E6,$E6-$F6,0)</f>
        <v>0</v>
      </c>
      <c r="J6" s="31">
        <f>IF($F6&lt;=$E6,$E6-$F6,0)</f>
        <v>400101860</v>
      </c>
      <c r="K6" s="102">
        <f aca="true" t="shared" si="0" ref="K6:K57">IF(E6=0,0,(ABS(I6)/E6))</f>
        <v>0</v>
      </c>
      <c r="L6" s="62">
        <f aca="true" t="shared" si="1" ref="L6:L57">IF(E6=0,0,(J6/E6))</f>
        <v>0.2387062035001351</v>
      </c>
    </row>
    <row r="7" spans="1:12" ht="12.75">
      <c r="A7" s="32"/>
      <c r="B7" s="33" t="s">
        <v>34</v>
      </c>
      <c r="C7" s="34"/>
      <c r="D7" s="35">
        <f>SUM(D5:D6)</f>
        <v>1928519302</v>
      </c>
      <c r="E7" s="35">
        <f>SUM(E5:E6)</f>
        <v>2680503666</v>
      </c>
      <c r="F7" s="35">
        <f>SUM(F5:F6)</f>
        <v>2115404094</v>
      </c>
      <c r="G7" s="36">
        <f aca="true" t="shared" si="2" ref="G7:G38">IF($D7=0,0,$F7/$D7)</f>
        <v>1.096905844710078</v>
      </c>
      <c r="H7" s="18">
        <f aca="true" t="shared" si="3" ref="H7:H38">IF($E7=0,0,$F7/$E7)</f>
        <v>0.7891815709234699</v>
      </c>
      <c r="I7" s="54">
        <f>SUM(I5:I6)</f>
        <v>0</v>
      </c>
      <c r="J7" s="55">
        <f>SUM(J5:J6)</f>
        <v>565099572</v>
      </c>
      <c r="K7" s="103">
        <f t="shared" si="0"/>
        <v>0</v>
      </c>
      <c r="L7" s="100">
        <f t="shared" si="1"/>
        <v>0.21081842907653012</v>
      </c>
    </row>
    <row r="8" spans="1:12" ht="12.75">
      <c r="A8" s="27" t="s">
        <v>35</v>
      </c>
      <c r="B8" s="28" t="s">
        <v>36</v>
      </c>
      <c r="C8" s="11" t="s">
        <v>37</v>
      </c>
      <c r="D8" s="12">
        <v>47800255</v>
      </c>
      <c r="E8" s="12">
        <v>43696984</v>
      </c>
      <c r="F8" s="12">
        <v>39101084</v>
      </c>
      <c r="G8" s="29">
        <f t="shared" si="2"/>
        <v>0.8180099457628417</v>
      </c>
      <c r="H8" s="13">
        <f t="shared" si="3"/>
        <v>0.8948234047457372</v>
      </c>
      <c r="I8" s="30">
        <f aca="true" t="shared" si="4" ref="I8:I17">IF($F8&gt;$E8,$E8-$F8,0)</f>
        <v>0</v>
      </c>
      <c r="J8" s="31">
        <f aca="true" t="shared" si="5" ref="J8:J17">IF($F8&lt;=$E8,$E8-$F8,0)</f>
        <v>4595900</v>
      </c>
      <c r="K8" s="102">
        <f t="shared" si="0"/>
        <v>0</v>
      </c>
      <c r="L8" s="62">
        <f t="shared" si="1"/>
        <v>0.10517659525426286</v>
      </c>
    </row>
    <row r="9" spans="1:12" ht="12.75">
      <c r="A9" s="27" t="s">
        <v>35</v>
      </c>
      <c r="B9" s="28" t="s">
        <v>38</v>
      </c>
      <c r="C9" s="11" t="s">
        <v>39</v>
      </c>
      <c r="D9" s="12">
        <v>37276250</v>
      </c>
      <c r="E9" s="12">
        <v>43807200</v>
      </c>
      <c r="F9" s="12">
        <v>37783206</v>
      </c>
      <c r="G9" s="29">
        <f t="shared" si="2"/>
        <v>1.0135999731732672</v>
      </c>
      <c r="H9" s="13">
        <f t="shared" si="3"/>
        <v>0.8624884950419109</v>
      </c>
      <c r="I9" s="30">
        <f t="shared" si="4"/>
        <v>0</v>
      </c>
      <c r="J9" s="31">
        <f t="shared" si="5"/>
        <v>6023994</v>
      </c>
      <c r="K9" s="102">
        <f t="shared" si="0"/>
        <v>0</v>
      </c>
      <c r="L9" s="62">
        <f t="shared" si="1"/>
        <v>0.1375115049580891</v>
      </c>
    </row>
    <row r="10" spans="1:12" ht="12.75">
      <c r="A10" s="27" t="s">
        <v>35</v>
      </c>
      <c r="B10" s="28" t="s">
        <v>40</v>
      </c>
      <c r="C10" s="11" t="s">
        <v>41</v>
      </c>
      <c r="D10" s="12">
        <v>16588750</v>
      </c>
      <c r="E10" s="12">
        <v>13960469</v>
      </c>
      <c r="F10" s="12">
        <v>9041207</v>
      </c>
      <c r="G10" s="29">
        <f t="shared" si="2"/>
        <v>0.5450203903247683</v>
      </c>
      <c r="H10" s="13">
        <f t="shared" si="3"/>
        <v>0.6476291734898018</v>
      </c>
      <c r="I10" s="30">
        <f t="shared" si="4"/>
        <v>0</v>
      </c>
      <c r="J10" s="31">
        <f t="shared" si="5"/>
        <v>4919262</v>
      </c>
      <c r="K10" s="102">
        <f t="shared" si="0"/>
        <v>0</v>
      </c>
      <c r="L10" s="62">
        <f t="shared" si="1"/>
        <v>0.3523708265101982</v>
      </c>
    </row>
    <row r="11" spans="1:12" ht="12.75">
      <c r="A11" s="27" t="s">
        <v>35</v>
      </c>
      <c r="B11" s="28" t="s">
        <v>42</v>
      </c>
      <c r="C11" s="11" t="s">
        <v>43</v>
      </c>
      <c r="D11" s="12">
        <v>144035153</v>
      </c>
      <c r="E11" s="12">
        <v>144035153</v>
      </c>
      <c r="F11" s="12">
        <v>48025387</v>
      </c>
      <c r="G11" s="29">
        <f t="shared" si="2"/>
        <v>0.3334282360917824</v>
      </c>
      <c r="H11" s="13">
        <f t="shared" si="3"/>
        <v>0.3334282360917824</v>
      </c>
      <c r="I11" s="30">
        <f t="shared" si="4"/>
        <v>0</v>
      </c>
      <c r="J11" s="31">
        <f t="shared" si="5"/>
        <v>96009766</v>
      </c>
      <c r="K11" s="102">
        <f t="shared" si="0"/>
        <v>0</v>
      </c>
      <c r="L11" s="62">
        <f t="shared" si="1"/>
        <v>0.6665717639082176</v>
      </c>
    </row>
    <row r="12" spans="1:12" ht="12.75">
      <c r="A12" s="27" t="s">
        <v>35</v>
      </c>
      <c r="B12" s="28" t="s">
        <v>44</v>
      </c>
      <c r="C12" s="11" t="s">
        <v>45</v>
      </c>
      <c r="D12" s="12">
        <v>35326550</v>
      </c>
      <c r="E12" s="12">
        <v>35326550</v>
      </c>
      <c r="F12" s="12">
        <v>55401983</v>
      </c>
      <c r="G12" s="29">
        <f t="shared" si="2"/>
        <v>1.5682817314456123</v>
      </c>
      <c r="H12" s="13">
        <f t="shared" si="3"/>
        <v>1.5682817314456123</v>
      </c>
      <c r="I12" s="30">
        <f t="shared" si="4"/>
        <v>-20075433</v>
      </c>
      <c r="J12" s="31">
        <f t="shared" si="5"/>
        <v>0</v>
      </c>
      <c r="K12" s="102">
        <f t="shared" si="0"/>
        <v>0.5682817314456124</v>
      </c>
      <c r="L12" s="62">
        <f t="shared" si="1"/>
        <v>0</v>
      </c>
    </row>
    <row r="13" spans="1:12" ht="12.75">
      <c r="A13" s="27" t="s">
        <v>35</v>
      </c>
      <c r="B13" s="28" t="s">
        <v>46</v>
      </c>
      <c r="C13" s="11" t="s">
        <v>47</v>
      </c>
      <c r="D13" s="12">
        <v>0</v>
      </c>
      <c r="E13" s="12">
        <v>26486098</v>
      </c>
      <c r="F13" s="12">
        <v>21006473</v>
      </c>
      <c r="G13" s="29">
        <f t="shared" si="2"/>
        <v>0</v>
      </c>
      <c r="H13" s="13">
        <f t="shared" si="3"/>
        <v>0.7931131644985985</v>
      </c>
      <c r="I13" s="30">
        <f t="shared" si="4"/>
        <v>0</v>
      </c>
      <c r="J13" s="31">
        <f t="shared" si="5"/>
        <v>5479625</v>
      </c>
      <c r="K13" s="102">
        <f t="shared" si="0"/>
        <v>0</v>
      </c>
      <c r="L13" s="62">
        <f t="shared" si="1"/>
        <v>0.20688683550140152</v>
      </c>
    </row>
    <row r="14" spans="1:12" ht="12.75">
      <c r="A14" s="27" t="s">
        <v>35</v>
      </c>
      <c r="B14" s="28" t="s">
        <v>48</v>
      </c>
      <c r="C14" s="11" t="s">
        <v>49</v>
      </c>
      <c r="D14" s="12">
        <v>37029034</v>
      </c>
      <c r="E14" s="12">
        <v>37029034</v>
      </c>
      <c r="F14" s="12">
        <v>35487706</v>
      </c>
      <c r="G14" s="29">
        <f t="shared" si="2"/>
        <v>0.95837514961908</v>
      </c>
      <c r="H14" s="13">
        <f t="shared" si="3"/>
        <v>0.95837514961908</v>
      </c>
      <c r="I14" s="30">
        <f t="shared" si="4"/>
        <v>0</v>
      </c>
      <c r="J14" s="31">
        <f t="shared" si="5"/>
        <v>1541328</v>
      </c>
      <c r="K14" s="102">
        <f t="shared" si="0"/>
        <v>0</v>
      </c>
      <c r="L14" s="62">
        <f t="shared" si="1"/>
        <v>0.04162485038092001</v>
      </c>
    </row>
    <row r="15" spans="1:12" ht="12.75">
      <c r="A15" s="27" t="s">
        <v>35</v>
      </c>
      <c r="B15" s="28" t="s">
        <v>50</v>
      </c>
      <c r="C15" s="11" t="s">
        <v>51</v>
      </c>
      <c r="D15" s="12">
        <v>82025976</v>
      </c>
      <c r="E15" s="12">
        <v>84765976</v>
      </c>
      <c r="F15" s="12">
        <v>20940617</v>
      </c>
      <c r="G15" s="29">
        <f t="shared" si="2"/>
        <v>0.2552925063640815</v>
      </c>
      <c r="H15" s="13">
        <f t="shared" si="3"/>
        <v>0.2470403573245001</v>
      </c>
      <c r="I15" s="30">
        <f t="shared" si="4"/>
        <v>0</v>
      </c>
      <c r="J15" s="31">
        <f t="shared" si="5"/>
        <v>63825359</v>
      </c>
      <c r="K15" s="102">
        <f t="shared" si="0"/>
        <v>0</v>
      </c>
      <c r="L15" s="62">
        <f t="shared" si="1"/>
        <v>0.7529596426754999</v>
      </c>
    </row>
    <row r="16" spans="1:12" ht="12.75">
      <c r="A16" s="27" t="s">
        <v>35</v>
      </c>
      <c r="B16" s="28" t="s">
        <v>52</v>
      </c>
      <c r="C16" s="11" t="s">
        <v>53</v>
      </c>
      <c r="D16" s="12">
        <v>0</v>
      </c>
      <c r="E16" s="12">
        <v>31459237</v>
      </c>
      <c r="F16" s="12">
        <v>12887094</v>
      </c>
      <c r="G16" s="29">
        <f t="shared" si="2"/>
        <v>0</v>
      </c>
      <c r="H16" s="13">
        <f t="shared" si="3"/>
        <v>0.40964420084314185</v>
      </c>
      <c r="I16" s="30">
        <f t="shared" si="4"/>
        <v>0</v>
      </c>
      <c r="J16" s="31">
        <f t="shared" si="5"/>
        <v>18572143</v>
      </c>
      <c r="K16" s="102">
        <f t="shared" si="0"/>
        <v>0</v>
      </c>
      <c r="L16" s="62">
        <f t="shared" si="1"/>
        <v>0.5903557991568581</v>
      </c>
    </row>
    <row r="17" spans="1:12" ht="12.75">
      <c r="A17" s="27" t="s">
        <v>54</v>
      </c>
      <c r="B17" s="28" t="s">
        <v>55</v>
      </c>
      <c r="C17" s="11" t="s">
        <v>56</v>
      </c>
      <c r="D17" s="12">
        <v>13030000</v>
      </c>
      <c r="E17" s="12">
        <v>13989696</v>
      </c>
      <c r="F17" s="12">
        <v>2975750</v>
      </c>
      <c r="G17" s="29">
        <f t="shared" si="2"/>
        <v>0.22837682271680737</v>
      </c>
      <c r="H17" s="13">
        <f t="shared" si="3"/>
        <v>0.2127101260813673</v>
      </c>
      <c r="I17" s="30">
        <f t="shared" si="4"/>
        <v>0</v>
      </c>
      <c r="J17" s="31">
        <f t="shared" si="5"/>
        <v>11013946</v>
      </c>
      <c r="K17" s="102">
        <f t="shared" si="0"/>
        <v>0</v>
      </c>
      <c r="L17" s="62">
        <f t="shared" si="1"/>
        <v>0.7872898739186327</v>
      </c>
    </row>
    <row r="18" spans="1:12" ht="12.75">
      <c r="A18" s="32"/>
      <c r="B18" s="33" t="s">
        <v>57</v>
      </c>
      <c r="C18" s="34"/>
      <c r="D18" s="35">
        <f>SUM(D8:D17)</f>
        <v>413111968</v>
      </c>
      <c r="E18" s="35">
        <f>SUM(E8:E17)</f>
        <v>474556397</v>
      </c>
      <c r="F18" s="35">
        <f>SUM(F8:F17)</f>
        <v>282650507</v>
      </c>
      <c r="G18" s="36">
        <f t="shared" si="2"/>
        <v>0.6841983018995954</v>
      </c>
      <c r="H18" s="18">
        <f t="shared" si="3"/>
        <v>0.5956099396970093</v>
      </c>
      <c r="I18" s="54">
        <f>SUM(I8:I17)</f>
        <v>-20075433</v>
      </c>
      <c r="J18" s="55">
        <f>SUM(J8:J17)</f>
        <v>211981323</v>
      </c>
      <c r="K18" s="103">
        <f t="shared" si="0"/>
        <v>0.042303576828614534</v>
      </c>
      <c r="L18" s="100">
        <f t="shared" si="1"/>
        <v>0.44669363713160526</v>
      </c>
    </row>
    <row r="19" spans="1:12" ht="12.75">
      <c r="A19" s="27" t="s">
        <v>35</v>
      </c>
      <c r="B19" s="28" t="s">
        <v>58</v>
      </c>
      <c r="C19" s="11" t="s">
        <v>59</v>
      </c>
      <c r="D19" s="12">
        <v>75042370</v>
      </c>
      <c r="E19" s="12">
        <v>75042370</v>
      </c>
      <c r="F19" s="12">
        <v>36947338</v>
      </c>
      <c r="G19" s="29">
        <f t="shared" si="2"/>
        <v>0.49235302669678477</v>
      </c>
      <c r="H19" s="13">
        <f t="shared" si="3"/>
        <v>0.49235302669678477</v>
      </c>
      <c r="I19" s="30">
        <f aca="true" t="shared" si="6" ref="I19:I26">IF($F19&gt;$E19,$E19-$F19,0)</f>
        <v>0</v>
      </c>
      <c r="J19" s="31">
        <f aca="true" t="shared" si="7" ref="J19:J26">IF($F19&lt;=$E19,$E19-$F19,0)</f>
        <v>38095032</v>
      </c>
      <c r="K19" s="102">
        <f t="shared" si="0"/>
        <v>0</v>
      </c>
      <c r="L19" s="62">
        <f t="shared" si="1"/>
        <v>0.5076469733032153</v>
      </c>
    </row>
    <row r="20" spans="1:12" ht="12.75">
      <c r="A20" s="27" t="s">
        <v>35</v>
      </c>
      <c r="B20" s="28" t="s">
        <v>60</v>
      </c>
      <c r="C20" s="11" t="s">
        <v>61</v>
      </c>
      <c r="D20" s="12">
        <v>84508462</v>
      </c>
      <c r="E20" s="12">
        <v>98313732</v>
      </c>
      <c r="F20" s="12">
        <v>36455389</v>
      </c>
      <c r="G20" s="29">
        <f t="shared" si="2"/>
        <v>0.4313815224799618</v>
      </c>
      <c r="H20" s="13">
        <f t="shared" si="3"/>
        <v>0.3708066844619427</v>
      </c>
      <c r="I20" s="30">
        <f t="shared" si="6"/>
        <v>0</v>
      </c>
      <c r="J20" s="31">
        <f t="shared" si="7"/>
        <v>61858343</v>
      </c>
      <c r="K20" s="102">
        <f t="shared" si="0"/>
        <v>0</v>
      </c>
      <c r="L20" s="62">
        <f t="shared" si="1"/>
        <v>0.6291933155380572</v>
      </c>
    </row>
    <row r="21" spans="1:12" ht="12.75">
      <c r="A21" s="27" t="s">
        <v>35</v>
      </c>
      <c r="B21" s="28" t="s">
        <v>62</v>
      </c>
      <c r="C21" s="11" t="s">
        <v>63</v>
      </c>
      <c r="D21" s="12">
        <v>20552677</v>
      </c>
      <c r="E21" s="12">
        <v>30154962</v>
      </c>
      <c r="F21" s="12">
        <v>22563528</v>
      </c>
      <c r="G21" s="29">
        <f t="shared" si="2"/>
        <v>1.0978388849296858</v>
      </c>
      <c r="H21" s="13">
        <f t="shared" si="3"/>
        <v>0.74825257614319</v>
      </c>
      <c r="I21" s="30">
        <f t="shared" si="6"/>
        <v>0</v>
      </c>
      <c r="J21" s="31">
        <f t="shared" si="7"/>
        <v>7591434</v>
      </c>
      <c r="K21" s="102">
        <f t="shared" si="0"/>
        <v>0</v>
      </c>
      <c r="L21" s="62">
        <f t="shared" si="1"/>
        <v>0.25174742385681004</v>
      </c>
    </row>
    <row r="22" spans="1:12" ht="12.75">
      <c r="A22" s="27" t="s">
        <v>35</v>
      </c>
      <c r="B22" s="28" t="s">
        <v>64</v>
      </c>
      <c r="C22" s="11" t="s">
        <v>65</v>
      </c>
      <c r="D22" s="12">
        <v>42969933</v>
      </c>
      <c r="E22" s="12">
        <v>66692782</v>
      </c>
      <c r="F22" s="12">
        <v>44745329</v>
      </c>
      <c r="G22" s="29">
        <f t="shared" si="2"/>
        <v>1.041317169379808</v>
      </c>
      <c r="H22" s="13">
        <f t="shared" si="3"/>
        <v>0.6709171166378994</v>
      </c>
      <c r="I22" s="30">
        <f t="shared" si="6"/>
        <v>0</v>
      </c>
      <c r="J22" s="31">
        <f t="shared" si="7"/>
        <v>21947453</v>
      </c>
      <c r="K22" s="102">
        <f t="shared" si="0"/>
        <v>0</v>
      </c>
      <c r="L22" s="62">
        <f t="shared" si="1"/>
        <v>0.32908288336210056</v>
      </c>
    </row>
    <row r="23" spans="1:12" ht="12.75">
      <c r="A23" s="27" t="s">
        <v>35</v>
      </c>
      <c r="B23" s="28" t="s">
        <v>66</v>
      </c>
      <c r="C23" s="11" t="s">
        <v>67</v>
      </c>
      <c r="D23" s="12">
        <v>32089781</v>
      </c>
      <c r="E23" s="12">
        <v>32089781</v>
      </c>
      <c r="F23" s="12">
        <v>7862460</v>
      </c>
      <c r="G23" s="29">
        <f t="shared" si="2"/>
        <v>0.24501444868071864</v>
      </c>
      <c r="H23" s="13">
        <f t="shared" si="3"/>
        <v>0.24501444868071864</v>
      </c>
      <c r="I23" s="30">
        <f t="shared" si="6"/>
        <v>0</v>
      </c>
      <c r="J23" s="31">
        <f t="shared" si="7"/>
        <v>24227321</v>
      </c>
      <c r="K23" s="102">
        <f t="shared" si="0"/>
        <v>0</v>
      </c>
      <c r="L23" s="62">
        <f t="shared" si="1"/>
        <v>0.7549855513192814</v>
      </c>
    </row>
    <row r="24" spans="1:12" ht="12.75">
      <c r="A24" s="27" t="s">
        <v>35</v>
      </c>
      <c r="B24" s="28" t="s">
        <v>68</v>
      </c>
      <c r="C24" s="11" t="s">
        <v>69</v>
      </c>
      <c r="D24" s="12">
        <v>109333600</v>
      </c>
      <c r="E24" s="12">
        <v>109333600</v>
      </c>
      <c r="F24" s="12">
        <v>27759714</v>
      </c>
      <c r="G24" s="29">
        <f t="shared" si="2"/>
        <v>0.2538992039043807</v>
      </c>
      <c r="H24" s="13">
        <f t="shared" si="3"/>
        <v>0.2538992039043807</v>
      </c>
      <c r="I24" s="30">
        <f t="shared" si="6"/>
        <v>0</v>
      </c>
      <c r="J24" s="31">
        <f t="shared" si="7"/>
        <v>81573886</v>
      </c>
      <c r="K24" s="102">
        <f t="shared" si="0"/>
        <v>0</v>
      </c>
      <c r="L24" s="62">
        <f t="shared" si="1"/>
        <v>0.7461007960956193</v>
      </c>
    </row>
    <row r="25" spans="1:12" ht="12.75">
      <c r="A25" s="27" t="s">
        <v>35</v>
      </c>
      <c r="B25" s="28" t="s">
        <v>70</v>
      </c>
      <c r="C25" s="11" t="s">
        <v>71</v>
      </c>
      <c r="D25" s="12">
        <v>11254200</v>
      </c>
      <c r="E25" s="12">
        <v>10805000</v>
      </c>
      <c r="F25" s="12">
        <v>6345169</v>
      </c>
      <c r="G25" s="29">
        <f t="shared" si="2"/>
        <v>0.5638045351957491</v>
      </c>
      <c r="H25" s="13">
        <f t="shared" si="3"/>
        <v>0.587243776029616</v>
      </c>
      <c r="I25" s="30">
        <f t="shared" si="6"/>
        <v>0</v>
      </c>
      <c r="J25" s="31">
        <f t="shared" si="7"/>
        <v>4459831</v>
      </c>
      <c r="K25" s="102">
        <f t="shared" si="0"/>
        <v>0</v>
      </c>
      <c r="L25" s="62">
        <f t="shared" si="1"/>
        <v>0.4127562239703841</v>
      </c>
    </row>
    <row r="26" spans="1:12" ht="12.75">
      <c r="A26" s="27" t="s">
        <v>54</v>
      </c>
      <c r="B26" s="28" t="s">
        <v>72</v>
      </c>
      <c r="C26" s="11" t="s">
        <v>73</v>
      </c>
      <c r="D26" s="12">
        <v>523978058</v>
      </c>
      <c r="E26" s="12">
        <v>536144344</v>
      </c>
      <c r="F26" s="12">
        <v>417425626</v>
      </c>
      <c r="G26" s="29">
        <f t="shared" si="2"/>
        <v>0.7966471489155372</v>
      </c>
      <c r="H26" s="13">
        <f t="shared" si="3"/>
        <v>0.7785694853847045</v>
      </c>
      <c r="I26" s="30">
        <f t="shared" si="6"/>
        <v>0</v>
      </c>
      <c r="J26" s="31">
        <f t="shared" si="7"/>
        <v>118718718</v>
      </c>
      <c r="K26" s="102">
        <f t="shared" si="0"/>
        <v>0</v>
      </c>
      <c r="L26" s="62">
        <f t="shared" si="1"/>
        <v>0.22143051461529548</v>
      </c>
    </row>
    <row r="27" spans="1:12" ht="12.75">
      <c r="A27" s="32"/>
      <c r="B27" s="33" t="s">
        <v>74</v>
      </c>
      <c r="C27" s="34"/>
      <c r="D27" s="35">
        <f>SUM(D19:D26)</f>
        <v>899729081</v>
      </c>
      <c r="E27" s="35">
        <f>SUM(E19:E26)</f>
        <v>958576571</v>
      </c>
      <c r="F27" s="35">
        <f>SUM(F19:F26)</f>
        <v>600104553</v>
      </c>
      <c r="G27" s="36">
        <f t="shared" si="2"/>
        <v>0.6669836128148892</v>
      </c>
      <c r="H27" s="18">
        <f t="shared" si="3"/>
        <v>0.6260371587988666</v>
      </c>
      <c r="I27" s="54">
        <f>SUM(I19:I26)</f>
        <v>0</v>
      </c>
      <c r="J27" s="55">
        <f>SUM(J19:J26)</f>
        <v>358472018</v>
      </c>
      <c r="K27" s="103">
        <f t="shared" si="0"/>
        <v>0</v>
      </c>
      <c r="L27" s="100">
        <f t="shared" si="1"/>
        <v>0.37396284120113343</v>
      </c>
    </row>
    <row r="28" spans="1:12" ht="12.75">
      <c r="A28" s="27" t="s">
        <v>35</v>
      </c>
      <c r="B28" s="28" t="s">
        <v>75</v>
      </c>
      <c r="C28" s="11" t="s">
        <v>76</v>
      </c>
      <c r="D28" s="12">
        <v>0</v>
      </c>
      <c r="E28" s="12">
        <v>0</v>
      </c>
      <c r="F28" s="12">
        <v>12980934</v>
      </c>
      <c r="G28" s="29">
        <f t="shared" si="2"/>
        <v>0</v>
      </c>
      <c r="H28" s="13">
        <f t="shared" si="3"/>
        <v>0</v>
      </c>
      <c r="I28" s="30">
        <f aca="true" t="shared" si="8" ref="I28:I36">IF($F28&gt;$E28,$E28-$F28,0)</f>
        <v>-12980934</v>
      </c>
      <c r="J28" s="31">
        <f aca="true" t="shared" si="9" ref="J28:J36">IF($F28&lt;=$E28,$E28-$F28,0)</f>
        <v>0</v>
      </c>
      <c r="K28" s="102">
        <f t="shared" si="0"/>
        <v>0</v>
      </c>
      <c r="L28" s="62">
        <f t="shared" si="1"/>
        <v>0</v>
      </c>
    </row>
    <row r="29" spans="1:12" ht="12.75">
      <c r="A29" s="27" t="s">
        <v>35</v>
      </c>
      <c r="B29" s="28" t="s">
        <v>77</v>
      </c>
      <c r="C29" s="11" t="s">
        <v>78</v>
      </c>
      <c r="D29" s="12">
        <v>0</v>
      </c>
      <c r="E29" s="12">
        <v>0</v>
      </c>
      <c r="F29" s="12">
        <v>14573333</v>
      </c>
      <c r="G29" s="29">
        <f t="shared" si="2"/>
        <v>0</v>
      </c>
      <c r="H29" s="13">
        <f t="shared" si="3"/>
        <v>0</v>
      </c>
      <c r="I29" s="30">
        <f t="shared" si="8"/>
        <v>-14573333</v>
      </c>
      <c r="J29" s="31">
        <f t="shared" si="9"/>
        <v>0</v>
      </c>
      <c r="K29" s="102">
        <f t="shared" si="0"/>
        <v>0</v>
      </c>
      <c r="L29" s="62">
        <f t="shared" si="1"/>
        <v>0</v>
      </c>
    </row>
    <row r="30" spans="1:12" ht="12.75">
      <c r="A30" s="27" t="s">
        <v>35</v>
      </c>
      <c r="B30" s="28" t="s">
        <v>79</v>
      </c>
      <c r="C30" s="11" t="s">
        <v>80</v>
      </c>
      <c r="D30" s="12">
        <v>9711000</v>
      </c>
      <c r="E30" s="12">
        <v>15011000</v>
      </c>
      <c r="F30" s="12">
        <v>2160528</v>
      </c>
      <c r="G30" s="29">
        <f t="shared" si="2"/>
        <v>0.2224825455668829</v>
      </c>
      <c r="H30" s="13">
        <f t="shared" si="3"/>
        <v>0.14392965158883486</v>
      </c>
      <c r="I30" s="30">
        <f t="shared" si="8"/>
        <v>0</v>
      </c>
      <c r="J30" s="31">
        <f t="shared" si="9"/>
        <v>12850472</v>
      </c>
      <c r="K30" s="102">
        <f t="shared" si="0"/>
        <v>0</v>
      </c>
      <c r="L30" s="62">
        <f t="shared" si="1"/>
        <v>0.8560703484111651</v>
      </c>
    </row>
    <row r="31" spans="1:12" ht="12.75">
      <c r="A31" s="27" t="s">
        <v>35</v>
      </c>
      <c r="B31" s="28" t="s">
        <v>81</v>
      </c>
      <c r="C31" s="11" t="s">
        <v>82</v>
      </c>
      <c r="D31" s="12">
        <v>69662521</v>
      </c>
      <c r="E31" s="12">
        <v>80985147</v>
      </c>
      <c r="F31" s="12">
        <v>47508798</v>
      </c>
      <c r="G31" s="29">
        <f t="shared" si="2"/>
        <v>0.6819850519047395</v>
      </c>
      <c r="H31" s="13">
        <f t="shared" si="3"/>
        <v>0.5866359420203312</v>
      </c>
      <c r="I31" s="30">
        <f t="shared" si="8"/>
        <v>0</v>
      </c>
      <c r="J31" s="31">
        <f t="shared" si="9"/>
        <v>33476349</v>
      </c>
      <c r="K31" s="102">
        <f t="shared" si="0"/>
        <v>0</v>
      </c>
      <c r="L31" s="62">
        <f t="shared" si="1"/>
        <v>0.4133640579796688</v>
      </c>
    </row>
    <row r="32" spans="1:12" ht="12.75">
      <c r="A32" s="27" t="s">
        <v>35</v>
      </c>
      <c r="B32" s="28" t="s">
        <v>83</v>
      </c>
      <c r="C32" s="11" t="s">
        <v>84</v>
      </c>
      <c r="D32" s="12">
        <v>2250</v>
      </c>
      <c r="E32" s="12">
        <v>13229</v>
      </c>
      <c r="F32" s="12">
        <v>19726362</v>
      </c>
      <c r="G32" s="29">
        <f t="shared" si="2"/>
        <v>8767.272</v>
      </c>
      <c r="H32" s="13">
        <f t="shared" si="3"/>
        <v>1491.1453624612593</v>
      </c>
      <c r="I32" s="30">
        <f t="shared" si="8"/>
        <v>-19713133</v>
      </c>
      <c r="J32" s="31">
        <f t="shared" si="9"/>
        <v>0</v>
      </c>
      <c r="K32" s="102">
        <f t="shared" si="0"/>
        <v>1490.1453624612593</v>
      </c>
      <c r="L32" s="62">
        <f t="shared" si="1"/>
        <v>0</v>
      </c>
    </row>
    <row r="33" spans="1:12" ht="12.75">
      <c r="A33" s="27" t="s">
        <v>35</v>
      </c>
      <c r="B33" s="28" t="s">
        <v>85</v>
      </c>
      <c r="C33" s="11" t="s">
        <v>86</v>
      </c>
      <c r="D33" s="12">
        <v>39741700</v>
      </c>
      <c r="E33" s="12">
        <v>44009000</v>
      </c>
      <c r="F33" s="12">
        <v>33851137</v>
      </c>
      <c r="G33" s="29">
        <f t="shared" si="2"/>
        <v>0.8517787865139136</v>
      </c>
      <c r="H33" s="13">
        <f t="shared" si="3"/>
        <v>0.7691866890863233</v>
      </c>
      <c r="I33" s="30">
        <f t="shared" si="8"/>
        <v>0</v>
      </c>
      <c r="J33" s="31">
        <f t="shared" si="9"/>
        <v>10157863</v>
      </c>
      <c r="K33" s="102">
        <f t="shared" si="0"/>
        <v>0</v>
      </c>
      <c r="L33" s="62">
        <f t="shared" si="1"/>
        <v>0.23081331091367674</v>
      </c>
    </row>
    <row r="34" spans="1:12" ht="12.75">
      <c r="A34" s="27" t="s">
        <v>35</v>
      </c>
      <c r="B34" s="28" t="s">
        <v>87</v>
      </c>
      <c r="C34" s="11" t="s">
        <v>88</v>
      </c>
      <c r="D34" s="12">
        <v>0</v>
      </c>
      <c r="E34" s="12">
        <v>73219591</v>
      </c>
      <c r="F34" s="12">
        <v>13254411</v>
      </c>
      <c r="G34" s="29">
        <f t="shared" si="2"/>
        <v>0</v>
      </c>
      <c r="H34" s="13">
        <f t="shared" si="3"/>
        <v>0.18102274021170098</v>
      </c>
      <c r="I34" s="30">
        <f t="shared" si="8"/>
        <v>0</v>
      </c>
      <c r="J34" s="31">
        <f t="shared" si="9"/>
        <v>59965180</v>
      </c>
      <c r="K34" s="102">
        <f t="shared" si="0"/>
        <v>0</v>
      </c>
      <c r="L34" s="62">
        <f t="shared" si="1"/>
        <v>0.818977259788299</v>
      </c>
    </row>
    <row r="35" spans="1:12" ht="12.75">
      <c r="A35" s="27" t="s">
        <v>35</v>
      </c>
      <c r="B35" s="28" t="s">
        <v>89</v>
      </c>
      <c r="C35" s="11" t="s">
        <v>90</v>
      </c>
      <c r="D35" s="12">
        <v>19196000</v>
      </c>
      <c r="E35" s="12">
        <v>19196000</v>
      </c>
      <c r="F35" s="12">
        <v>10852772</v>
      </c>
      <c r="G35" s="29">
        <f t="shared" si="2"/>
        <v>0.5653663263179829</v>
      </c>
      <c r="H35" s="13">
        <f t="shared" si="3"/>
        <v>0.5653663263179829</v>
      </c>
      <c r="I35" s="30">
        <f t="shared" si="8"/>
        <v>0</v>
      </c>
      <c r="J35" s="31">
        <f t="shared" si="9"/>
        <v>8343228</v>
      </c>
      <c r="K35" s="102">
        <f t="shared" si="0"/>
        <v>0</v>
      </c>
      <c r="L35" s="62">
        <f t="shared" si="1"/>
        <v>0.4346336736820171</v>
      </c>
    </row>
    <row r="36" spans="1:12" ht="12.75">
      <c r="A36" s="27" t="s">
        <v>54</v>
      </c>
      <c r="B36" s="28" t="s">
        <v>91</v>
      </c>
      <c r="C36" s="11" t="s">
        <v>92</v>
      </c>
      <c r="D36" s="12">
        <v>530012584</v>
      </c>
      <c r="E36" s="12">
        <v>537091693</v>
      </c>
      <c r="F36" s="12">
        <v>538238897</v>
      </c>
      <c r="G36" s="29">
        <f t="shared" si="2"/>
        <v>1.0155209767623177</v>
      </c>
      <c r="H36" s="13">
        <f t="shared" si="3"/>
        <v>1.0021359555825415</v>
      </c>
      <c r="I36" s="30">
        <f t="shared" si="8"/>
        <v>-1147204</v>
      </c>
      <c r="J36" s="31">
        <f t="shared" si="9"/>
        <v>0</v>
      </c>
      <c r="K36" s="102">
        <f t="shared" si="0"/>
        <v>0.0021359555825414714</v>
      </c>
      <c r="L36" s="62">
        <f t="shared" si="1"/>
        <v>0</v>
      </c>
    </row>
    <row r="37" spans="1:12" ht="12.75">
      <c r="A37" s="32"/>
      <c r="B37" s="33" t="s">
        <v>93</v>
      </c>
      <c r="C37" s="34"/>
      <c r="D37" s="35">
        <f>SUM(D28:D36)</f>
        <v>668326055</v>
      </c>
      <c r="E37" s="35">
        <f>SUM(E28:E36)</f>
        <v>769525660</v>
      </c>
      <c r="F37" s="35">
        <f>SUM(F28:F36)</f>
        <v>693147172</v>
      </c>
      <c r="G37" s="36">
        <f t="shared" si="2"/>
        <v>1.0371392328853617</v>
      </c>
      <c r="H37" s="18">
        <f t="shared" si="3"/>
        <v>0.9007460154090249</v>
      </c>
      <c r="I37" s="54">
        <f>SUM(I28:I36)</f>
        <v>-48414604</v>
      </c>
      <c r="J37" s="55">
        <f>SUM(J28:J36)</f>
        <v>124793092</v>
      </c>
      <c r="K37" s="103">
        <f t="shared" si="0"/>
        <v>0.0629148662826916</v>
      </c>
      <c r="L37" s="100">
        <f t="shared" si="1"/>
        <v>0.16216885087366678</v>
      </c>
    </row>
    <row r="38" spans="1:12" ht="12.75">
      <c r="A38" s="27" t="s">
        <v>35</v>
      </c>
      <c r="B38" s="28" t="s">
        <v>94</v>
      </c>
      <c r="C38" s="11" t="s">
        <v>95</v>
      </c>
      <c r="D38" s="12">
        <v>40671667</v>
      </c>
      <c r="E38" s="12">
        <v>40671667</v>
      </c>
      <c r="F38" s="12">
        <v>31638738</v>
      </c>
      <c r="G38" s="29">
        <f t="shared" si="2"/>
        <v>0.7779061035290242</v>
      </c>
      <c r="H38" s="13">
        <f t="shared" si="3"/>
        <v>0.7779061035290242</v>
      </c>
      <c r="I38" s="30">
        <f>IF($F38&gt;$E38,$E38-$F38,0)</f>
        <v>0</v>
      </c>
      <c r="J38" s="31">
        <f>IF($F38&lt;=$E38,$E38-$F38,0)</f>
        <v>9032929</v>
      </c>
      <c r="K38" s="102">
        <f t="shared" si="0"/>
        <v>0</v>
      </c>
      <c r="L38" s="62">
        <f t="shared" si="1"/>
        <v>0.22209389647097572</v>
      </c>
    </row>
    <row r="39" spans="1:12" ht="12.75">
      <c r="A39" s="27" t="s">
        <v>35</v>
      </c>
      <c r="B39" s="28" t="s">
        <v>96</v>
      </c>
      <c r="C39" s="11" t="s">
        <v>97</v>
      </c>
      <c r="D39" s="12">
        <v>56480350</v>
      </c>
      <c r="E39" s="12">
        <v>70489550</v>
      </c>
      <c r="F39" s="12">
        <v>53690104</v>
      </c>
      <c r="G39" s="29">
        <f aca="true" t="shared" si="10" ref="G39:G57">IF($D39=0,0,$F39/$D39)</f>
        <v>0.950597933617621</v>
      </c>
      <c r="H39" s="13">
        <f aca="true" t="shared" si="11" ref="H39:H57">IF($E39=0,0,$F39/$E39)</f>
        <v>0.7616746595771997</v>
      </c>
      <c r="I39" s="30">
        <f>IF($F39&gt;$E39,$E39-$F39,0)</f>
        <v>0</v>
      </c>
      <c r="J39" s="31">
        <f>IF($F39&lt;=$E39,$E39-$F39,0)</f>
        <v>16799446</v>
      </c>
      <c r="K39" s="102">
        <f t="shared" si="0"/>
        <v>0</v>
      </c>
      <c r="L39" s="62">
        <f t="shared" si="1"/>
        <v>0.23832534042280026</v>
      </c>
    </row>
    <row r="40" spans="1:12" ht="12.75">
      <c r="A40" s="27" t="s">
        <v>35</v>
      </c>
      <c r="B40" s="28" t="s">
        <v>98</v>
      </c>
      <c r="C40" s="11" t="s">
        <v>99</v>
      </c>
      <c r="D40" s="12">
        <v>17950700</v>
      </c>
      <c r="E40" s="12">
        <v>19289700</v>
      </c>
      <c r="F40" s="12">
        <v>10732281</v>
      </c>
      <c r="G40" s="29">
        <f t="shared" si="10"/>
        <v>0.5978753474794855</v>
      </c>
      <c r="H40" s="13">
        <f t="shared" si="11"/>
        <v>0.5563736605545965</v>
      </c>
      <c r="I40" s="30">
        <f>IF($F40&gt;$E40,$E40-$F40,0)</f>
        <v>0</v>
      </c>
      <c r="J40" s="31">
        <f>IF($F40&lt;=$E40,$E40-$F40,0)</f>
        <v>8557419</v>
      </c>
      <c r="K40" s="102">
        <f t="shared" si="0"/>
        <v>0</v>
      </c>
      <c r="L40" s="62">
        <f t="shared" si="1"/>
        <v>0.44362633944540353</v>
      </c>
    </row>
    <row r="41" spans="1:12" ht="12.75">
      <c r="A41" s="27" t="s">
        <v>35</v>
      </c>
      <c r="B41" s="28" t="s">
        <v>100</v>
      </c>
      <c r="C41" s="11" t="s">
        <v>101</v>
      </c>
      <c r="D41" s="12">
        <v>18300000</v>
      </c>
      <c r="E41" s="12">
        <v>19383000</v>
      </c>
      <c r="F41" s="12">
        <v>13341440</v>
      </c>
      <c r="G41" s="29">
        <f t="shared" si="10"/>
        <v>0.72904043715847</v>
      </c>
      <c r="H41" s="13">
        <f t="shared" si="11"/>
        <v>0.6883062477428674</v>
      </c>
      <c r="I41" s="30">
        <f>IF($F41&gt;$E41,$E41-$F41,0)</f>
        <v>0</v>
      </c>
      <c r="J41" s="31">
        <f>IF($F41&lt;=$E41,$E41-$F41,0)</f>
        <v>6041560</v>
      </c>
      <c r="K41" s="102">
        <f t="shared" si="0"/>
        <v>0</v>
      </c>
      <c r="L41" s="62">
        <f t="shared" si="1"/>
        <v>0.31169375225713253</v>
      </c>
    </row>
    <row r="42" spans="1:12" ht="12.75">
      <c r="A42" s="27" t="s">
        <v>54</v>
      </c>
      <c r="B42" s="28" t="s">
        <v>102</v>
      </c>
      <c r="C42" s="11" t="s">
        <v>103</v>
      </c>
      <c r="D42" s="12">
        <v>106518614</v>
      </c>
      <c r="E42" s="12">
        <v>106518614</v>
      </c>
      <c r="F42" s="12">
        <v>118769199</v>
      </c>
      <c r="G42" s="29">
        <f t="shared" si="10"/>
        <v>1.11500886596215</v>
      </c>
      <c r="H42" s="13">
        <f t="shared" si="11"/>
        <v>1.11500886596215</v>
      </c>
      <c r="I42" s="30">
        <f>IF($F42&gt;$E42,$E42-$F42,0)</f>
        <v>-12250585</v>
      </c>
      <c r="J42" s="31">
        <f>IF($F42&lt;=$E42,$E42-$F42,0)</f>
        <v>0</v>
      </c>
      <c r="K42" s="102">
        <f t="shared" si="0"/>
        <v>0.11500886596215006</v>
      </c>
      <c r="L42" s="62">
        <f t="shared" si="1"/>
        <v>0</v>
      </c>
    </row>
    <row r="43" spans="1:12" ht="12.75">
      <c r="A43" s="32"/>
      <c r="B43" s="33" t="s">
        <v>104</v>
      </c>
      <c r="C43" s="34"/>
      <c r="D43" s="35">
        <f>SUM(D38:D42)</f>
        <v>239921331</v>
      </c>
      <c r="E43" s="35">
        <f>SUM(E38:E42)</f>
        <v>256352531</v>
      </c>
      <c r="F43" s="35">
        <f>SUM(F38:F42)</f>
        <v>228171762</v>
      </c>
      <c r="G43" s="36">
        <f t="shared" si="10"/>
        <v>0.9510274098971216</v>
      </c>
      <c r="H43" s="18">
        <f t="shared" si="11"/>
        <v>0.8900702525148855</v>
      </c>
      <c r="I43" s="54">
        <f>SUM(I38:I42)</f>
        <v>-12250585</v>
      </c>
      <c r="J43" s="55">
        <f>SUM(J38:J42)</f>
        <v>40431354</v>
      </c>
      <c r="K43" s="103">
        <f t="shared" si="0"/>
        <v>0.04778803997843111</v>
      </c>
      <c r="L43" s="100">
        <f t="shared" si="1"/>
        <v>0.15771778746354567</v>
      </c>
    </row>
    <row r="44" spans="1:12" ht="12.75">
      <c r="A44" s="27" t="s">
        <v>35</v>
      </c>
      <c r="B44" s="28" t="s">
        <v>105</v>
      </c>
      <c r="C44" s="11" t="s">
        <v>106</v>
      </c>
      <c r="D44" s="12">
        <v>8677998</v>
      </c>
      <c r="E44" s="12">
        <v>3482000</v>
      </c>
      <c r="F44" s="12">
        <v>81545093</v>
      </c>
      <c r="G44" s="29">
        <f t="shared" si="10"/>
        <v>9.396763285725578</v>
      </c>
      <c r="H44" s="13">
        <f t="shared" si="11"/>
        <v>23.419038770821366</v>
      </c>
      <c r="I44" s="30">
        <f aca="true" t="shared" si="12" ref="I44:I49">IF($F44&gt;$E44,$E44-$F44,0)</f>
        <v>-78063093</v>
      </c>
      <c r="J44" s="31">
        <f aca="true" t="shared" si="13" ref="J44:J49">IF($F44&lt;=$E44,$E44-$F44,0)</f>
        <v>0</v>
      </c>
      <c r="K44" s="102">
        <f t="shared" si="0"/>
        <v>22.419038770821366</v>
      </c>
      <c r="L44" s="62">
        <f t="shared" si="1"/>
        <v>0</v>
      </c>
    </row>
    <row r="45" spans="1:12" ht="12.75">
      <c r="A45" s="27" t="s">
        <v>35</v>
      </c>
      <c r="B45" s="28" t="s">
        <v>107</v>
      </c>
      <c r="C45" s="11" t="s">
        <v>108</v>
      </c>
      <c r="D45" s="12">
        <v>0</v>
      </c>
      <c r="E45" s="12">
        <v>0</v>
      </c>
      <c r="F45" s="12">
        <v>7283650</v>
      </c>
      <c r="G45" s="29">
        <f t="shared" si="10"/>
        <v>0</v>
      </c>
      <c r="H45" s="13">
        <f t="shared" si="11"/>
        <v>0</v>
      </c>
      <c r="I45" s="30">
        <f t="shared" si="12"/>
        <v>-7283650</v>
      </c>
      <c r="J45" s="31">
        <f t="shared" si="13"/>
        <v>0</v>
      </c>
      <c r="K45" s="102">
        <f t="shared" si="0"/>
        <v>0</v>
      </c>
      <c r="L45" s="62">
        <f t="shared" si="1"/>
        <v>0</v>
      </c>
    </row>
    <row r="46" spans="1:12" ht="12.75">
      <c r="A46" s="27" t="s">
        <v>35</v>
      </c>
      <c r="B46" s="28" t="s">
        <v>109</v>
      </c>
      <c r="C46" s="11" t="s">
        <v>110</v>
      </c>
      <c r="D46" s="12">
        <v>78897829</v>
      </c>
      <c r="E46" s="12">
        <v>78225000</v>
      </c>
      <c r="F46" s="12">
        <v>48446079</v>
      </c>
      <c r="G46" s="29">
        <f t="shared" si="10"/>
        <v>0.6140356409553424</v>
      </c>
      <c r="H46" s="13">
        <f t="shared" si="11"/>
        <v>0.6193170853307766</v>
      </c>
      <c r="I46" s="30">
        <f t="shared" si="12"/>
        <v>0</v>
      </c>
      <c r="J46" s="31">
        <f t="shared" si="13"/>
        <v>29778921</v>
      </c>
      <c r="K46" s="102">
        <f t="shared" si="0"/>
        <v>0</v>
      </c>
      <c r="L46" s="62">
        <f t="shared" si="1"/>
        <v>0.3806829146692234</v>
      </c>
    </row>
    <row r="47" spans="1:12" ht="12.75">
      <c r="A47" s="27" t="s">
        <v>35</v>
      </c>
      <c r="B47" s="28" t="s">
        <v>111</v>
      </c>
      <c r="C47" s="11" t="s">
        <v>112</v>
      </c>
      <c r="D47" s="12">
        <v>68046266</v>
      </c>
      <c r="E47" s="12">
        <v>71753155</v>
      </c>
      <c r="F47" s="12">
        <v>40969882</v>
      </c>
      <c r="G47" s="29">
        <f t="shared" si="10"/>
        <v>0.6020886142378481</v>
      </c>
      <c r="H47" s="13">
        <f t="shared" si="11"/>
        <v>0.5709837009954475</v>
      </c>
      <c r="I47" s="30">
        <f t="shared" si="12"/>
        <v>0</v>
      </c>
      <c r="J47" s="31">
        <f t="shared" si="13"/>
        <v>30783273</v>
      </c>
      <c r="K47" s="102">
        <f t="shared" si="0"/>
        <v>0</v>
      </c>
      <c r="L47" s="62">
        <f t="shared" si="1"/>
        <v>0.42901629900455246</v>
      </c>
    </row>
    <row r="48" spans="1:12" ht="12.75">
      <c r="A48" s="27" t="s">
        <v>35</v>
      </c>
      <c r="B48" s="28" t="s">
        <v>113</v>
      </c>
      <c r="C48" s="11" t="s">
        <v>114</v>
      </c>
      <c r="D48" s="12">
        <v>232957956</v>
      </c>
      <c r="E48" s="12">
        <v>29076847</v>
      </c>
      <c r="F48" s="12">
        <v>190189827</v>
      </c>
      <c r="G48" s="29">
        <f t="shared" si="10"/>
        <v>0.8164126706194142</v>
      </c>
      <c r="H48" s="13">
        <f t="shared" si="11"/>
        <v>6.540937089912122</v>
      </c>
      <c r="I48" s="30">
        <f t="shared" si="12"/>
        <v>-161112980</v>
      </c>
      <c r="J48" s="31">
        <f t="shared" si="13"/>
        <v>0</v>
      </c>
      <c r="K48" s="102">
        <f t="shared" si="0"/>
        <v>5.540937089912122</v>
      </c>
      <c r="L48" s="62">
        <f t="shared" si="1"/>
        <v>0</v>
      </c>
    </row>
    <row r="49" spans="1:12" ht="12.75">
      <c r="A49" s="27" t="s">
        <v>54</v>
      </c>
      <c r="B49" s="28" t="s">
        <v>115</v>
      </c>
      <c r="C49" s="11" t="s">
        <v>116</v>
      </c>
      <c r="D49" s="12">
        <v>815563723</v>
      </c>
      <c r="E49" s="12">
        <v>941897575</v>
      </c>
      <c r="F49" s="12">
        <v>818999720</v>
      </c>
      <c r="G49" s="29">
        <f t="shared" si="10"/>
        <v>1.004213033148852</v>
      </c>
      <c r="H49" s="13">
        <f t="shared" si="11"/>
        <v>0.8695209986075184</v>
      </c>
      <c r="I49" s="30">
        <f t="shared" si="12"/>
        <v>0</v>
      </c>
      <c r="J49" s="31">
        <f t="shared" si="13"/>
        <v>122897855</v>
      </c>
      <c r="K49" s="102">
        <f t="shared" si="0"/>
        <v>0</v>
      </c>
      <c r="L49" s="62">
        <f t="shared" si="1"/>
        <v>0.13047900139248156</v>
      </c>
    </row>
    <row r="50" spans="1:12" ht="12.75">
      <c r="A50" s="32"/>
      <c r="B50" s="33" t="s">
        <v>117</v>
      </c>
      <c r="C50" s="34"/>
      <c r="D50" s="35">
        <f>SUM(D44:D49)</f>
        <v>1204143772</v>
      </c>
      <c r="E50" s="35">
        <f>SUM(E44:E49)</f>
        <v>1124434577</v>
      </c>
      <c r="F50" s="35">
        <f>SUM(F44:F49)</f>
        <v>1187434251</v>
      </c>
      <c r="G50" s="36">
        <f t="shared" si="10"/>
        <v>0.9861233173408798</v>
      </c>
      <c r="H50" s="18">
        <f t="shared" si="11"/>
        <v>1.0560278697299434</v>
      </c>
      <c r="I50" s="54">
        <f>SUM(I44:I49)</f>
        <v>-246459723</v>
      </c>
      <c r="J50" s="55">
        <f>SUM(J44:J49)</f>
        <v>183460049</v>
      </c>
      <c r="K50" s="103">
        <f t="shared" si="0"/>
        <v>0.21918547156167717</v>
      </c>
      <c r="L50" s="100">
        <f t="shared" si="1"/>
        <v>0.16315760183173378</v>
      </c>
    </row>
    <row r="51" spans="1:12" ht="12.75">
      <c r="A51" s="27" t="s">
        <v>35</v>
      </c>
      <c r="B51" s="28" t="s">
        <v>118</v>
      </c>
      <c r="C51" s="11" t="s">
        <v>119</v>
      </c>
      <c r="D51" s="12">
        <v>143792500</v>
      </c>
      <c r="E51" s="12">
        <v>123692263</v>
      </c>
      <c r="F51" s="12">
        <v>89039459</v>
      </c>
      <c r="G51" s="29">
        <f t="shared" si="10"/>
        <v>0.6192218578854948</v>
      </c>
      <c r="H51" s="13">
        <f t="shared" si="11"/>
        <v>0.7198466326062771</v>
      </c>
      <c r="I51" s="30">
        <f>IF($F51&gt;$E51,$E51-$F51,0)</f>
        <v>0</v>
      </c>
      <c r="J51" s="31">
        <f>IF($F51&lt;=$E51,$E51-$F51,0)</f>
        <v>34652804</v>
      </c>
      <c r="K51" s="102">
        <f t="shared" si="0"/>
        <v>0</v>
      </c>
      <c r="L51" s="62">
        <f t="shared" si="1"/>
        <v>0.28015336739372293</v>
      </c>
    </row>
    <row r="52" spans="1:12" ht="12.75">
      <c r="A52" s="27" t="s">
        <v>35</v>
      </c>
      <c r="B52" s="28" t="s">
        <v>120</v>
      </c>
      <c r="C52" s="11" t="s">
        <v>121</v>
      </c>
      <c r="D52" s="12">
        <v>143531000</v>
      </c>
      <c r="E52" s="12">
        <v>90789110</v>
      </c>
      <c r="F52" s="12">
        <v>125295065</v>
      </c>
      <c r="G52" s="29">
        <f t="shared" si="10"/>
        <v>0.8729477604141266</v>
      </c>
      <c r="H52" s="13">
        <f t="shared" si="11"/>
        <v>1.3800671137760905</v>
      </c>
      <c r="I52" s="30">
        <f>IF($F52&gt;$E52,$E52-$F52,0)</f>
        <v>-34505955</v>
      </c>
      <c r="J52" s="31">
        <f>IF($F52&lt;=$E52,$E52-$F52,0)</f>
        <v>0</v>
      </c>
      <c r="K52" s="102">
        <f t="shared" si="0"/>
        <v>0.38006711377609054</v>
      </c>
      <c r="L52" s="62">
        <f t="shared" si="1"/>
        <v>0</v>
      </c>
    </row>
    <row r="53" spans="1:12" ht="12.75">
      <c r="A53" s="27" t="s">
        <v>35</v>
      </c>
      <c r="B53" s="28" t="s">
        <v>122</v>
      </c>
      <c r="C53" s="11" t="s">
        <v>123</v>
      </c>
      <c r="D53" s="12">
        <v>1897200</v>
      </c>
      <c r="E53" s="12">
        <v>93261223</v>
      </c>
      <c r="F53" s="12">
        <v>79378287</v>
      </c>
      <c r="G53" s="29">
        <f t="shared" si="10"/>
        <v>41.839704301075265</v>
      </c>
      <c r="H53" s="13">
        <f t="shared" si="11"/>
        <v>0.8511392457291709</v>
      </c>
      <c r="I53" s="30">
        <f>IF($F53&gt;$E53,$E53-$F53,0)</f>
        <v>0</v>
      </c>
      <c r="J53" s="31">
        <f>IF($F53&lt;=$E53,$E53-$F53,0)</f>
        <v>13882936</v>
      </c>
      <c r="K53" s="102">
        <f t="shared" si="0"/>
        <v>0</v>
      </c>
      <c r="L53" s="62">
        <f t="shared" si="1"/>
        <v>0.14886075427082915</v>
      </c>
    </row>
    <row r="54" spans="1:12" ht="12.75">
      <c r="A54" s="27" t="s">
        <v>35</v>
      </c>
      <c r="B54" s="28" t="s">
        <v>124</v>
      </c>
      <c r="C54" s="11" t="s">
        <v>125</v>
      </c>
      <c r="D54" s="12">
        <v>58807450</v>
      </c>
      <c r="E54" s="12">
        <v>58807450</v>
      </c>
      <c r="F54" s="12">
        <v>53426528</v>
      </c>
      <c r="G54" s="29">
        <f t="shared" si="10"/>
        <v>0.9084993142875605</v>
      </c>
      <c r="H54" s="13">
        <f t="shared" si="11"/>
        <v>0.9084993142875605</v>
      </c>
      <c r="I54" s="30">
        <f>IF($F54&gt;$E54,$E54-$F54,0)</f>
        <v>0</v>
      </c>
      <c r="J54" s="31">
        <f>IF($F54&lt;=$E54,$E54-$F54,0)</f>
        <v>5380922</v>
      </c>
      <c r="K54" s="102">
        <f t="shared" si="0"/>
        <v>0</v>
      </c>
      <c r="L54" s="62">
        <f t="shared" si="1"/>
        <v>0.0915006857124395</v>
      </c>
    </row>
    <row r="55" spans="1:12" ht="12.75">
      <c r="A55" s="27" t="s">
        <v>54</v>
      </c>
      <c r="B55" s="28" t="s">
        <v>126</v>
      </c>
      <c r="C55" s="11" t="s">
        <v>127</v>
      </c>
      <c r="D55" s="12">
        <v>0</v>
      </c>
      <c r="E55" s="12">
        <v>576725400</v>
      </c>
      <c r="F55" s="12">
        <v>340789741</v>
      </c>
      <c r="G55" s="29">
        <f t="shared" si="10"/>
        <v>0</v>
      </c>
      <c r="H55" s="13">
        <f t="shared" si="11"/>
        <v>0.5909046853147095</v>
      </c>
      <c r="I55" s="30">
        <f>IF($F55&gt;$E55,$E55-$F55,0)</f>
        <v>0</v>
      </c>
      <c r="J55" s="31">
        <f>IF($F55&lt;=$E55,$E55-$F55,0)</f>
        <v>235935659</v>
      </c>
      <c r="K55" s="102">
        <f t="shared" si="0"/>
        <v>0</v>
      </c>
      <c r="L55" s="62">
        <f t="shared" si="1"/>
        <v>0.4090953146852904</v>
      </c>
    </row>
    <row r="56" spans="1:12" ht="12.75">
      <c r="A56" s="32"/>
      <c r="B56" s="33" t="s">
        <v>128</v>
      </c>
      <c r="C56" s="34"/>
      <c r="D56" s="35">
        <f>SUM(D51:D55)</f>
        <v>348028150</v>
      </c>
      <c r="E56" s="35">
        <f>SUM(E51:E55)</f>
        <v>943275446</v>
      </c>
      <c r="F56" s="35">
        <f>SUM(F51:F55)</f>
        <v>687929080</v>
      </c>
      <c r="G56" s="36">
        <f t="shared" si="10"/>
        <v>1.976647808517788</v>
      </c>
      <c r="H56" s="18">
        <f t="shared" si="11"/>
        <v>0.7292981948350217</v>
      </c>
      <c r="I56" s="54">
        <f>SUM(I51:I55)</f>
        <v>-34505955</v>
      </c>
      <c r="J56" s="55">
        <f>SUM(J51:J55)</f>
        <v>289852321</v>
      </c>
      <c r="K56" s="103">
        <f t="shared" si="0"/>
        <v>0.036580995663911306</v>
      </c>
      <c r="L56" s="100">
        <f t="shared" si="1"/>
        <v>0.3072828008288896</v>
      </c>
    </row>
    <row r="57" spans="1:12" ht="12.75">
      <c r="A57" s="32"/>
      <c r="B57" s="33" t="s">
        <v>129</v>
      </c>
      <c r="C57" s="34"/>
      <c r="D57" s="35">
        <f>SUM(D5:D6,D8:D17,D19:D26,D28:D36,D38:D42,D44:D49,D51:D55)</f>
        <v>5701779659</v>
      </c>
      <c r="E57" s="35">
        <f>SUM(E5:E6,E8:E17,E19:E26,E28:E36,E38:E42,E44:E49,E51:E55)</f>
        <v>7207224848</v>
      </c>
      <c r="F57" s="35">
        <f>SUM(F5:F6,F8:F17,F19:F26,F28:F36,F38:F42,F44:F49,F51:F55)</f>
        <v>5794841419</v>
      </c>
      <c r="G57" s="36">
        <f t="shared" si="10"/>
        <v>1.0163215286394145</v>
      </c>
      <c r="H57" s="18">
        <f t="shared" si="11"/>
        <v>0.8040322788886023</v>
      </c>
      <c r="I57" s="54">
        <f>I56+I50+I43+I37+I27+I18+I7</f>
        <v>-361706300</v>
      </c>
      <c r="J57" s="55">
        <f>J56+J50+J43+J37+J27+J18+J7</f>
        <v>1774089729</v>
      </c>
      <c r="K57" s="103">
        <f t="shared" si="0"/>
        <v>0.050186626285202304</v>
      </c>
      <c r="L57" s="100">
        <f t="shared" si="1"/>
        <v>0.24615434739660005</v>
      </c>
    </row>
    <row r="58" spans="1:12" ht="12.75">
      <c r="A58" s="22"/>
      <c r="B58" s="26"/>
      <c r="C58" s="6"/>
      <c r="D58" s="37"/>
      <c r="E58" s="37"/>
      <c r="F58" s="37"/>
      <c r="G58" s="29"/>
      <c r="H58" s="13"/>
      <c r="I58" s="38"/>
      <c r="J58" s="39"/>
      <c r="K58" s="102"/>
      <c r="L58" s="62"/>
    </row>
    <row r="59" spans="1:12" ht="12.75">
      <c r="A59" s="22"/>
      <c r="B59" s="24" t="s">
        <v>130</v>
      </c>
      <c r="C59" s="5"/>
      <c r="D59" s="37"/>
      <c r="E59" s="37"/>
      <c r="F59" s="37"/>
      <c r="G59" s="29"/>
      <c r="H59" s="13"/>
      <c r="I59" s="38"/>
      <c r="J59" s="39"/>
      <c r="K59" s="102"/>
      <c r="L59" s="62"/>
    </row>
    <row r="60" spans="1:12" ht="12.75">
      <c r="A60" s="27" t="s">
        <v>29</v>
      </c>
      <c r="B60" s="28" t="s">
        <v>131</v>
      </c>
      <c r="C60" s="11" t="s">
        <v>132</v>
      </c>
      <c r="D60" s="12">
        <v>865988708</v>
      </c>
      <c r="E60" s="12">
        <v>1291817852</v>
      </c>
      <c r="F60" s="12">
        <v>1063302219</v>
      </c>
      <c r="G60" s="29">
        <f aca="true" t="shared" si="14" ref="G60:G89">IF($D60=0,0,$F60/$D60)</f>
        <v>1.2278476718890428</v>
      </c>
      <c r="H60" s="13">
        <f aca="true" t="shared" si="15" ref="H60:H89">IF($E60=0,0,$F60/$E60)</f>
        <v>0.8231053761594866</v>
      </c>
      <c r="I60" s="30">
        <f>IF($F60&gt;$E60,$E60-$F60,0)</f>
        <v>0</v>
      </c>
      <c r="J60" s="31">
        <f>IF($F60&lt;=$E60,$E60-$F60,0)</f>
        <v>228515633</v>
      </c>
      <c r="K60" s="102">
        <f aca="true" t="shared" si="16" ref="K60:K123">IF(E60=0,0,(ABS(I60)/E60))</f>
        <v>0</v>
      </c>
      <c r="L60" s="62">
        <f aca="true" t="shared" si="17" ref="L60:L123">IF(E60=0,0,(J60/E60))</f>
        <v>0.17689462384051338</v>
      </c>
    </row>
    <row r="61" spans="1:12" ht="12.75">
      <c r="A61" s="32"/>
      <c r="B61" s="33" t="s">
        <v>34</v>
      </c>
      <c r="C61" s="34"/>
      <c r="D61" s="35">
        <f>D60</f>
        <v>865988708</v>
      </c>
      <c r="E61" s="35">
        <f>E60</f>
        <v>1291817852</v>
      </c>
      <c r="F61" s="35">
        <f>F60</f>
        <v>1063302219</v>
      </c>
      <c r="G61" s="36">
        <f t="shared" si="14"/>
        <v>1.2278476718890428</v>
      </c>
      <c r="H61" s="18">
        <f t="shared" si="15"/>
        <v>0.8231053761594866</v>
      </c>
      <c r="I61" s="54">
        <f>SUM(I60)</f>
        <v>0</v>
      </c>
      <c r="J61" s="55">
        <f>SUM(J60)</f>
        <v>228515633</v>
      </c>
      <c r="K61" s="103">
        <f t="shared" si="16"/>
        <v>0</v>
      </c>
      <c r="L61" s="100">
        <f t="shared" si="17"/>
        <v>0.17689462384051338</v>
      </c>
    </row>
    <row r="62" spans="1:12" ht="12.75">
      <c r="A62" s="27" t="s">
        <v>35</v>
      </c>
      <c r="B62" s="28" t="s">
        <v>133</v>
      </c>
      <c r="C62" s="11" t="s">
        <v>134</v>
      </c>
      <c r="D62" s="12">
        <v>44812314</v>
      </c>
      <c r="E62" s="12">
        <v>45294000</v>
      </c>
      <c r="F62" s="12">
        <v>25916151</v>
      </c>
      <c r="G62" s="29">
        <f t="shared" si="14"/>
        <v>0.5783265510457684</v>
      </c>
      <c r="H62" s="13">
        <f t="shared" si="15"/>
        <v>0.5721762485097364</v>
      </c>
      <c r="I62" s="30">
        <f>IF($F62&gt;$E62,$E62-$F62,0)</f>
        <v>0</v>
      </c>
      <c r="J62" s="31">
        <f>IF($F62&lt;=$E62,$E62-$F62,0)</f>
        <v>19377849</v>
      </c>
      <c r="K62" s="102">
        <f t="shared" si="16"/>
        <v>0</v>
      </c>
      <c r="L62" s="62">
        <f t="shared" si="17"/>
        <v>0.42782375149026364</v>
      </c>
    </row>
    <row r="63" spans="1:12" ht="12.75">
      <c r="A63" s="27" t="s">
        <v>35</v>
      </c>
      <c r="B63" s="28" t="s">
        <v>135</v>
      </c>
      <c r="C63" s="11" t="s">
        <v>136</v>
      </c>
      <c r="D63" s="12">
        <v>51271000</v>
      </c>
      <c r="E63" s="12">
        <v>51271000</v>
      </c>
      <c r="F63" s="12">
        <v>35666689</v>
      </c>
      <c r="G63" s="29">
        <f t="shared" si="14"/>
        <v>0.6956503481500264</v>
      </c>
      <c r="H63" s="13">
        <f t="shared" si="15"/>
        <v>0.6956503481500264</v>
      </c>
      <c r="I63" s="30">
        <f>IF($F63&gt;$E63,$E63-$F63,0)</f>
        <v>0</v>
      </c>
      <c r="J63" s="31">
        <f>IF($F63&lt;=$E63,$E63-$F63,0)</f>
        <v>15604311</v>
      </c>
      <c r="K63" s="102">
        <f t="shared" si="16"/>
        <v>0</v>
      </c>
      <c r="L63" s="62">
        <f t="shared" si="17"/>
        <v>0.30434965184997365</v>
      </c>
    </row>
    <row r="64" spans="1:12" ht="12.75">
      <c r="A64" s="27" t="s">
        <v>35</v>
      </c>
      <c r="B64" s="28" t="s">
        <v>137</v>
      </c>
      <c r="C64" s="11" t="s">
        <v>138</v>
      </c>
      <c r="D64" s="12">
        <v>50819640</v>
      </c>
      <c r="E64" s="12">
        <v>43197722</v>
      </c>
      <c r="F64" s="12">
        <v>28556418</v>
      </c>
      <c r="G64" s="29">
        <f t="shared" si="14"/>
        <v>0.5619169675345989</v>
      </c>
      <c r="H64" s="13">
        <f t="shared" si="15"/>
        <v>0.6610630532785965</v>
      </c>
      <c r="I64" s="30">
        <f>IF($F64&gt;$E64,$E64-$F64,0)</f>
        <v>0</v>
      </c>
      <c r="J64" s="31">
        <f>IF($F64&lt;=$E64,$E64-$F64,0)</f>
        <v>14641304</v>
      </c>
      <c r="K64" s="102">
        <f t="shared" si="16"/>
        <v>0</v>
      </c>
      <c r="L64" s="62">
        <f t="shared" si="17"/>
        <v>0.3389369467214035</v>
      </c>
    </row>
    <row r="65" spans="1:12" ht="12.75">
      <c r="A65" s="27" t="s">
        <v>35</v>
      </c>
      <c r="B65" s="28" t="s">
        <v>139</v>
      </c>
      <c r="C65" s="11" t="s">
        <v>140</v>
      </c>
      <c r="D65" s="12">
        <v>29337800</v>
      </c>
      <c r="E65" s="12">
        <v>29337800</v>
      </c>
      <c r="F65" s="12">
        <v>0</v>
      </c>
      <c r="G65" s="29">
        <f t="shared" si="14"/>
        <v>0</v>
      </c>
      <c r="H65" s="13">
        <f t="shared" si="15"/>
        <v>0</v>
      </c>
      <c r="I65" s="30">
        <f>IF($F65&gt;$E65,$E65-$F65,0)</f>
        <v>0</v>
      </c>
      <c r="J65" s="31">
        <f>IF($F65&lt;=$E65,$E65-$F65,0)</f>
        <v>29337800</v>
      </c>
      <c r="K65" s="102">
        <f t="shared" si="16"/>
        <v>0</v>
      </c>
      <c r="L65" s="62">
        <f t="shared" si="17"/>
        <v>1</v>
      </c>
    </row>
    <row r="66" spans="1:12" ht="12.75">
      <c r="A66" s="27" t="s">
        <v>54</v>
      </c>
      <c r="B66" s="28" t="s">
        <v>141</v>
      </c>
      <c r="C66" s="11" t="s">
        <v>142</v>
      </c>
      <c r="D66" s="12">
        <v>4346000</v>
      </c>
      <c r="E66" s="12">
        <v>1324913</v>
      </c>
      <c r="F66" s="12">
        <v>256162</v>
      </c>
      <c r="G66" s="29">
        <f t="shared" si="14"/>
        <v>0.05894201564657156</v>
      </c>
      <c r="H66" s="13">
        <f t="shared" si="15"/>
        <v>0.19334250626267535</v>
      </c>
      <c r="I66" s="30">
        <f>IF($F66&gt;$E66,$E66-$F66,0)</f>
        <v>0</v>
      </c>
      <c r="J66" s="31">
        <f>IF($F66&lt;=$E66,$E66-$F66,0)</f>
        <v>1068751</v>
      </c>
      <c r="K66" s="102">
        <f t="shared" si="16"/>
        <v>0</v>
      </c>
      <c r="L66" s="62">
        <f t="shared" si="17"/>
        <v>0.8066574937373246</v>
      </c>
    </row>
    <row r="67" spans="1:12" ht="12.75">
      <c r="A67" s="32"/>
      <c r="B67" s="33" t="s">
        <v>143</v>
      </c>
      <c r="C67" s="34"/>
      <c r="D67" s="35">
        <f>SUM(D62:D66)</f>
        <v>180586754</v>
      </c>
      <c r="E67" s="35">
        <f>SUM(E62:E66)</f>
        <v>170425435</v>
      </c>
      <c r="F67" s="35">
        <f>SUM(F62:F66)</f>
        <v>90395420</v>
      </c>
      <c r="G67" s="36">
        <f t="shared" si="14"/>
        <v>0.5005650635926486</v>
      </c>
      <c r="H67" s="18">
        <f t="shared" si="15"/>
        <v>0.5304103815255041</v>
      </c>
      <c r="I67" s="54">
        <f>SUM(I62:I66)</f>
        <v>0</v>
      </c>
      <c r="J67" s="55">
        <f>SUM(J62:J66)</f>
        <v>80030015</v>
      </c>
      <c r="K67" s="103">
        <f t="shared" si="16"/>
        <v>0</v>
      </c>
      <c r="L67" s="100">
        <f t="shared" si="17"/>
        <v>0.4695896184744959</v>
      </c>
    </row>
    <row r="68" spans="1:12" ht="12.75">
      <c r="A68" s="27" t="s">
        <v>35</v>
      </c>
      <c r="B68" s="28" t="s">
        <v>144</v>
      </c>
      <c r="C68" s="11" t="s">
        <v>145</v>
      </c>
      <c r="D68" s="12">
        <v>61046052</v>
      </c>
      <c r="E68" s="12">
        <v>61046052</v>
      </c>
      <c r="F68" s="12">
        <v>39500766</v>
      </c>
      <c r="G68" s="29">
        <f t="shared" si="14"/>
        <v>0.6470650387022571</v>
      </c>
      <c r="H68" s="13">
        <f t="shared" si="15"/>
        <v>0.6470650387022571</v>
      </c>
      <c r="I68" s="30">
        <f aca="true" t="shared" si="18" ref="I68:I73">IF($F68&gt;$E68,$E68-$F68,0)</f>
        <v>0</v>
      </c>
      <c r="J68" s="31">
        <f aca="true" t="shared" si="19" ref="J68:J73">IF($F68&lt;=$E68,$E68-$F68,0)</f>
        <v>21545286</v>
      </c>
      <c r="K68" s="102">
        <f t="shared" si="16"/>
        <v>0</v>
      </c>
      <c r="L68" s="62">
        <f t="shared" si="17"/>
        <v>0.3529349612977429</v>
      </c>
    </row>
    <row r="69" spans="1:12" ht="12.75">
      <c r="A69" s="27" t="s">
        <v>35</v>
      </c>
      <c r="B69" s="28" t="s">
        <v>146</v>
      </c>
      <c r="C69" s="11" t="s">
        <v>147</v>
      </c>
      <c r="D69" s="12">
        <v>57353901</v>
      </c>
      <c r="E69" s="12">
        <v>57353901</v>
      </c>
      <c r="F69" s="12">
        <v>24714919</v>
      </c>
      <c r="G69" s="29">
        <f t="shared" si="14"/>
        <v>0.4309195812155829</v>
      </c>
      <c r="H69" s="13">
        <f t="shared" si="15"/>
        <v>0.4309195812155829</v>
      </c>
      <c r="I69" s="30">
        <f t="shared" si="18"/>
        <v>0</v>
      </c>
      <c r="J69" s="31">
        <f t="shared" si="19"/>
        <v>32638982</v>
      </c>
      <c r="K69" s="102">
        <f t="shared" si="16"/>
        <v>0</v>
      </c>
      <c r="L69" s="62">
        <f t="shared" si="17"/>
        <v>0.5690804187844172</v>
      </c>
    </row>
    <row r="70" spans="1:12" ht="12.75">
      <c r="A70" s="27" t="s">
        <v>35</v>
      </c>
      <c r="B70" s="28" t="s">
        <v>148</v>
      </c>
      <c r="C70" s="11" t="s">
        <v>149</v>
      </c>
      <c r="D70" s="12">
        <v>31309000</v>
      </c>
      <c r="E70" s="12">
        <v>31309000</v>
      </c>
      <c r="F70" s="12">
        <v>23714949</v>
      </c>
      <c r="G70" s="29">
        <f t="shared" si="14"/>
        <v>0.757448305599029</v>
      </c>
      <c r="H70" s="13">
        <f t="shared" si="15"/>
        <v>0.757448305599029</v>
      </c>
      <c r="I70" s="30">
        <f t="shared" si="18"/>
        <v>0</v>
      </c>
      <c r="J70" s="31">
        <f t="shared" si="19"/>
        <v>7594051</v>
      </c>
      <c r="K70" s="102">
        <f t="shared" si="16"/>
        <v>0</v>
      </c>
      <c r="L70" s="62">
        <f t="shared" si="17"/>
        <v>0.24255169440097096</v>
      </c>
    </row>
    <row r="71" spans="1:12" ht="12.75">
      <c r="A71" s="27" t="s">
        <v>35</v>
      </c>
      <c r="B71" s="28" t="s">
        <v>150</v>
      </c>
      <c r="C71" s="11" t="s">
        <v>151</v>
      </c>
      <c r="D71" s="12">
        <v>212482000</v>
      </c>
      <c r="E71" s="12">
        <v>211882000</v>
      </c>
      <c r="F71" s="12">
        <v>200575899</v>
      </c>
      <c r="G71" s="29">
        <f t="shared" si="14"/>
        <v>0.9439665430483524</v>
      </c>
      <c r="H71" s="13">
        <f t="shared" si="15"/>
        <v>0.9466396343247657</v>
      </c>
      <c r="I71" s="30">
        <f t="shared" si="18"/>
        <v>0</v>
      </c>
      <c r="J71" s="31">
        <f t="shared" si="19"/>
        <v>11306101</v>
      </c>
      <c r="K71" s="102">
        <f t="shared" si="16"/>
        <v>0</v>
      </c>
      <c r="L71" s="62">
        <f t="shared" si="17"/>
        <v>0.05336036567523433</v>
      </c>
    </row>
    <row r="72" spans="1:12" ht="12.75">
      <c r="A72" s="27" t="s">
        <v>35</v>
      </c>
      <c r="B72" s="28" t="s">
        <v>152</v>
      </c>
      <c r="C72" s="11" t="s">
        <v>153</v>
      </c>
      <c r="D72" s="12">
        <v>83715144</v>
      </c>
      <c r="E72" s="12">
        <v>76101000</v>
      </c>
      <c r="F72" s="12">
        <v>53962046</v>
      </c>
      <c r="G72" s="29">
        <f t="shared" si="14"/>
        <v>0.6445912104027438</v>
      </c>
      <c r="H72" s="13">
        <f t="shared" si="15"/>
        <v>0.7090845849594618</v>
      </c>
      <c r="I72" s="30">
        <f t="shared" si="18"/>
        <v>0</v>
      </c>
      <c r="J72" s="31">
        <f t="shared" si="19"/>
        <v>22138954</v>
      </c>
      <c r="K72" s="102">
        <f t="shared" si="16"/>
        <v>0</v>
      </c>
      <c r="L72" s="62">
        <f t="shared" si="17"/>
        <v>0.29091541504053825</v>
      </c>
    </row>
    <row r="73" spans="1:12" ht="12.75">
      <c r="A73" s="27" t="s">
        <v>54</v>
      </c>
      <c r="B73" s="28" t="s">
        <v>154</v>
      </c>
      <c r="C73" s="11" t="s">
        <v>155</v>
      </c>
      <c r="D73" s="12">
        <v>3975100</v>
      </c>
      <c r="E73" s="12">
        <v>2610700</v>
      </c>
      <c r="F73" s="12">
        <v>2393111</v>
      </c>
      <c r="G73" s="29">
        <f t="shared" si="14"/>
        <v>0.6020253578526327</v>
      </c>
      <c r="H73" s="13">
        <f t="shared" si="15"/>
        <v>0.9166549201363619</v>
      </c>
      <c r="I73" s="30">
        <f t="shared" si="18"/>
        <v>0</v>
      </c>
      <c r="J73" s="31">
        <f t="shared" si="19"/>
        <v>217589</v>
      </c>
      <c r="K73" s="102">
        <f t="shared" si="16"/>
        <v>0</v>
      </c>
      <c r="L73" s="62">
        <f t="shared" si="17"/>
        <v>0.08334507986363811</v>
      </c>
    </row>
    <row r="74" spans="1:12" ht="12.75">
      <c r="A74" s="32"/>
      <c r="B74" s="33" t="s">
        <v>156</v>
      </c>
      <c r="C74" s="34"/>
      <c r="D74" s="35">
        <f>SUM(D68:D73)</f>
        <v>449881197</v>
      </c>
      <c r="E74" s="35">
        <f>SUM(E68:E73)</f>
        <v>440302653</v>
      </c>
      <c r="F74" s="35">
        <f>SUM(F68:F73)</f>
        <v>344861690</v>
      </c>
      <c r="G74" s="36">
        <f t="shared" si="14"/>
        <v>0.7665616885072883</v>
      </c>
      <c r="H74" s="18">
        <f t="shared" si="15"/>
        <v>0.7832378198275358</v>
      </c>
      <c r="I74" s="54">
        <f>SUM(I68:I73)</f>
        <v>0</v>
      </c>
      <c r="J74" s="55">
        <f>SUM(J68:J73)</f>
        <v>95440963</v>
      </c>
      <c r="K74" s="103">
        <f t="shared" si="16"/>
        <v>0</v>
      </c>
      <c r="L74" s="100">
        <f t="shared" si="17"/>
        <v>0.21676218017246424</v>
      </c>
    </row>
    <row r="75" spans="1:12" ht="12.75">
      <c r="A75" s="27" t="s">
        <v>35</v>
      </c>
      <c r="B75" s="28" t="s">
        <v>157</v>
      </c>
      <c r="C75" s="11" t="s">
        <v>158</v>
      </c>
      <c r="D75" s="12">
        <v>80108796</v>
      </c>
      <c r="E75" s="12">
        <v>86671710</v>
      </c>
      <c r="F75" s="12">
        <v>67183341</v>
      </c>
      <c r="G75" s="29">
        <f t="shared" si="14"/>
        <v>0.8386512387478648</v>
      </c>
      <c r="H75" s="13">
        <f t="shared" si="15"/>
        <v>0.7751472885443244</v>
      </c>
      <c r="I75" s="30">
        <f aca="true" t="shared" si="20" ref="I75:I81">IF($F75&gt;$E75,$E75-$F75,0)</f>
        <v>0</v>
      </c>
      <c r="J75" s="31">
        <f aca="true" t="shared" si="21" ref="J75:J81">IF($F75&lt;=$E75,$E75-$F75,0)</f>
        <v>19488369</v>
      </c>
      <c r="K75" s="102">
        <f t="shared" si="16"/>
        <v>0</v>
      </c>
      <c r="L75" s="62">
        <f t="shared" si="17"/>
        <v>0.22485271145567567</v>
      </c>
    </row>
    <row r="76" spans="1:12" ht="12.75">
      <c r="A76" s="27" t="s">
        <v>35</v>
      </c>
      <c r="B76" s="28" t="s">
        <v>159</v>
      </c>
      <c r="C76" s="11" t="s">
        <v>160</v>
      </c>
      <c r="D76" s="12">
        <v>90645857</v>
      </c>
      <c r="E76" s="12">
        <v>90645857</v>
      </c>
      <c r="F76" s="12">
        <v>81260550</v>
      </c>
      <c r="G76" s="29">
        <f t="shared" si="14"/>
        <v>0.8964618206433859</v>
      </c>
      <c r="H76" s="13">
        <f t="shared" si="15"/>
        <v>0.8964618206433859</v>
      </c>
      <c r="I76" s="30">
        <f t="shared" si="20"/>
        <v>0</v>
      </c>
      <c r="J76" s="31">
        <f t="shared" si="21"/>
        <v>9385307</v>
      </c>
      <c r="K76" s="102">
        <f t="shared" si="16"/>
        <v>0</v>
      </c>
      <c r="L76" s="62">
        <f t="shared" si="17"/>
        <v>0.10353817935661416</v>
      </c>
    </row>
    <row r="77" spans="1:12" ht="12.75">
      <c r="A77" s="27" t="s">
        <v>35</v>
      </c>
      <c r="B77" s="28" t="s">
        <v>161</v>
      </c>
      <c r="C77" s="11" t="s">
        <v>162</v>
      </c>
      <c r="D77" s="12">
        <v>68696809</v>
      </c>
      <c r="E77" s="12">
        <v>68696809</v>
      </c>
      <c r="F77" s="12">
        <v>37885114</v>
      </c>
      <c r="G77" s="29">
        <f t="shared" si="14"/>
        <v>0.5514828789209117</v>
      </c>
      <c r="H77" s="13">
        <f t="shared" si="15"/>
        <v>0.5514828789209117</v>
      </c>
      <c r="I77" s="30">
        <f t="shared" si="20"/>
        <v>0</v>
      </c>
      <c r="J77" s="31">
        <f t="shared" si="21"/>
        <v>30811695</v>
      </c>
      <c r="K77" s="102">
        <f t="shared" si="16"/>
        <v>0</v>
      </c>
      <c r="L77" s="62">
        <f t="shared" si="17"/>
        <v>0.44851712107908825</v>
      </c>
    </row>
    <row r="78" spans="1:12" ht="12.75">
      <c r="A78" s="27" t="s">
        <v>35</v>
      </c>
      <c r="B78" s="28" t="s">
        <v>163</v>
      </c>
      <c r="C78" s="11" t="s">
        <v>164</v>
      </c>
      <c r="D78" s="12">
        <v>397133000</v>
      </c>
      <c r="E78" s="12">
        <v>438257668</v>
      </c>
      <c r="F78" s="12">
        <v>275204110</v>
      </c>
      <c r="G78" s="29">
        <f t="shared" si="14"/>
        <v>0.6929771890021731</v>
      </c>
      <c r="H78" s="13">
        <f t="shared" si="15"/>
        <v>0.6279504731905797</v>
      </c>
      <c r="I78" s="30">
        <f t="shared" si="20"/>
        <v>0</v>
      </c>
      <c r="J78" s="31">
        <f t="shared" si="21"/>
        <v>163053558</v>
      </c>
      <c r="K78" s="102">
        <f t="shared" si="16"/>
        <v>0</v>
      </c>
      <c r="L78" s="62">
        <f t="shared" si="17"/>
        <v>0.3720495268094203</v>
      </c>
    </row>
    <row r="79" spans="1:12" ht="12.75">
      <c r="A79" s="27" t="s">
        <v>35</v>
      </c>
      <c r="B79" s="28" t="s">
        <v>165</v>
      </c>
      <c r="C79" s="11" t="s">
        <v>166</v>
      </c>
      <c r="D79" s="12">
        <v>46827000</v>
      </c>
      <c r="E79" s="12">
        <v>46827000</v>
      </c>
      <c r="F79" s="12">
        <v>47624353</v>
      </c>
      <c r="G79" s="29">
        <f t="shared" si="14"/>
        <v>1.0170276336301707</v>
      </c>
      <c r="H79" s="13">
        <f t="shared" si="15"/>
        <v>1.0170276336301707</v>
      </c>
      <c r="I79" s="30">
        <f t="shared" si="20"/>
        <v>-797353</v>
      </c>
      <c r="J79" s="31">
        <f t="shared" si="21"/>
        <v>0</v>
      </c>
      <c r="K79" s="102">
        <f t="shared" si="16"/>
        <v>0.017027633630170628</v>
      </c>
      <c r="L79" s="62">
        <f t="shared" si="17"/>
        <v>0</v>
      </c>
    </row>
    <row r="80" spans="1:12" ht="12.75">
      <c r="A80" s="27" t="s">
        <v>35</v>
      </c>
      <c r="B80" s="28" t="s">
        <v>167</v>
      </c>
      <c r="C80" s="11" t="s">
        <v>168</v>
      </c>
      <c r="D80" s="12">
        <v>31637510</v>
      </c>
      <c r="E80" s="12">
        <v>31637510</v>
      </c>
      <c r="F80" s="12">
        <v>29118707</v>
      </c>
      <c r="G80" s="29">
        <f t="shared" si="14"/>
        <v>0.9203855486730782</v>
      </c>
      <c r="H80" s="13">
        <f t="shared" si="15"/>
        <v>0.9203855486730782</v>
      </c>
      <c r="I80" s="30">
        <f t="shared" si="20"/>
        <v>0</v>
      </c>
      <c r="J80" s="31">
        <f t="shared" si="21"/>
        <v>2518803</v>
      </c>
      <c r="K80" s="102">
        <f t="shared" si="16"/>
        <v>0</v>
      </c>
      <c r="L80" s="62">
        <f t="shared" si="17"/>
        <v>0.07961445132692174</v>
      </c>
    </row>
    <row r="81" spans="1:12" ht="12.75">
      <c r="A81" s="27" t="s">
        <v>54</v>
      </c>
      <c r="B81" s="28" t="s">
        <v>169</v>
      </c>
      <c r="C81" s="11" t="s">
        <v>170</v>
      </c>
      <c r="D81" s="12">
        <v>5000000</v>
      </c>
      <c r="E81" s="12">
        <v>5000000</v>
      </c>
      <c r="F81" s="12">
        <v>3566073</v>
      </c>
      <c r="G81" s="29">
        <f t="shared" si="14"/>
        <v>0.7132146</v>
      </c>
      <c r="H81" s="13">
        <f t="shared" si="15"/>
        <v>0.7132146</v>
      </c>
      <c r="I81" s="30">
        <f t="shared" si="20"/>
        <v>0</v>
      </c>
      <c r="J81" s="31">
        <f t="shared" si="21"/>
        <v>1433927</v>
      </c>
      <c r="K81" s="102">
        <f t="shared" si="16"/>
        <v>0</v>
      </c>
      <c r="L81" s="62">
        <f t="shared" si="17"/>
        <v>0.2867854</v>
      </c>
    </row>
    <row r="82" spans="1:12" ht="12.75">
      <c r="A82" s="32"/>
      <c r="B82" s="33" t="s">
        <v>171</v>
      </c>
      <c r="C82" s="34"/>
      <c r="D82" s="35">
        <f>SUM(D75:D81)</f>
        <v>720048972</v>
      </c>
      <c r="E82" s="35">
        <f>SUM(E75:E81)</f>
        <v>767736554</v>
      </c>
      <c r="F82" s="35">
        <f>SUM(F75:F81)</f>
        <v>541842248</v>
      </c>
      <c r="G82" s="36">
        <f t="shared" si="14"/>
        <v>0.7525074947263448</v>
      </c>
      <c r="H82" s="18">
        <f t="shared" si="15"/>
        <v>0.7057658583233227</v>
      </c>
      <c r="I82" s="54">
        <f>SUM(I75:I81)</f>
        <v>-797353</v>
      </c>
      <c r="J82" s="55">
        <f>SUM(J75:J81)</f>
        <v>226691659</v>
      </c>
      <c r="K82" s="103">
        <f t="shared" si="16"/>
        <v>0.0010385763135097512</v>
      </c>
      <c r="L82" s="100">
        <f t="shared" si="17"/>
        <v>0.29527271799018706</v>
      </c>
    </row>
    <row r="83" spans="1:12" ht="12.75">
      <c r="A83" s="27" t="s">
        <v>35</v>
      </c>
      <c r="B83" s="28" t="s">
        <v>172</v>
      </c>
      <c r="C83" s="11" t="s">
        <v>173</v>
      </c>
      <c r="D83" s="12">
        <v>95524263</v>
      </c>
      <c r="E83" s="12">
        <v>95524263</v>
      </c>
      <c r="F83" s="12">
        <v>29147598</v>
      </c>
      <c r="G83" s="29">
        <f t="shared" si="14"/>
        <v>0.3051329273275838</v>
      </c>
      <c r="H83" s="13">
        <f t="shared" si="15"/>
        <v>0.3051329273275838</v>
      </c>
      <c r="I83" s="30">
        <f>IF($F83&gt;$E83,$E83-$F83,0)</f>
        <v>0</v>
      </c>
      <c r="J83" s="31">
        <f>IF($F83&lt;=$E83,$E83-$F83,0)</f>
        <v>66376665</v>
      </c>
      <c r="K83" s="102">
        <f t="shared" si="16"/>
        <v>0</v>
      </c>
      <c r="L83" s="62">
        <f t="shared" si="17"/>
        <v>0.6948670726724162</v>
      </c>
    </row>
    <row r="84" spans="1:12" ht="12.75">
      <c r="A84" s="27" t="s">
        <v>35</v>
      </c>
      <c r="B84" s="28" t="s">
        <v>174</v>
      </c>
      <c r="C84" s="11" t="s">
        <v>175</v>
      </c>
      <c r="D84" s="12">
        <v>73889000</v>
      </c>
      <c r="E84" s="12">
        <v>95289000</v>
      </c>
      <c r="F84" s="12">
        <v>80747138</v>
      </c>
      <c r="G84" s="29">
        <f t="shared" si="14"/>
        <v>1.0928167656890742</v>
      </c>
      <c r="H84" s="13">
        <f t="shared" si="15"/>
        <v>0.847392017966397</v>
      </c>
      <c r="I84" s="30">
        <f>IF($F84&gt;$E84,$E84-$F84,0)</f>
        <v>0</v>
      </c>
      <c r="J84" s="31">
        <f>IF($F84&lt;=$E84,$E84-$F84,0)</f>
        <v>14541862</v>
      </c>
      <c r="K84" s="102">
        <f t="shared" si="16"/>
        <v>0</v>
      </c>
      <c r="L84" s="62">
        <f t="shared" si="17"/>
        <v>0.15260798203360304</v>
      </c>
    </row>
    <row r="85" spans="1:12" ht="12.75">
      <c r="A85" s="27" t="s">
        <v>35</v>
      </c>
      <c r="B85" s="28" t="s">
        <v>176</v>
      </c>
      <c r="C85" s="11" t="s">
        <v>177</v>
      </c>
      <c r="D85" s="12">
        <v>163587530</v>
      </c>
      <c r="E85" s="12">
        <v>126197300</v>
      </c>
      <c r="F85" s="12">
        <v>54662720</v>
      </c>
      <c r="G85" s="29">
        <f t="shared" si="14"/>
        <v>0.334149675100541</v>
      </c>
      <c r="H85" s="13">
        <f t="shared" si="15"/>
        <v>0.43315284875349946</v>
      </c>
      <c r="I85" s="30">
        <f>IF($F85&gt;$E85,$E85-$F85,0)</f>
        <v>0</v>
      </c>
      <c r="J85" s="31">
        <f>IF($F85&lt;=$E85,$E85-$F85,0)</f>
        <v>71534580</v>
      </c>
      <c r="K85" s="102">
        <f t="shared" si="16"/>
        <v>0</v>
      </c>
      <c r="L85" s="62">
        <f t="shared" si="17"/>
        <v>0.5668471512465005</v>
      </c>
    </row>
    <row r="86" spans="1:12" ht="12.75">
      <c r="A86" s="27" t="s">
        <v>35</v>
      </c>
      <c r="B86" s="28" t="s">
        <v>178</v>
      </c>
      <c r="C86" s="11" t="s">
        <v>179</v>
      </c>
      <c r="D86" s="12">
        <v>36445600</v>
      </c>
      <c r="E86" s="12">
        <v>39705661</v>
      </c>
      <c r="F86" s="12">
        <v>23535696</v>
      </c>
      <c r="G86" s="29">
        <f t="shared" si="14"/>
        <v>0.6457760607590491</v>
      </c>
      <c r="H86" s="13">
        <f t="shared" si="15"/>
        <v>0.5927541667169324</v>
      </c>
      <c r="I86" s="30">
        <f>IF($F86&gt;$E86,$E86-$F86,0)</f>
        <v>0</v>
      </c>
      <c r="J86" s="31">
        <f>IF($F86&lt;=$E86,$E86-$F86,0)</f>
        <v>16169965</v>
      </c>
      <c r="K86" s="102">
        <f t="shared" si="16"/>
        <v>0</v>
      </c>
      <c r="L86" s="62">
        <f t="shared" si="17"/>
        <v>0.4072458332830676</v>
      </c>
    </row>
    <row r="87" spans="1:12" ht="12.75">
      <c r="A87" s="27" t="s">
        <v>54</v>
      </c>
      <c r="B87" s="28" t="s">
        <v>180</v>
      </c>
      <c r="C87" s="11" t="s">
        <v>181</v>
      </c>
      <c r="D87" s="12">
        <v>3795800</v>
      </c>
      <c r="E87" s="12">
        <v>3700800</v>
      </c>
      <c r="F87" s="12">
        <v>2728084</v>
      </c>
      <c r="G87" s="29">
        <f t="shared" si="14"/>
        <v>0.718711207123663</v>
      </c>
      <c r="H87" s="13">
        <f t="shared" si="15"/>
        <v>0.7371606139213143</v>
      </c>
      <c r="I87" s="30">
        <f>IF($F87&gt;$E87,$E87-$F87,0)</f>
        <v>0</v>
      </c>
      <c r="J87" s="31">
        <f>IF($F87&lt;=$E87,$E87-$F87,0)</f>
        <v>972716</v>
      </c>
      <c r="K87" s="102">
        <f t="shared" si="16"/>
        <v>0</v>
      </c>
      <c r="L87" s="62">
        <f t="shared" si="17"/>
        <v>0.2628393860786857</v>
      </c>
    </row>
    <row r="88" spans="1:12" ht="12.75">
      <c r="A88" s="32"/>
      <c r="B88" s="33" t="s">
        <v>182</v>
      </c>
      <c r="C88" s="34"/>
      <c r="D88" s="35">
        <f>SUM(D83:D87)</f>
        <v>373242193</v>
      </c>
      <c r="E88" s="35">
        <f>SUM(E83:E87)</f>
        <v>360417024</v>
      </c>
      <c r="F88" s="35">
        <f>SUM(F83:F87)</f>
        <v>190821236</v>
      </c>
      <c r="G88" s="36">
        <f t="shared" si="14"/>
        <v>0.5112531208388865</v>
      </c>
      <c r="H88" s="18">
        <f t="shared" si="15"/>
        <v>0.5294456790143187</v>
      </c>
      <c r="I88" s="54">
        <f>SUM(I83:I87)</f>
        <v>0</v>
      </c>
      <c r="J88" s="55">
        <f>SUM(J83:J87)</f>
        <v>169595788</v>
      </c>
      <c r="K88" s="103">
        <f t="shared" si="16"/>
        <v>0</v>
      </c>
      <c r="L88" s="100">
        <f t="shared" si="17"/>
        <v>0.4705543209856813</v>
      </c>
    </row>
    <row r="89" spans="1:12" ht="12.75">
      <c r="A89" s="40"/>
      <c r="B89" s="41" t="s">
        <v>183</v>
      </c>
      <c r="C89" s="42"/>
      <c r="D89" s="43">
        <f>SUM(D60,D62:D66,D68:D73,D75:D81,D83:D87)</f>
        <v>2589747824</v>
      </c>
      <c r="E89" s="43">
        <f>SUM(E60,E62:E66,E68:E73,E75:E81,E83:E87)</f>
        <v>3030699518</v>
      </c>
      <c r="F89" s="43">
        <f>SUM(F60,F62:F66,F68:F73,F75:F81,F83:F87)</f>
        <v>2231222813</v>
      </c>
      <c r="G89" s="44">
        <f t="shared" si="14"/>
        <v>0.8615598755687959</v>
      </c>
      <c r="H89" s="45">
        <f t="shared" si="15"/>
        <v>0.7362072022476231</v>
      </c>
      <c r="I89" s="54">
        <f>I88+I82+I74+I67+I61</f>
        <v>-797353</v>
      </c>
      <c r="J89" s="55">
        <f>J88+J82+J74+J67+J61</f>
        <v>800274058</v>
      </c>
      <c r="K89" s="103">
        <f t="shared" si="16"/>
        <v>0.0002630920667866751</v>
      </c>
      <c r="L89" s="100">
        <f t="shared" si="17"/>
        <v>0.2640558898191635</v>
      </c>
    </row>
    <row r="90" spans="1:12" ht="12.75">
      <c r="A90" s="22"/>
      <c r="B90" s="26"/>
      <c r="C90" s="6"/>
      <c r="D90" s="37"/>
      <c r="E90" s="37"/>
      <c r="F90" s="37"/>
      <c r="G90" s="29"/>
      <c r="H90" s="13"/>
      <c r="I90" s="38"/>
      <c r="J90" s="39"/>
      <c r="K90" s="102"/>
      <c r="L90" s="62"/>
    </row>
    <row r="91" spans="1:12" ht="12.75">
      <c r="A91" s="22"/>
      <c r="B91" s="24" t="s">
        <v>184</v>
      </c>
      <c r="C91" s="5"/>
      <c r="D91" s="37"/>
      <c r="E91" s="37"/>
      <c r="F91" s="37"/>
      <c r="G91" s="29"/>
      <c r="H91" s="13"/>
      <c r="I91" s="38"/>
      <c r="J91" s="39"/>
      <c r="K91" s="102"/>
      <c r="L91" s="62"/>
    </row>
    <row r="92" spans="1:12" ht="12.75">
      <c r="A92" s="27" t="s">
        <v>29</v>
      </c>
      <c r="B92" s="28" t="s">
        <v>185</v>
      </c>
      <c r="C92" s="11" t="s">
        <v>186</v>
      </c>
      <c r="D92" s="12">
        <v>2980932710</v>
      </c>
      <c r="E92" s="12">
        <v>2987419379</v>
      </c>
      <c r="F92" s="12">
        <v>2371286645</v>
      </c>
      <c r="G92" s="29">
        <f>IF($D92=0,0,$F92/$D92)</f>
        <v>0.79548479475741</v>
      </c>
      <c r="H92" s="13">
        <f>IF($E92=0,0,$F92/$E92)</f>
        <v>0.7937575359083857</v>
      </c>
      <c r="I92" s="30">
        <f>IF($F92&gt;$E92,$E92-$F92,0)</f>
        <v>0</v>
      </c>
      <c r="J92" s="31">
        <f>IF($F92&lt;=$E92,$E92-$F92,0)</f>
        <v>616132734</v>
      </c>
      <c r="K92" s="102">
        <f t="shared" si="16"/>
        <v>0</v>
      </c>
      <c r="L92" s="62">
        <f t="shared" si="17"/>
        <v>0.20624246409161423</v>
      </c>
    </row>
    <row r="93" spans="1:12" ht="12.75">
      <c r="A93" s="27" t="s">
        <v>29</v>
      </c>
      <c r="B93" s="28" t="s">
        <v>187</v>
      </c>
      <c r="C93" s="11" t="s">
        <v>188</v>
      </c>
      <c r="D93" s="12">
        <v>7595073000</v>
      </c>
      <c r="E93" s="12">
        <v>7700263000</v>
      </c>
      <c r="F93" s="12">
        <v>6591887000</v>
      </c>
      <c r="G93" s="29">
        <f>IF($D93=0,0,$F93/$D93)</f>
        <v>0.8679162135768806</v>
      </c>
      <c r="H93" s="13">
        <f>IF($E93=0,0,$F93/$E93)</f>
        <v>0.8560599813279105</v>
      </c>
      <c r="I93" s="30">
        <f>IF($F93&gt;$E93,$E93-$F93,0)</f>
        <v>0</v>
      </c>
      <c r="J93" s="31">
        <f>IF($F93&lt;=$E93,$E93-$F93,0)</f>
        <v>1108376000</v>
      </c>
      <c r="K93" s="102">
        <f t="shared" si="16"/>
        <v>0</v>
      </c>
      <c r="L93" s="62">
        <f t="shared" si="17"/>
        <v>0.1439400186720895</v>
      </c>
    </row>
    <row r="94" spans="1:12" ht="12.75">
      <c r="A94" s="27" t="s">
        <v>29</v>
      </c>
      <c r="B94" s="28" t="s">
        <v>189</v>
      </c>
      <c r="C94" s="11" t="s">
        <v>190</v>
      </c>
      <c r="D94" s="12">
        <v>4345256415</v>
      </c>
      <c r="E94" s="12">
        <v>4507590226</v>
      </c>
      <c r="F94" s="12">
        <v>4207693001</v>
      </c>
      <c r="G94" s="29">
        <f>IF($D94=0,0,$F94/$D94)</f>
        <v>0.9683417039498232</v>
      </c>
      <c r="H94" s="13">
        <f>IF($E94=0,0,$F94/$E94)</f>
        <v>0.9334683922087287</v>
      </c>
      <c r="I94" s="30">
        <f>IF($F94&gt;$E94,$E94-$F94,0)</f>
        <v>0</v>
      </c>
      <c r="J94" s="31">
        <f aca="true" t="shared" si="22" ref="J94:J105">IF($F94&lt;=$E94,$E94-$F94,0)</f>
        <v>299897225</v>
      </c>
      <c r="K94" s="102">
        <f t="shared" si="16"/>
        <v>0</v>
      </c>
      <c r="L94" s="62">
        <f t="shared" si="17"/>
        <v>0.0665316077912713</v>
      </c>
    </row>
    <row r="95" spans="1:12" ht="12.75">
      <c r="A95" s="32"/>
      <c r="B95" s="33" t="s">
        <v>34</v>
      </c>
      <c r="C95" s="34"/>
      <c r="D95" s="35">
        <f>SUM(D92:D94)</f>
        <v>14921262125</v>
      </c>
      <c r="E95" s="35">
        <f>SUM(E92:E94)</f>
        <v>15195272605</v>
      </c>
      <c r="F95" s="35">
        <f>SUM(F92:F94)</f>
        <v>13170866646</v>
      </c>
      <c r="G95" s="36">
        <f>IF($D95=0,0,$F95/$D95)</f>
        <v>0.8826911916474358</v>
      </c>
      <c r="H95" s="18">
        <f>IF($E95=0,0,$F95/$E95)</f>
        <v>0.8667739624273756</v>
      </c>
      <c r="I95" s="54">
        <f>SUM(I92:I94)</f>
        <v>0</v>
      </c>
      <c r="J95" s="55">
        <f>SUM(J92:J94)</f>
        <v>2024405959</v>
      </c>
      <c r="K95" s="103">
        <f t="shared" si="16"/>
        <v>0</v>
      </c>
      <c r="L95" s="100">
        <f t="shared" si="17"/>
        <v>0.13322603757262438</v>
      </c>
    </row>
    <row r="96" spans="1:12" ht="12.75">
      <c r="A96" s="27" t="s">
        <v>35</v>
      </c>
      <c r="B96" s="28" t="s">
        <v>191</v>
      </c>
      <c r="C96" s="11" t="s">
        <v>192</v>
      </c>
      <c r="D96" s="12">
        <v>326103788</v>
      </c>
      <c r="E96" s="12">
        <v>335203789</v>
      </c>
      <c r="F96" s="12">
        <v>165952413</v>
      </c>
      <c r="G96" s="29">
        <f>IF($D96=0,0,$F96/$D96)</f>
        <v>0.5088944658318413</v>
      </c>
      <c r="H96" s="13">
        <f>IF($E96=0,0,$F96/$E96)</f>
        <v>0.49507916809377117</v>
      </c>
      <c r="I96" s="30">
        <f>IF($F96&gt;$E96,$E96-$F96,0)</f>
        <v>0</v>
      </c>
      <c r="J96" s="31">
        <f t="shared" si="22"/>
        <v>169251376</v>
      </c>
      <c r="K96" s="102">
        <f t="shared" si="16"/>
        <v>0</v>
      </c>
      <c r="L96" s="62">
        <f t="shared" si="17"/>
        <v>0.5049208319062288</v>
      </c>
    </row>
    <row r="97" spans="1:12" ht="12.75">
      <c r="A97" s="27" t="s">
        <v>35</v>
      </c>
      <c r="B97" s="28" t="s">
        <v>193</v>
      </c>
      <c r="C97" s="11" t="s">
        <v>194</v>
      </c>
      <c r="D97" s="12">
        <v>152467500</v>
      </c>
      <c r="E97" s="12">
        <v>96907417</v>
      </c>
      <c r="F97" s="12">
        <v>85080168</v>
      </c>
      <c r="G97" s="29">
        <f aca="true" t="shared" si="23" ref="G97:G107">IF($D97=0,0,$F97/$D97)</f>
        <v>0.5580216636332334</v>
      </c>
      <c r="H97" s="13">
        <f aca="true" t="shared" si="24" ref="H97:H107">IF($E97=0,0,$F97/$E97)</f>
        <v>0.8779531085840416</v>
      </c>
      <c r="I97" s="30">
        <f>IF($F97&gt;$E97,$E97-$F97,0)</f>
        <v>0</v>
      </c>
      <c r="J97" s="31">
        <f t="shared" si="22"/>
        <v>11827249</v>
      </c>
      <c r="K97" s="102">
        <f t="shared" si="16"/>
        <v>0</v>
      </c>
      <c r="L97" s="62">
        <f t="shared" si="17"/>
        <v>0.12204689141595838</v>
      </c>
    </row>
    <row r="98" spans="1:12" ht="12.75">
      <c r="A98" s="27" t="s">
        <v>35</v>
      </c>
      <c r="B98" s="28" t="s">
        <v>195</v>
      </c>
      <c r="C98" s="11" t="s">
        <v>196</v>
      </c>
      <c r="D98" s="12">
        <v>62493371</v>
      </c>
      <c r="E98" s="12">
        <v>56428582</v>
      </c>
      <c r="F98" s="12">
        <v>34780931</v>
      </c>
      <c r="G98" s="29">
        <f t="shared" si="23"/>
        <v>0.5565539263356428</v>
      </c>
      <c r="H98" s="13">
        <f t="shared" si="24"/>
        <v>0.6163708136419235</v>
      </c>
      <c r="I98" s="30">
        <f>IF($F98&gt;$E98,$E98-$F98,0)</f>
        <v>0</v>
      </c>
      <c r="J98" s="31">
        <f t="shared" si="22"/>
        <v>21647651</v>
      </c>
      <c r="K98" s="102">
        <f t="shared" si="16"/>
        <v>0</v>
      </c>
      <c r="L98" s="62">
        <f t="shared" si="17"/>
        <v>0.38362918635807647</v>
      </c>
    </row>
    <row r="99" spans="1:12" ht="12.75">
      <c r="A99" s="27" t="s">
        <v>54</v>
      </c>
      <c r="B99" s="28" t="s">
        <v>197</v>
      </c>
      <c r="C99" s="11" t="s">
        <v>198</v>
      </c>
      <c r="D99" s="12">
        <v>17702113</v>
      </c>
      <c r="E99" s="12">
        <v>22602113</v>
      </c>
      <c r="F99" s="12">
        <v>19535615</v>
      </c>
      <c r="G99" s="29">
        <f t="shared" si="23"/>
        <v>1.103575318946388</v>
      </c>
      <c r="H99" s="13">
        <f t="shared" si="24"/>
        <v>0.8643269326190874</v>
      </c>
      <c r="I99" s="30">
        <f>IF($F99&gt;$E99,$E99-$F99,0)</f>
        <v>0</v>
      </c>
      <c r="J99" s="31">
        <f t="shared" si="22"/>
        <v>3066498</v>
      </c>
      <c r="K99" s="102">
        <f t="shared" si="16"/>
        <v>0</v>
      </c>
      <c r="L99" s="62">
        <f t="shared" si="17"/>
        <v>0.13567306738091256</v>
      </c>
    </row>
    <row r="100" spans="1:12" ht="12.75">
      <c r="A100" s="32"/>
      <c r="B100" s="33" t="s">
        <v>199</v>
      </c>
      <c r="C100" s="34"/>
      <c r="D100" s="35">
        <f>SUM(D96:D99)</f>
        <v>558766772</v>
      </c>
      <c r="E100" s="35">
        <f>SUM(E96:E99)</f>
        <v>511141901</v>
      </c>
      <c r="F100" s="35">
        <f>SUM(F96:F99)</f>
        <v>305349127</v>
      </c>
      <c r="G100" s="36">
        <f t="shared" si="23"/>
        <v>0.5464697299502269</v>
      </c>
      <c r="H100" s="18">
        <f t="shared" si="24"/>
        <v>0.5973862178049066</v>
      </c>
      <c r="I100" s="54">
        <f>SUM(I96:I99)</f>
        <v>0</v>
      </c>
      <c r="J100" s="55">
        <f>SUM(J96:J99)</f>
        <v>205792774</v>
      </c>
      <c r="K100" s="103">
        <f t="shared" si="16"/>
        <v>0</v>
      </c>
      <c r="L100" s="100">
        <f t="shared" si="17"/>
        <v>0.4026137821950934</v>
      </c>
    </row>
    <row r="101" spans="1:12" ht="12.75">
      <c r="A101" s="27" t="s">
        <v>35</v>
      </c>
      <c r="B101" s="28" t="s">
        <v>200</v>
      </c>
      <c r="C101" s="11" t="s">
        <v>201</v>
      </c>
      <c r="D101" s="12">
        <v>220581836</v>
      </c>
      <c r="E101" s="12">
        <v>253812488</v>
      </c>
      <c r="F101" s="12">
        <v>222799252</v>
      </c>
      <c r="G101" s="29">
        <f t="shared" si="23"/>
        <v>1.01005257749328</v>
      </c>
      <c r="H101" s="13">
        <f t="shared" si="24"/>
        <v>0.8778104409110082</v>
      </c>
      <c r="I101" s="30">
        <f>IF($F101&gt;$E101,$E101-$F101,0)</f>
        <v>0</v>
      </c>
      <c r="J101" s="31">
        <f t="shared" si="22"/>
        <v>31013236</v>
      </c>
      <c r="K101" s="102">
        <f t="shared" si="16"/>
        <v>0</v>
      </c>
      <c r="L101" s="62">
        <f t="shared" si="17"/>
        <v>0.1221895590889917</v>
      </c>
    </row>
    <row r="102" spans="1:12" ht="12.75">
      <c r="A102" s="27" t="s">
        <v>35</v>
      </c>
      <c r="B102" s="28" t="s">
        <v>202</v>
      </c>
      <c r="C102" s="11" t="s">
        <v>203</v>
      </c>
      <c r="D102" s="12">
        <v>114851847</v>
      </c>
      <c r="E102" s="12">
        <v>126958060</v>
      </c>
      <c r="F102" s="12">
        <v>72298507</v>
      </c>
      <c r="G102" s="29">
        <f t="shared" si="23"/>
        <v>0.6294936380082768</v>
      </c>
      <c r="H102" s="13">
        <f t="shared" si="24"/>
        <v>0.5694676415187818</v>
      </c>
      <c r="I102" s="30">
        <f>IF($F102&gt;$E102,$E102-$F102,0)</f>
        <v>0</v>
      </c>
      <c r="J102" s="31">
        <f t="shared" si="22"/>
        <v>54659553</v>
      </c>
      <c r="K102" s="102">
        <f t="shared" si="16"/>
        <v>0</v>
      </c>
      <c r="L102" s="62">
        <f t="shared" si="17"/>
        <v>0.4305323584812181</v>
      </c>
    </row>
    <row r="103" spans="1:12" ht="12.75">
      <c r="A103" s="27" t="s">
        <v>35</v>
      </c>
      <c r="B103" s="28" t="s">
        <v>204</v>
      </c>
      <c r="C103" s="11" t="s">
        <v>205</v>
      </c>
      <c r="D103" s="12">
        <v>84901000</v>
      </c>
      <c r="E103" s="12">
        <v>84901000</v>
      </c>
      <c r="F103" s="12">
        <v>69782142</v>
      </c>
      <c r="G103" s="29">
        <f t="shared" si="23"/>
        <v>0.8219236758106501</v>
      </c>
      <c r="H103" s="13">
        <f t="shared" si="24"/>
        <v>0.8219236758106501</v>
      </c>
      <c r="I103" s="30">
        <f>IF($F103&gt;$E103,$E103-$F103,0)</f>
        <v>0</v>
      </c>
      <c r="J103" s="31">
        <f t="shared" si="22"/>
        <v>15118858</v>
      </c>
      <c r="K103" s="102">
        <f t="shared" si="16"/>
        <v>0</v>
      </c>
      <c r="L103" s="62">
        <f t="shared" si="17"/>
        <v>0.17807632418934996</v>
      </c>
    </row>
    <row r="104" spans="1:12" ht="12.75">
      <c r="A104" s="27" t="s">
        <v>35</v>
      </c>
      <c r="B104" s="28" t="s">
        <v>206</v>
      </c>
      <c r="C104" s="11" t="s">
        <v>207</v>
      </c>
      <c r="D104" s="12">
        <v>354952994</v>
      </c>
      <c r="E104" s="12">
        <v>295456308</v>
      </c>
      <c r="F104" s="12">
        <v>160294415</v>
      </c>
      <c r="G104" s="29">
        <f t="shared" si="23"/>
        <v>0.451593359429446</v>
      </c>
      <c r="H104" s="13">
        <f t="shared" si="24"/>
        <v>0.5425317065831609</v>
      </c>
      <c r="I104" s="30">
        <f>IF($F104&gt;$E104,$E104-$F104,0)</f>
        <v>0</v>
      </c>
      <c r="J104" s="31">
        <f t="shared" si="22"/>
        <v>135161893</v>
      </c>
      <c r="K104" s="102">
        <f t="shared" si="16"/>
        <v>0</v>
      </c>
      <c r="L104" s="62">
        <f t="shared" si="17"/>
        <v>0.45746829341683914</v>
      </c>
    </row>
    <row r="105" spans="1:12" ht="12.75">
      <c r="A105" s="27" t="s">
        <v>54</v>
      </c>
      <c r="B105" s="28" t="s">
        <v>208</v>
      </c>
      <c r="C105" s="11" t="s">
        <v>209</v>
      </c>
      <c r="D105" s="12">
        <v>5360000</v>
      </c>
      <c r="E105" s="12">
        <v>2975770</v>
      </c>
      <c r="F105" s="12">
        <v>2172137</v>
      </c>
      <c r="G105" s="29">
        <f t="shared" si="23"/>
        <v>0.40524944029850746</v>
      </c>
      <c r="H105" s="13">
        <f t="shared" si="24"/>
        <v>0.7299411580868145</v>
      </c>
      <c r="I105" s="30">
        <f>IF($F105&gt;$E105,$E105-$F105,0)</f>
        <v>0</v>
      </c>
      <c r="J105" s="31">
        <f t="shared" si="22"/>
        <v>803633</v>
      </c>
      <c r="K105" s="102">
        <f t="shared" si="16"/>
        <v>0</v>
      </c>
      <c r="L105" s="62">
        <f t="shared" si="17"/>
        <v>0.2700588419131855</v>
      </c>
    </row>
    <row r="106" spans="1:12" ht="12.75">
      <c r="A106" s="32"/>
      <c r="B106" s="33" t="s">
        <v>210</v>
      </c>
      <c r="C106" s="34"/>
      <c r="D106" s="35">
        <f>SUM(D101:D105)</f>
        <v>780647677</v>
      </c>
      <c r="E106" s="35">
        <f>SUM(E101:E105)</f>
        <v>764103626</v>
      </c>
      <c r="F106" s="35">
        <f>SUM(F101:F105)</f>
        <v>527346453</v>
      </c>
      <c r="G106" s="36">
        <f t="shared" si="23"/>
        <v>0.675524271111102</v>
      </c>
      <c r="H106" s="18">
        <f t="shared" si="24"/>
        <v>0.6901504390976414</v>
      </c>
      <c r="I106" s="54">
        <f>SUM(I101:I105)</f>
        <v>0</v>
      </c>
      <c r="J106" s="55">
        <f>SUM(J101:J105)</f>
        <v>236757173</v>
      </c>
      <c r="K106" s="103">
        <f t="shared" si="16"/>
        <v>0</v>
      </c>
      <c r="L106" s="100">
        <f t="shared" si="17"/>
        <v>0.30984956090235855</v>
      </c>
    </row>
    <row r="107" spans="1:12" ht="12.75">
      <c r="A107" s="40"/>
      <c r="B107" s="41" t="s">
        <v>211</v>
      </c>
      <c r="C107" s="42"/>
      <c r="D107" s="43">
        <f>SUM(D92:D94,D96:D99,D101:D105)</f>
        <v>16260676574</v>
      </c>
      <c r="E107" s="43">
        <f>SUM(E92:E94,E96:E99,E101:E105)</f>
        <v>16470518132</v>
      </c>
      <c r="F107" s="43">
        <f>SUM(F92:F94,F96:F99,F101:F105)</f>
        <v>14003562226</v>
      </c>
      <c r="G107" s="44">
        <f t="shared" si="23"/>
        <v>0.8611918552264294</v>
      </c>
      <c r="H107" s="45">
        <f t="shared" si="24"/>
        <v>0.8502198967737975</v>
      </c>
      <c r="I107" s="54">
        <f>I106+I100+I95</f>
        <v>0</v>
      </c>
      <c r="J107" s="56">
        <f>J106+J100+J95</f>
        <v>2466955906</v>
      </c>
      <c r="K107" s="103">
        <f t="shared" si="16"/>
        <v>0</v>
      </c>
      <c r="L107" s="100">
        <f t="shared" si="17"/>
        <v>0.1497801032262025</v>
      </c>
    </row>
    <row r="108" spans="1:12" ht="12.75">
      <c r="A108" s="22"/>
      <c r="B108" s="26"/>
      <c r="C108" s="6"/>
      <c r="D108" s="37"/>
      <c r="E108" s="37"/>
      <c r="F108" s="37"/>
      <c r="G108" s="29"/>
      <c r="H108" s="13"/>
      <c r="I108" s="38"/>
      <c r="J108" s="39"/>
      <c r="K108" s="102"/>
      <c r="L108" s="62"/>
    </row>
    <row r="109" spans="1:12" ht="12.75">
      <c r="A109" s="22"/>
      <c r="B109" s="24" t="s">
        <v>212</v>
      </c>
      <c r="C109" s="5"/>
      <c r="D109" s="37"/>
      <c r="E109" s="37"/>
      <c r="F109" s="37"/>
      <c r="G109" s="29"/>
      <c r="H109" s="13"/>
      <c r="I109" s="38"/>
      <c r="J109" s="39"/>
      <c r="K109" s="102"/>
      <c r="L109" s="62"/>
    </row>
    <row r="110" spans="1:12" ht="12.75">
      <c r="A110" s="27" t="s">
        <v>29</v>
      </c>
      <c r="B110" s="28" t="s">
        <v>213</v>
      </c>
      <c r="C110" s="11" t="s">
        <v>214</v>
      </c>
      <c r="D110" s="12">
        <v>5466767000</v>
      </c>
      <c r="E110" s="12">
        <v>5469812000</v>
      </c>
      <c r="F110" s="12">
        <v>5763643000</v>
      </c>
      <c r="G110" s="29">
        <f aca="true" t="shared" si="25" ref="G110:G141">IF($D110=0,0,$F110/$D110)</f>
        <v>1.0543055886596229</v>
      </c>
      <c r="H110" s="13">
        <f aca="true" t="shared" si="26" ref="H110:H141">IF($E110=0,0,$F110/$E110)</f>
        <v>1.0537186652850226</v>
      </c>
      <c r="I110" s="30">
        <f>IF($F110&gt;$E110,$E110-$F110,0)</f>
        <v>-293831000</v>
      </c>
      <c r="J110" s="31">
        <f aca="true" t="shared" si="27" ref="J110:J127">IF($F110&lt;=$E110,$E110-$F110,0)</f>
        <v>0</v>
      </c>
      <c r="K110" s="102">
        <f t="shared" si="16"/>
        <v>0.053718665285022595</v>
      </c>
      <c r="L110" s="62">
        <f t="shared" si="17"/>
        <v>0</v>
      </c>
    </row>
    <row r="111" spans="1:12" ht="12.75">
      <c r="A111" s="32"/>
      <c r="B111" s="33" t="s">
        <v>34</v>
      </c>
      <c r="C111" s="34"/>
      <c r="D111" s="35">
        <f>D110</f>
        <v>5466767000</v>
      </c>
      <c r="E111" s="35">
        <f>E110</f>
        <v>5469812000</v>
      </c>
      <c r="F111" s="35">
        <f>F110</f>
        <v>5763643000</v>
      </c>
      <c r="G111" s="36">
        <f t="shared" si="25"/>
        <v>1.0543055886596229</v>
      </c>
      <c r="H111" s="18">
        <f t="shared" si="26"/>
        <v>1.0537186652850226</v>
      </c>
      <c r="I111" s="54">
        <f>SUM(I110)</f>
        <v>-293831000</v>
      </c>
      <c r="J111" s="55">
        <f>SUM(J110)</f>
        <v>0</v>
      </c>
      <c r="K111" s="103">
        <f t="shared" si="16"/>
        <v>0.053718665285022595</v>
      </c>
      <c r="L111" s="100">
        <f t="shared" si="17"/>
        <v>0</v>
      </c>
    </row>
    <row r="112" spans="1:12" ht="12.75">
      <c r="A112" s="27" t="s">
        <v>35</v>
      </c>
      <c r="B112" s="28" t="s">
        <v>215</v>
      </c>
      <c r="C112" s="11" t="s">
        <v>216</v>
      </c>
      <c r="D112" s="12">
        <v>23613586</v>
      </c>
      <c r="E112" s="12">
        <v>31914189</v>
      </c>
      <c r="F112" s="12">
        <v>19207399</v>
      </c>
      <c r="G112" s="29">
        <f t="shared" si="25"/>
        <v>0.8134045798888826</v>
      </c>
      <c r="H112" s="13">
        <f t="shared" si="26"/>
        <v>0.6018451228699561</v>
      </c>
      <c r="I112" s="30">
        <f aca="true" t="shared" si="28" ref="I112:I118">IF($F112&gt;$E112,$E112-$F112,0)</f>
        <v>0</v>
      </c>
      <c r="J112" s="31">
        <f t="shared" si="27"/>
        <v>12706790</v>
      </c>
      <c r="K112" s="102">
        <f t="shared" si="16"/>
        <v>0</v>
      </c>
      <c r="L112" s="62">
        <f t="shared" si="17"/>
        <v>0.39815487713004394</v>
      </c>
    </row>
    <row r="113" spans="1:12" ht="12.75">
      <c r="A113" s="27" t="s">
        <v>35</v>
      </c>
      <c r="B113" s="28" t="s">
        <v>217</v>
      </c>
      <c r="C113" s="11" t="s">
        <v>218</v>
      </c>
      <c r="D113" s="12">
        <v>29100650</v>
      </c>
      <c r="E113" s="12">
        <v>48862444</v>
      </c>
      <c r="F113" s="12">
        <v>33982485</v>
      </c>
      <c r="G113" s="29">
        <f t="shared" si="25"/>
        <v>1.1677569057735824</v>
      </c>
      <c r="H113" s="13">
        <f t="shared" si="26"/>
        <v>0.6954724777991048</v>
      </c>
      <c r="I113" s="30">
        <f t="shared" si="28"/>
        <v>0</v>
      </c>
      <c r="J113" s="31">
        <f t="shared" si="27"/>
        <v>14879959</v>
      </c>
      <c r="K113" s="102">
        <f t="shared" si="16"/>
        <v>0</v>
      </c>
      <c r="L113" s="62">
        <f t="shared" si="17"/>
        <v>0.30452752220089524</v>
      </c>
    </row>
    <row r="114" spans="1:12" ht="12.75">
      <c r="A114" s="27" t="s">
        <v>35</v>
      </c>
      <c r="B114" s="28" t="s">
        <v>219</v>
      </c>
      <c r="C114" s="11" t="s">
        <v>220</v>
      </c>
      <c r="D114" s="12">
        <v>44269000</v>
      </c>
      <c r="E114" s="12">
        <v>48469000</v>
      </c>
      <c r="F114" s="12">
        <v>44497613</v>
      </c>
      <c r="G114" s="29">
        <f t="shared" si="25"/>
        <v>1.0051641780930223</v>
      </c>
      <c r="H114" s="13">
        <f t="shared" si="26"/>
        <v>0.918063360085828</v>
      </c>
      <c r="I114" s="30">
        <f t="shared" si="28"/>
        <v>0</v>
      </c>
      <c r="J114" s="31">
        <f t="shared" si="27"/>
        <v>3971387</v>
      </c>
      <c r="K114" s="102">
        <f t="shared" si="16"/>
        <v>0</v>
      </c>
      <c r="L114" s="62">
        <f t="shared" si="17"/>
        <v>0.08193663991417194</v>
      </c>
    </row>
    <row r="115" spans="1:12" ht="12.75">
      <c r="A115" s="27" t="s">
        <v>35</v>
      </c>
      <c r="B115" s="28" t="s">
        <v>221</v>
      </c>
      <c r="C115" s="11" t="s">
        <v>222</v>
      </c>
      <c r="D115" s="12">
        <v>39853603</v>
      </c>
      <c r="E115" s="12">
        <v>44286392</v>
      </c>
      <c r="F115" s="12">
        <v>28766884</v>
      </c>
      <c r="G115" s="29">
        <f t="shared" si="25"/>
        <v>0.7218138846818943</v>
      </c>
      <c r="H115" s="13">
        <f t="shared" si="26"/>
        <v>0.6495648595622782</v>
      </c>
      <c r="I115" s="30">
        <f t="shared" si="28"/>
        <v>0</v>
      </c>
      <c r="J115" s="31">
        <f t="shared" si="27"/>
        <v>15519508</v>
      </c>
      <c r="K115" s="102">
        <f t="shared" si="16"/>
        <v>0</v>
      </c>
      <c r="L115" s="62">
        <f t="shared" si="17"/>
        <v>0.35043514043772184</v>
      </c>
    </row>
    <row r="116" spans="1:12" ht="12.75">
      <c r="A116" s="27" t="s">
        <v>35</v>
      </c>
      <c r="B116" s="28" t="s">
        <v>223</v>
      </c>
      <c r="C116" s="11" t="s">
        <v>224</v>
      </c>
      <c r="D116" s="12">
        <v>17325000</v>
      </c>
      <c r="E116" s="12">
        <v>18109000</v>
      </c>
      <c r="F116" s="12">
        <v>10798883</v>
      </c>
      <c r="G116" s="29">
        <f t="shared" si="25"/>
        <v>0.62331215007215</v>
      </c>
      <c r="H116" s="13">
        <f t="shared" si="26"/>
        <v>0.5963268540504721</v>
      </c>
      <c r="I116" s="30">
        <f t="shared" si="28"/>
        <v>0</v>
      </c>
      <c r="J116" s="31">
        <f t="shared" si="27"/>
        <v>7310117</v>
      </c>
      <c r="K116" s="102">
        <f t="shared" si="16"/>
        <v>0</v>
      </c>
      <c r="L116" s="62">
        <f t="shared" si="17"/>
        <v>0.40367314594952786</v>
      </c>
    </row>
    <row r="117" spans="1:12" ht="12.75">
      <c r="A117" s="27" t="s">
        <v>35</v>
      </c>
      <c r="B117" s="28" t="s">
        <v>225</v>
      </c>
      <c r="C117" s="11" t="s">
        <v>226</v>
      </c>
      <c r="D117" s="12">
        <v>139521500</v>
      </c>
      <c r="E117" s="12">
        <v>129138256</v>
      </c>
      <c r="F117" s="12">
        <v>85928997</v>
      </c>
      <c r="G117" s="29">
        <f t="shared" si="25"/>
        <v>0.6158835519973624</v>
      </c>
      <c r="H117" s="13">
        <f t="shared" si="26"/>
        <v>0.6654031087426177</v>
      </c>
      <c r="I117" s="30">
        <f t="shared" si="28"/>
        <v>0</v>
      </c>
      <c r="J117" s="31">
        <f t="shared" si="27"/>
        <v>43209259</v>
      </c>
      <c r="K117" s="102">
        <f t="shared" si="16"/>
        <v>0</v>
      </c>
      <c r="L117" s="62">
        <f t="shared" si="17"/>
        <v>0.33459689125738235</v>
      </c>
    </row>
    <row r="118" spans="1:12" ht="12.75">
      <c r="A118" s="27" t="s">
        <v>54</v>
      </c>
      <c r="B118" s="28" t="s">
        <v>227</v>
      </c>
      <c r="C118" s="11" t="s">
        <v>228</v>
      </c>
      <c r="D118" s="12">
        <v>375044912</v>
      </c>
      <c r="E118" s="12">
        <v>342943221</v>
      </c>
      <c r="F118" s="12">
        <v>312729487</v>
      </c>
      <c r="G118" s="29">
        <f t="shared" si="25"/>
        <v>0.8338454328904481</v>
      </c>
      <c r="H118" s="13">
        <f t="shared" si="26"/>
        <v>0.9118987279821461</v>
      </c>
      <c r="I118" s="30">
        <f t="shared" si="28"/>
        <v>0</v>
      </c>
      <c r="J118" s="31">
        <f t="shared" si="27"/>
        <v>30213734</v>
      </c>
      <c r="K118" s="102">
        <f t="shared" si="16"/>
        <v>0</v>
      </c>
      <c r="L118" s="62">
        <f t="shared" si="17"/>
        <v>0.08810127201785393</v>
      </c>
    </row>
    <row r="119" spans="1:12" ht="12.75">
      <c r="A119" s="32"/>
      <c r="B119" s="33" t="s">
        <v>229</v>
      </c>
      <c r="C119" s="34"/>
      <c r="D119" s="35">
        <f>SUM(D112:D118)</f>
        <v>668728251</v>
      </c>
      <c r="E119" s="35">
        <f>SUM(E112:E118)</f>
        <v>663722502</v>
      </c>
      <c r="F119" s="35">
        <f>SUM(F112:F118)</f>
        <v>535911748</v>
      </c>
      <c r="G119" s="36">
        <f t="shared" si="25"/>
        <v>0.8013894241773255</v>
      </c>
      <c r="H119" s="18">
        <f t="shared" si="26"/>
        <v>0.8074334475403999</v>
      </c>
      <c r="I119" s="54">
        <f>SUM(I112:I118)</f>
        <v>0</v>
      </c>
      <c r="J119" s="55">
        <f>SUM(J112:J118)</f>
        <v>127810754</v>
      </c>
      <c r="K119" s="103">
        <f t="shared" si="16"/>
        <v>0</v>
      </c>
      <c r="L119" s="100">
        <f t="shared" si="17"/>
        <v>0.19256655245960005</v>
      </c>
    </row>
    <row r="120" spans="1:12" ht="12.75">
      <c r="A120" s="27" t="s">
        <v>35</v>
      </c>
      <c r="B120" s="28" t="s">
        <v>230</v>
      </c>
      <c r="C120" s="11" t="s">
        <v>231</v>
      </c>
      <c r="D120" s="12">
        <v>33318000</v>
      </c>
      <c r="E120" s="12">
        <v>44703000</v>
      </c>
      <c r="F120" s="12">
        <v>24073731</v>
      </c>
      <c r="G120" s="29">
        <f t="shared" si="25"/>
        <v>0.722544300378174</v>
      </c>
      <c r="H120" s="13">
        <f t="shared" si="26"/>
        <v>0.5385260720756996</v>
      </c>
      <c r="I120" s="30">
        <f aca="true" t="shared" si="29" ref="I120:I127">IF($F120&gt;$E120,$E120-$F120,0)</f>
        <v>0</v>
      </c>
      <c r="J120" s="31">
        <f t="shared" si="27"/>
        <v>20629269</v>
      </c>
      <c r="K120" s="102">
        <f t="shared" si="16"/>
        <v>0</v>
      </c>
      <c r="L120" s="62">
        <f t="shared" si="17"/>
        <v>0.46147392792430036</v>
      </c>
    </row>
    <row r="121" spans="1:12" ht="12.75">
      <c r="A121" s="27" t="s">
        <v>35</v>
      </c>
      <c r="B121" s="28" t="s">
        <v>232</v>
      </c>
      <c r="C121" s="11" t="s">
        <v>233</v>
      </c>
      <c r="D121" s="12">
        <v>32262000</v>
      </c>
      <c r="E121" s="12">
        <v>43386357</v>
      </c>
      <c r="F121" s="12">
        <v>35699082</v>
      </c>
      <c r="G121" s="29">
        <f t="shared" si="25"/>
        <v>1.106536544541566</v>
      </c>
      <c r="H121" s="13">
        <f t="shared" si="26"/>
        <v>0.8228181499543739</v>
      </c>
      <c r="I121" s="30">
        <f t="shared" si="29"/>
        <v>0</v>
      </c>
      <c r="J121" s="31">
        <f t="shared" si="27"/>
        <v>7687275</v>
      </c>
      <c r="K121" s="102">
        <f t="shared" si="16"/>
        <v>0</v>
      </c>
      <c r="L121" s="62">
        <f t="shared" si="17"/>
        <v>0.1771818500456261</v>
      </c>
    </row>
    <row r="122" spans="1:12" ht="12.75">
      <c r="A122" s="27" t="s">
        <v>35</v>
      </c>
      <c r="B122" s="28" t="s">
        <v>234</v>
      </c>
      <c r="C122" s="11" t="s">
        <v>235</v>
      </c>
      <c r="D122" s="12">
        <v>14071000</v>
      </c>
      <c r="E122" s="12">
        <v>12271000</v>
      </c>
      <c r="F122" s="12">
        <v>8681186</v>
      </c>
      <c r="G122" s="29">
        <f t="shared" si="25"/>
        <v>0.6169558666761424</v>
      </c>
      <c r="H122" s="13">
        <f t="shared" si="26"/>
        <v>0.7074554641023552</v>
      </c>
      <c r="I122" s="30">
        <f t="shared" si="29"/>
        <v>0</v>
      </c>
      <c r="J122" s="31">
        <f t="shared" si="27"/>
        <v>3589814</v>
      </c>
      <c r="K122" s="102">
        <f t="shared" si="16"/>
        <v>0</v>
      </c>
      <c r="L122" s="62">
        <f t="shared" si="17"/>
        <v>0.29254453589764484</v>
      </c>
    </row>
    <row r="123" spans="1:12" ht="12.75">
      <c r="A123" s="27" t="s">
        <v>35</v>
      </c>
      <c r="B123" s="28" t="s">
        <v>236</v>
      </c>
      <c r="C123" s="11" t="s">
        <v>237</v>
      </c>
      <c r="D123" s="12">
        <v>0</v>
      </c>
      <c r="E123" s="12">
        <v>21767000</v>
      </c>
      <c r="F123" s="12">
        <v>34179866</v>
      </c>
      <c r="G123" s="29">
        <f t="shared" si="25"/>
        <v>0</v>
      </c>
      <c r="H123" s="13">
        <f t="shared" si="26"/>
        <v>1.570260761703496</v>
      </c>
      <c r="I123" s="30">
        <f t="shared" si="29"/>
        <v>-12412866</v>
      </c>
      <c r="J123" s="31">
        <f t="shared" si="27"/>
        <v>0</v>
      </c>
      <c r="K123" s="102">
        <f t="shared" si="16"/>
        <v>0.5702607617034962</v>
      </c>
      <c r="L123" s="62">
        <f t="shared" si="17"/>
        <v>0</v>
      </c>
    </row>
    <row r="124" spans="1:12" ht="12.75">
      <c r="A124" s="27" t="s">
        <v>35</v>
      </c>
      <c r="B124" s="28" t="s">
        <v>238</v>
      </c>
      <c r="C124" s="11" t="s">
        <v>239</v>
      </c>
      <c r="D124" s="12">
        <v>443157508</v>
      </c>
      <c r="E124" s="12">
        <v>523134404</v>
      </c>
      <c r="F124" s="12">
        <v>351144776</v>
      </c>
      <c r="G124" s="29">
        <f t="shared" si="25"/>
        <v>0.7923701385196886</v>
      </c>
      <c r="H124" s="13">
        <f t="shared" si="26"/>
        <v>0.6712324276802869</v>
      </c>
      <c r="I124" s="30">
        <f t="shared" si="29"/>
        <v>0</v>
      </c>
      <c r="J124" s="31">
        <f t="shared" si="27"/>
        <v>171989628</v>
      </c>
      <c r="K124" s="102">
        <f aca="true" t="shared" si="30" ref="K124:K187">IF(E124=0,0,(ABS(I124)/E124))</f>
        <v>0</v>
      </c>
      <c r="L124" s="62">
        <f aca="true" t="shared" si="31" ref="L124:L187">IF(E124=0,0,(J124/E124))</f>
        <v>0.3287675723197131</v>
      </c>
    </row>
    <row r="125" spans="1:12" ht="12.75">
      <c r="A125" s="27" t="s">
        <v>35</v>
      </c>
      <c r="B125" s="28" t="s">
        <v>240</v>
      </c>
      <c r="C125" s="11" t="s">
        <v>241</v>
      </c>
      <c r="D125" s="12">
        <v>17927000</v>
      </c>
      <c r="E125" s="12">
        <v>14427000</v>
      </c>
      <c r="F125" s="12">
        <v>14980128</v>
      </c>
      <c r="G125" s="29">
        <f t="shared" si="25"/>
        <v>0.8356182294862498</v>
      </c>
      <c r="H125" s="13">
        <f t="shared" si="26"/>
        <v>1.0383397795799543</v>
      </c>
      <c r="I125" s="30">
        <f t="shared" si="29"/>
        <v>-553128</v>
      </c>
      <c r="J125" s="31">
        <f t="shared" si="27"/>
        <v>0</v>
      </c>
      <c r="K125" s="102">
        <f t="shared" si="30"/>
        <v>0.038339779579954256</v>
      </c>
      <c r="L125" s="62">
        <f t="shared" si="31"/>
        <v>0</v>
      </c>
    </row>
    <row r="126" spans="1:12" ht="12.75">
      <c r="A126" s="27" t="s">
        <v>35</v>
      </c>
      <c r="B126" s="28" t="s">
        <v>242</v>
      </c>
      <c r="C126" s="11" t="s">
        <v>243</v>
      </c>
      <c r="D126" s="12">
        <v>19315250</v>
      </c>
      <c r="E126" s="12">
        <v>34641385</v>
      </c>
      <c r="F126" s="12">
        <v>17581620</v>
      </c>
      <c r="G126" s="29">
        <f t="shared" si="25"/>
        <v>0.9102455313806448</v>
      </c>
      <c r="H126" s="13">
        <f t="shared" si="26"/>
        <v>0.507532247916762</v>
      </c>
      <c r="I126" s="30">
        <f t="shared" si="29"/>
        <v>0</v>
      </c>
      <c r="J126" s="31">
        <f t="shared" si="27"/>
        <v>17059765</v>
      </c>
      <c r="K126" s="102">
        <f t="shared" si="30"/>
        <v>0</v>
      </c>
      <c r="L126" s="62">
        <f t="shared" si="31"/>
        <v>0.492467752083238</v>
      </c>
    </row>
    <row r="127" spans="1:12" ht="12.75">
      <c r="A127" s="27" t="s">
        <v>54</v>
      </c>
      <c r="B127" s="28" t="s">
        <v>244</v>
      </c>
      <c r="C127" s="11" t="s">
        <v>245</v>
      </c>
      <c r="D127" s="12">
        <v>334505000</v>
      </c>
      <c r="E127" s="12">
        <v>272101000</v>
      </c>
      <c r="F127" s="12">
        <v>171380218</v>
      </c>
      <c r="G127" s="29">
        <f t="shared" si="25"/>
        <v>0.5123397796744443</v>
      </c>
      <c r="H127" s="13">
        <f t="shared" si="26"/>
        <v>0.6298404563011529</v>
      </c>
      <c r="I127" s="30">
        <f t="shared" si="29"/>
        <v>0</v>
      </c>
      <c r="J127" s="31">
        <f t="shared" si="27"/>
        <v>100720782</v>
      </c>
      <c r="K127" s="102">
        <f t="shared" si="30"/>
        <v>0</v>
      </c>
      <c r="L127" s="62">
        <f t="shared" si="31"/>
        <v>0.3701595436988471</v>
      </c>
    </row>
    <row r="128" spans="1:12" ht="12.75">
      <c r="A128" s="32"/>
      <c r="B128" s="33" t="s">
        <v>246</v>
      </c>
      <c r="C128" s="34"/>
      <c r="D128" s="35">
        <f>SUM(D120:D127)</f>
        <v>894555758</v>
      </c>
      <c r="E128" s="35">
        <f>SUM(E120:E127)</f>
        <v>966431146</v>
      </c>
      <c r="F128" s="35">
        <f>SUM(F120:F127)</f>
        <v>657720607</v>
      </c>
      <c r="G128" s="36">
        <f t="shared" si="25"/>
        <v>0.7352483074621269</v>
      </c>
      <c r="H128" s="18">
        <f t="shared" si="26"/>
        <v>0.6805664425471651</v>
      </c>
      <c r="I128" s="54">
        <f>SUM(I120:I127)</f>
        <v>-12965994</v>
      </c>
      <c r="J128" s="55">
        <f>SUM(J120:J127)</f>
        <v>321676533</v>
      </c>
      <c r="K128" s="103">
        <f t="shared" si="30"/>
        <v>0.013416366032557482</v>
      </c>
      <c r="L128" s="100">
        <f t="shared" si="31"/>
        <v>0.33284992348539233</v>
      </c>
    </row>
    <row r="129" spans="1:12" ht="12.75">
      <c r="A129" s="27" t="s">
        <v>35</v>
      </c>
      <c r="B129" s="28" t="s">
        <v>247</v>
      </c>
      <c r="C129" s="11" t="s">
        <v>248</v>
      </c>
      <c r="D129" s="12">
        <v>129412000</v>
      </c>
      <c r="E129" s="12">
        <v>151239350</v>
      </c>
      <c r="F129" s="12">
        <v>137567420</v>
      </c>
      <c r="G129" s="29">
        <f t="shared" si="25"/>
        <v>1.0630190399653818</v>
      </c>
      <c r="H129" s="13">
        <f t="shared" si="26"/>
        <v>0.9096007090747216</v>
      </c>
      <c r="I129" s="30">
        <f aca="true" t="shared" si="32" ref="I129:I152">IF($F129&gt;$E129,$E129-$F129,0)</f>
        <v>0</v>
      </c>
      <c r="J129" s="31">
        <f aca="true" t="shared" si="33" ref="J129:J134">IF($F129&lt;=$E129,$E129-$F129,0)</f>
        <v>13671930</v>
      </c>
      <c r="K129" s="102">
        <f t="shared" si="30"/>
        <v>0</v>
      </c>
      <c r="L129" s="62">
        <f t="shared" si="31"/>
        <v>0.09039929092527837</v>
      </c>
    </row>
    <row r="130" spans="1:12" ht="12.75">
      <c r="A130" s="27" t="s">
        <v>35</v>
      </c>
      <c r="B130" s="28" t="s">
        <v>249</v>
      </c>
      <c r="C130" s="11" t="s">
        <v>250</v>
      </c>
      <c r="D130" s="12">
        <v>51436027</v>
      </c>
      <c r="E130" s="12">
        <v>52075000</v>
      </c>
      <c r="F130" s="12">
        <v>23688589</v>
      </c>
      <c r="G130" s="29">
        <f t="shared" si="25"/>
        <v>0.4605446878702354</v>
      </c>
      <c r="H130" s="13">
        <f t="shared" si="26"/>
        <v>0.4548936917906865</v>
      </c>
      <c r="I130" s="30">
        <f t="shared" si="32"/>
        <v>0</v>
      </c>
      <c r="J130" s="31">
        <f t="shared" si="33"/>
        <v>28386411</v>
      </c>
      <c r="K130" s="102">
        <f t="shared" si="30"/>
        <v>0</v>
      </c>
      <c r="L130" s="62">
        <f t="shared" si="31"/>
        <v>0.5451063082093135</v>
      </c>
    </row>
    <row r="131" spans="1:12" ht="12.75">
      <c r="A131" s="27" t="s">
        <v>35</v>
      </c>
      <c r="B131" s="28" t="s">
        <v>251</v>
      </c>
      <c r="C131" s="11" t="s">
        <v>252</v>
      </c>
      <c r="D131" s="12">
        <v>39671000</v>
      </c>
      <c r="E131" s="12">
        <v>57596000</v>
      </c>
      <c r="F131" s="12">
        <v>31760291</v>
      </c>
      <c r="G131" s="29">
        <f t="shared" si="25"/>
        <v>0.8005921453958811</v>
      </c>
      <c r="H131" s="13">
        <f t="shared" si="26"/>
        <v>0.551432234877422</v>
      </c>
      <c r="I131" s="30">
        <f t="shared" si="32"/>
        <v>0</v>
      </c>
      <c r="J131" s="31">
        <f t="shared" si="33"/>
        <v>25835709</v>
      </c>
      <c r="K131" s="102">
        <f t="shared" si="30"/>
        <v>0</v>
      </c>
      <c r="L131" s="62">
        <f t="shared" si="31"/>
        <v>0.44856776512257795</v>
      </c>
    </row>
    <row r="132" spans="1:12" ht="12.75">
      <c r="A132" s="27" t="s">
        <v>35</v>
      </c>
      <c r="B132" s="28" t="s">
        <v>253</v>
      </c>
      <c r="C132" s="11" t="s">
        <v>254</v>
      </c>
      <c r="D132" s="12">
        <v>52090000</v>
      </c>
      <c r="E132" s="12">
        <v>65770480</v>
      </c>
      <c r="F132" s="12">
        <v>73234831</v>
      </c>
      <c r="G132" s="29">
        <f t="shared" si="25"/>
        <v>1.4059287963140719</v>
      </c>
      <c r="H132" s="13">
        <f t="shared" si="26"/>
        <v>1.1134909004769313</v>
      </c>
      <c r="I132" s="30">
        <f t="shared" si="32"/>
        <v>-7464351</v>
      </c>
      <c r="J132" s="31">
        <f t="shared" si="33"/>
        <v>0</v>
      </c>
      <c r="K132" s="102">
        <f t="shared" si="30"/>
        <v>0.11349090047693129</v>
      </c>
      <c r="L132" s="62">
        <f t="shared" si="31"/>
        <v>0</v>
      </c>
    </row>
    <row r="133" spans="1:12" ht="12.75">
      <c r="A133" s="27" t="s">
        <v>35</v>
      </c>
      <c r="B133" s="28" t="s">
        <v>255</v>
      </c>
      <c r="C133" s="11" t="s">
        <v>256</v>
      </c>
      <c r="D133" s="12">
        <v>39443361</v>
      </c>
      <c r="E133" s="12">
        <v>25584378</v>
      </c>
      <c r="F133" s="12">
        <v>51763374</v>
      </c>
      <c r="G133" s="29">
        <f t="shared" si="25"/>
        <v>1.31234693716897</v>
      </c>
      <c r="H133" s="13">
        <f t="shared" si="26"/>
        <v>2.0232414483557113</v>
      </c>
      <c r="I133" s="30">
        <f t="shared" si="32"/>
        <v>-26178996</v>
      </c>
      <c r="J133" s="31">
        <f t="shared" si="33"/>
        <v>0</v>
      </c>
      <c r="K133" s="102">
        <f t="shared" si="30"/>
        <v>1.0232414483557115</v>
      </c>
      <c r="L133" s="62">
        <f t="shared" si="31"/>
        <v>0</v>
      </c>
    </row>
    <row r="134" spans="1:12" ht="12.75">
      <c r="A134" s="27" t="s">
        <v>54</v>
      </c>
      <c r="B134" s="28" t="s">
        <v>257</v>
      </c>
      <c r="C134" s="11" t="s">
        <v>258</v>
      </c>
      <c r="D134" s="12">
        <v>196037000</v>
      </c>
      <c r="E134" s="12">
        <v>344960346</v>
      </c>
      <c r="F134" s="12">
        <v>288653636</v>
      </c>
      <c r="G134" s="29">
        <f t="shared" si="25"/>
        <v>1.472444671159016</v>
      </c>
      <c r="H134" s="13">
        <f t="shared" si="26"/>
        <v>0.8367733838022067</v>
      </c>
      <c r="I134" s="30">
        <f t="shared" si="32"/>
        <v>0</v>
      </c>
      <c r="J134" s="31">
        <f t="shared" si="33"/>
        <v>56306710</v>
      </c>
      <c r="K134" s="102">
        <f t="shared" si="30"/>
        <v>0</v>
      </c>
      <c r="L134" s="62">
        <f t="shared" si="31"/>
        <v>0.16322661619779336</v>
      </c>
    </row>
    <row r="135" spans="1:12" ht="12.75">
      <c r="A135" s="32"/>
      <c r="B135" s="33" t="s">
        <v>259</v>
      </c>
      <c r="C135" s="34"/>
      <c r="D135" s="35">
        <f>SUM(D129:D134)</f>
        <v>508089388</v>
      </c>
      <c r="E135" s="35">
        <f>SUM(E129:E134)</f>
        <v>697225554</v>
      </c>
      <c r="F135" s="35">
        <f>SUM(F129:F134)</f>
        <v>606668141</v>
      </c>
      <c r="G135" s="36">
        <f t="shared" si="25"/>
        <v>1.1940185237641687</v>
      </c>
      <c r="H135" s="18">
        <f t="shared" si="26"/>
        <v>0.8701174785111218</v>
      </c>
      <c r="I135" s="54">
        <f>SUM(I129:I134)</f>
        <v>-33643347</v>
      </c>
      <c r="J135" s="55">
        <f>SUM(J129:J134)</f>
        <v>124200760</v>
      </c>
      <c r="K135" s="103">
        <f t="shared" si="30"/>
        <v>0.04825317547096101</v>
      </c>
      <c r="L135" s="100">
        <f t="shared" si="31"/>
        <v>0.1781356969598392</v>
      </c>
    </row>
    <row r="136" spans="1:12" ht="12.75">
      <c r="A136" s="27" t="s">
        <v>35</v>
      </c>
      <c r="B136" s="28" t="s">
        <v>260</v>
      </c>
      <c r="C136" s="11" t="s">
        <v>261</v>
      </c>
      <c r="D136" s="12">
        <v>35308713</v>
      </c>
      <c r="E136" s="12">
        <v>31078008</v>
      </c>
      <c r="F136" s="12">
        <v>19177698</v>
      </c>
      <c r="G136" s="29">
        <f t="shared" si="25"/>
        <v>0.543143501152251</v>
      </c>
      <c r="H136" s="13">
        <f t="shared" si="26"/>
        <v>0.6170826006608918</v>
      </c>
      <c r="I136" s="30">
        <f t="shared" si="32"/>
        <v>0</v>
      </c>
      <c r="J136" s="31">
        <f>IF($F136&lt;=$E136,$E136-$F136,0)</f>
        <v>11900310</v>
      </c>
      <c r="K136" s="102">
        <f t="shared" si="30"/>
        <v>0</v>
      </c>
      <c r="L136" s="62">
        <f t="shared" si="31"/>
        <v>0.38291739933910823</v>
      </c>
    </row>
    <row r="137" spans="1:12" ht="12.75">
      <c r="A137" s="27" t="s">
        <v>35</v>
      </c>
      <c r="B137" s="28" t="s">
        <v>262</v>
      </c>
      <c r="C137" s="11" t="s">
        <v>263</v>
      </c>
      <c r="D137" s="12">
        <v>73269379</v>
      </c>
      <c r="E137" s="12">
        <v>73269000</v>
      </c>
      <c r="F137" s="12">
        <v>33880589</v>
      </c>
      <c r="G137" s="29">
        <f t="shared" si="25"/>
        <v>0.4624113028172383</v>
      </c>
      <c r="H137" s="13">
        <f t="shared" si="26"/>
        <v>0.4624136947412958</v>
      </c>
      <c r="I137" s="30">
        <f t="shared" si="32"/>
        <v>0</v>
      </c>
      <c r="J137" s="31">
        <f>IF($F137&lt;=$E137,$E137-$F137,0)</f>
        <v>39388411</v>
      </c>
      <c r="K137" s="102">
        <f t="shared" si="30"/>
        <v>0</v>
      </c>
      <c r="L137" s="62">
        <f t="shared" si="31"/>
        <v>0.5375863052587042</v>
      </c>
    </row>
    <row r="138" spans="1:12" ht="12.75">
      <c r="A138" s="27" t="s">
        <v>35</v>
      </c>
      <c r="B138" s="28" t="s">
        <v>264</v>
      </c>
      <c r="C138" s="11" t="s">
        <v>265</v>
      </c>
      <c r="D138" s="12">
        <v>37994000</v>
      </c>
      <c r="E138" s="12">
        <v>37994000</v>
      </c>
      <c r="F138" s="12">
        <v>33018743</v>
      </c>
      <c r="G138" s="29">
        <f t="shared" si="25"/>
        <v>0.8690515081328631</v>
      </c>
      <c r="H138" s="13">
        <f t="shared" si="26"/>
        <v>0.8690515081328631</v>
      </c>
      <c r="I138" s="30">
        <f t="shared" si="32"/>
        <v>0</v>
      </c>
      <c r="J138" s="31">
        <f>IF($F138&lt;=$E138,$E138-$F138,0)</f>
        <v>4975257</v>
      </c>
      <c r="K138" s="102">
        <f t="shared" si="30"/>
        <v>0</v>
      </c>
      <c r="L138" s="62">
        <f t="shared" si="31"/>
        <v>0.13094849186713692</v>
      </c>
    </row>
    <row r="139" spans="1:12" ht="12.75">
      <c r="A139" s="27" t="s">
        <v>35</v>
      </c>
      <c r="B139" s="28" t="s">
        <v>266</v>
      </c>
      <c r="C139" s="11" t="s">
        <v>267</v>
      </c>
      <c r="D139" s="12">
        <v>31585000</v>
      </c>
      <c r="E139" s="12">
        <v>36741000</v>
      </c>
      <c r="F139" s="12">
        <v>23428912</v>
      </c>
      <c r="G139" s="29">
        <f t="shared" si="25"/>
        <v>0.741773373436758</v>
      </c>
      <c r="H139" s="13">
        <f t="shared" si="26"/>
        <v>0.637677580904167</v>
      </c>
      <c r="I139" s="30">
        <f t="shared" si="32"/>
        <v>0</v>
      </c>
      <c r="J139" s="31">
        <f>IF($F139&lt;=$E139,$E139-$F139,0)</f>
        <v>13312088</v>
      </c>
      <c r="K139" s="102">
        <f t="shared" si="30"/>
        <v>0</v>
      </c>
      <c r="L139" s="62">
        <f t="shared" si="31"/>
        <v>0.362322419095833</v>
      </c>
    </row>
    <row r="140" spans="1:12" ht="12.75">
      <c r="A140" s="27" t="s">
        <v>54</v>
      </c>
      <c r="B140" s="28" t="s">
        <v>268</v>
      </c>
      <c r="C140" s="11" t="s">
        <v>269</v>
      </c>
      <c r="D140" s="12">
        <v>250424000</v>
      </c>
      <c r="E140" s="12">
        <v>383772095</v>
      </c>
      <c r="F140" s="12">
        <v>267208322</v>
      </c>
      <c r="G140" s="29">
        <f t="shared" si="25"/>
        <v>1.0670236159473534</v>
      </c>
      <c r="H140" s="13">
        <f t="shared" si="26"/>
        <v>0.6962682422232914</v>
      </c>
      <c r="I140" s="30">
        <f t="shared" si="32"/>
        <v>0</v>
      </c>
      <c r="J140" s="31">
        <f>IF($F140&lt;=$E140,$E140-$F140,0)</f>
        <v>116563773</v>
      </c>
      <c r="K140" s="102">
        <f t="shared" si="30"/>
        <v>0</v>
      </c>
      <c r="L140" s="62">
        <f t="shared" si="31"/>
        <v>0.3037317577767086</v>
      </c>
    </row>
    <row r="141" spans="1:12" ht="12.75">
      <c r="A141" s="32"/>
      <c r="B141" s="33" t="s">
        <v>270</v>
      </c>
      <c r="C141" s="34"/>
      <c r="D141" s="35">
        <f>SUM(D136:D140)</f>
        <v>428581092</v>
      </c>
      <c r="E141" s="35">
        <f>SUM(E136:E140)</f>
        <v>562854103</v>
      </c>
      <c r="F141" s="35">
        <f>SUM(F136:F140)</f>
        <v>376714264</v>
      </c>
      <c r="G141" s="36">
        <f t="shared" si="25"/>
        <v>0.87898013008936</v>
      </c>
      <c r="H141" s="18">
        <f t="shared" si="26"/>
        <v>0.6692929162142041</v>
      </c>
      <c r="I141" s="54">
        <f>SUM(I136:I140)</f>
        <v>0</v>
      </c>
      <c r="J141" s="55">
        <f>SUM(J136:J140)</f>
        <v>186139839</v>
      </c>
      <c r="K141" s="103">
        <f t="shared" si="30"/>
        <v>0</v>
      </c>
      <c r="L141" s="100">
        <f t="shared" si="31"/>
        <v>0.3307070837857959</v>
      </c>
    </row>
    <row r="142" spans="1:12" ht="12.75">
      <c r="A142" s="27" t="s">
        <v>35</v>
      </c>
      <c r="B142" s="28" t="s">
        <v>271</v>
      </c>
      <c r="C142" s="11" t="s">
        <v>272</v>
      </c>
      <c r="D142" s="12">
        <v>409228521</v>
      </c>
      <c r="E142" s="12">
        <v>493450659</v>
      </c>
      <c r="F142" s="12">
        <v>389202000</v>
      </c>
      <c r="G142" s="29">
        <f aca="true" t="shared" si="34" ref="G142:G173">IF($D142=0,0,$F142/$D142)</f>
        <v>0.9510627437426337</v>
      </c>
      <c r="H142" s="13">
        <f aca="true" t="shared" si="35" ref="H142:H173">IF($E142=0,0,$F142/$E142)</f>
        <v>0.7887353941095862</v>
      </c>
      <c r="I142" s="30">
        <f t="shared" si="32"/>
        <v>0</v>
      </c>
      <c r="J142" s="31">
        <f>IF($F142&lt;=$E142,$E142-$F142,0)</f>
        <v>104248659</v>
      </c>
      <c r="K142" s="102">
        <f t="shared" si="30"/>
        <v>0</v>
      </c>
      <c r="L142" s="62">
        <f t="shared" si="31"/>
        <v>0.21126460589041385</v>
      </c>
    </row>
    <row r="143" spans="1:12" ht="12.75">
      <c r="A143" s="27" t="s">
        <v>35</v>
      </c>
      <c r="B143" s="28" t="s">
        <v>273</v>
      </c>
      <c r="C143" s="11" t="s">
        <v>274</v>
      </c>
      <c r="D143" s="12">
        <v>10332000</v>
      </c>
      <c r="E143" s="12">
        <v>12039030</v>
      </c>
      <c r="F143" s="12">
        <v>12879385</v>
      </c>
      <c r="G143" s="29">
        <f t="shared" si="34"/>
        <v>1.2465529423151374</v>
      </c>
      <c r="H143" s="13">
        <f t="shared" si="35"/>
        <v>1.0698025505377093</v>
      </c>
      <c r="I143" s="30">
        <f t="shared" si="32"/>
        <v>-840355</v>
      </c>
      <c r="J143" s="31">
        <f>IF($F143&lt;=$E143,$E143-$F143,0)</f>
        <v>0</v>
      </c>
      <c r="K143" s="102">
        <f t="shared" si="30"/>
        <v>0.06980255053770944</v>
      </c>
      <c r="L143" s="62">
        <f t="shared" si="31"/>
        <v>0</v>
      </c>
    </row>
    <row r="144" spans="1:12" ht="12.75">
      <c r="A144" s="27" t="s">
        <v>35</v>
      </c>
      <c r="B144" s="28" t="s">
        <v>275</v>
      </c>
      <c r="C144" s="11" t="s">
        <v>276</v>
      </c>
      <c r="D144" s="12">
        <v>70390200</v>
      </c>
      <c r="E144" s="12">
        <v>58632058</v>
      </c>
      <c r="F144" s="12">
        <v>21154395</v>
      </c>
      <c r="G144" s="29">
        <f t="shared" si="34"/>
        <v>0.30053040053871133</v>
      </c>
      <c r="H144" s="13">
        <f t="shared" si="35"/>
        <v>0.3607991211906633</v>
      </c>
      <c r="I144" s="30">
        <f t="shared" si="32"/>
        <v>0</v>
      </c>
      <c r="J144" s="31">
        <f>IF($F144&lt;=$E144,$E144-$F144,0)</f>
        <v>37477663</v>
      </c>
      <c r="K144" s="102">
        <f t="shared" si="30"/>
        <v>0</v>
      </c>
      <c r="L144" s="62">
        <f t="shared" si="31"/>
        <v>0.6392008788093367</v>
      </c>
    </row>
    <row r="145" spans="1:12" ht="12.75">
      <c r="A145" s="27" t="s">
        <v>54</v>
      </c>
      <c r="B145" s="28" t="s">
        <v>277</v>
      </c>
      <c r="C145" s="11" t="s">
        <v>278</v>
      </c>
      <c r="D145" s="12">
        <v>60499000</v>
      </c>
      <c r="E145" s="12">
        <v>61622015</v>
      </c>
      <c r="F145" s="12">
        <v>64729327</v>
      </c>
      <c r="G145" s="29">
        <f t="shared" si="34"/>
        <v>1.0699239160977867</v>
      </c>
      <c r="H145" s="13">
        <f t="shared" si="35"/>
        <v>1.0504253552890148</v>
      </c>
      <c r="I145" s="30">
        <f t="shared" si="32"/>
        <v>-3107312</v>
      </c>
      <c r="J145" s="31">
        <f>IF($F145&lt;=$E145,$E145-$F145,0)</f>
        <v>0</v>
      </c>
      <c r="K145" s="102">
        <f t="shared" si="30"/>
        <v>0.05042535528901481</v>
      </c>
      <c r="L145" s="62">
        <f t="shared" si="31"/>
        <v>0</v>
      </c>
    </row>
    <row r="146" spans="1:12" ht="12.75">
      <c r="A146" s="32"/>
      <c r="B146" s="33" t="s">
        <v>279</v>
      </c>
      <c r="C146" s="34"/>
      <c r="D146" s="35">
        <f>SUM(D142:D145)</f>
        <v>550449721</v>
      </c>
      <c r="E146" s="35">
        <f>SUM(E142:E145)</f>
        <v>625743762</v>
      </c>
      <c r="F146" s="35">
        <f>SUM(F142:F145)</f>
        <v>487965107</v>
      </c>
      <c r="G146" s="36">
        <f t="shared" si="34"/>
        <v>0.8864844297014368</v>
      </c>
      <c r="H146" s="18">
        <f t="shared" si="35"/>
        <v>0.7798161749793041</v>
      </c>
      <c r="I146" s="54">
        <f>SUM(I142:I145)</f>
        <v>-3947667</v>
      </c>
      <c r="J146" s="55">
        <f>SUM(J142:J145)</f>
        <v>141726322</v>
      </c>
      <c r="K146" s="103">
        <f t="shared" si="30"/>
        <v>0.006308759654882505</v>
      </c>
      <c r="L146" s="100">
        <f t="shared" si="31"/>
        <v>0.22649258467557842</v>
      </c>
    </row>
    <row r="147" spans="1:12" ht="12.75">
      <c r="A147" s="27" t="s">
        <v>35</v>
      </c>
      <c r="B147" s="28" t="s">
        <v>280</v>
      </c>
      <c r="C147" s="11" t="s">
        <v>281</v>
      </c>
      <c r="D147" s="12">
        <v>21051000</v>
      </c>
      <c r="E147" s="12">
        <v>22651000</v>
      </c>
      <c r="F147" s="12">
        <v>11582712</v>
      </c>
      <c r="G147" s="29">
        <f t="shared" si="34"/>
        <v>0.5502214621633177</v>
      </c>
      <c r="H147" s="13">
        <f t="shared" si="35"/>
        <v>0.5113554368460553</v>
      </c>
      <c r="I147" s="30">
        <f t="shared" si="32"/>
        <v>0</v>
      </c>
      <c r="J147" s="31">
        <f aca="true" t="shared" si="36" ref="J147:J152">IF($F147&lt;=$E147,$E147-$F147,0)</f>
        <v>11068288</v>
      </c>
      <c r="K147" s="102">
        <f t="shared" si="30"/>
        <v>0</v>
      </c>
      <c r="L147" s="62">
        <f t="shared" si="31"/>
        <v>0.4886445631539446</v>
      </c>
    </row>
    <row r="148" spans="1:12" ht="12.75">
      <c r="A148" s="27" t="s">
        <v>35</v>
      </c>
      <c r="B148" s="28" t="s">
        <v>282</v>
      </c>
      <c r="C148" s="11" t="s">
        <v>283</v>
      </c>
      <c r="D148" s="12">
        <v>57627250</v>
      </c>
      <c r="E148" s="12">
        <v>65735750</v>
      </c>
      <c r="F148" s="12">
        <v>36719969</v>
      </c>
      <c r="G148" s="29">
        <f t="shared" si="34"/>
        <v>0.637198009622184</v>
      </c>
      <c r="H148" s="13">
        <f t="shared" si="35"/>
        <v>0.5585996812997494</v>
      </c>
      <c r="I148" s="30">
        <f t="shared" si="32"/>
        <v>0</v>
      </c>
      <c r="J148" s="31">
        <f t="shared" si="36"/>
        <v>29015781</v>
      </c>
      <c r="K148" s="102">
        <f t="shared" si="30"/>
        <v>0</v>
      </c>
      <c r="L148" s="62">
        <f t="shared" si="31"/>
        <v>0.44140031870025065</v>
      </c>
    </row>
    <row r="149" spans="1:12" ht="12.75">
      <c r="A149" s="27" t="s">
        <v>35</v>
      </c>
      <c r="B149" s="28" t="s">
        <v>284</v>
      </c>
      <c r="C149" s="11" t="s">
        <v>285</v>
      </c>
      <c r="D149" s="12">
        <v>5792982</v>
      </c>
      <c r="E149" s="12">
        <v>45041000</v>
      </c>
      <c r="F149" s="12">
        <v>46456758</v>
      </c>
      <c r="G149" s="29">
        <f t="shared" si="34"/>
        <v>8.019489444296564</v>
      </c>
      <c r="H149" s="13">
        <f t="shared" si="35"/>
        <v>1.0314326502519926</v>
      </c>
      <c r="I149" s="30">
        <f t="shared" si="32"/>
        <v>-1415758</v>
      </c>
      <c r="J149" s="31">
        <f t="shared" si="36"/>
        <v>0</v>
      </c>
      <c r="K149" s="102">
        <f t="shared" si="30"/>
        <v>0.03143265025199263</v>
      </c>
      <c r="L149" s="62">
        <f t="shared" si="31"/>
        <v>0</v>
      </c>
    </row>
    <row r="150" spans="1:12" ht="12.75">
      <c r="A150" s="27" t="s">
        <v>35</v>
      </c>
      <c r="B150" s="28" t="s">
        <v>286</v>
      </c>
      <c r="C150" s="11" t="s">
        <v>287</v>
      </c>
      <c r="D150" s="12">
        <v>95675000</v>
      </c>
      <c r="E150" s="12">
        <v>72806025</v>
      </c>
      <c r="F150" s="12">
        <v>56251840</v>
      </c>
      <c r="G150" s="29">
        <f t="shared" si="34"/>
        <v>0.5879471126208519</v>
      </c>
      <c r="H150" s="13">
        <f t="shared" si="35"/>
        <v>0.7726261665844276</v>
      </c>
      <c r="I150" s="30">
        <f t="shared" si="32"/>
        <v>0</v>
      </c>
      <c r="J150" s="31">
        <f t="shared" si="36"/>
        <v>16554185</v>
      </c>
      <c r="K150" s="102">
        <f t="shared" si="30"/>
        <v>0</v>
      </c>
      <c r="L150" s="62">
        <f t="shared" si="31"/>
        <v>0.2273738334155724</v>
      </c>
    </row>
    <row r="151" spans="1:12" ht="12.75">
      <c r="A151" s="27" t="s">
        <v>35</v>
      </c>
      <c r="B151" s="28" t="s">
        <v>288</v>
      </c>
      <c r="C151" s="11" t="s">
        <v>289</v>
      </c>
      <c r="D151" s="12">
        <v>35381000</v>
      </c>
      <c r="E151" s="12">
        <v>35381000</v>
      </c>
      <c r="F151" s="12">
        <v>23557600</v>
      </c>
      <c r="G151" s="29">
        <f t="shared" si="34"/>
        <v>0.6658262909471185</v>
      </c>
      <c r="H151" s="13">
        <f t="shared" si="35"/>
        <v>0.6658262909471185</v>
      </c>
      <c r="I151" s="30">
        <f t="shared" si="32"/>
        <v>0</v>
      </c>
      <c r="J151" s="31">
        <f t="shared" si="36"/>
        <v>11823400</v>
      </c>
      <c r="K151" s="102">
        <f t="shared" si="30"/>
        <v>0</v>
      </c>
      <c r="L151" s="62">
        <f t="shared" si="31"/>
        <v>0.33417370905288146</v>
      </c>
    </row>
    <row r="152" spans="1:12" ht="12.75">
      <c r="A152" s="27" t="s">
        <v>54</v>
      </c>
      <c r="B152" s="28" t="s">
        <v>290</v>
      </c>
      <c r="C152" s="11" t="s">
        <v>291</v>
      </c>
      <c r="D152" s="12">
        <v>403253401</v>
      </c>
      <c r="E152" s="12">
        <v>390328401</v>
      </c>
      <c r="F152" s="12">
        <v>317301512</v>
      </c>
      <c r="G152" s="29">
        <f t="shared" si="34"/>
        <v>0.7868539018223928</v>
      </c>
      <c r="H152" s="13">
        <f t="shared" si="35"/>
        <v>0.8129091072724682</v>
      </c>
      <c r="I152" s="30">
        <f t="shared" si="32"/>
        <v>0</v>
      </c>
      <c r="J152" s="31">
        <f t="shared" si="36"/>
        <v>73026889</v>
      </c>
      <c r="K152" s="102">
        <f t="shared" si="30"/>
        <v>0</v>
      </c>
      <c r="L152" s="62">
        <f t="shared" si="31"/>
        <v>0.18709089272753177</v>
      </c>
    </row>
    <row r="153" spans="1:12" ht="12.75">
      <c r="A153" s="32"/>
      <c r="B153" s="33" t="s">
        <v>292</v>
      </c>
      <c r="C153" s="34"/>
      <c r="D153" s="35">
        <f>SUM(D147:D152)</f>
        <v>618780633</v>
      </c>
      <c r="E153" s="35">
        <f>SUM(E147:E152)</f>
        <v>631943176</v>
      </c>
      <c r="F153" s="35">
        <f>SUM(F147:F152)</f>
        <v>491870391</v>
      </c>
      <c r="G153" s="36">
        <f t="shared" si="34"/>
        <v>0.7949026921144767</v>
      </c>
      <c r="H153" s="18">
        <f t="shared" si="35"/>
        <v>0.7783459172917788</v>
      </c>
      <c r="I153" s="54">
        <f>SUM(I147:I152)</f>
        <v>-1415758</v>
      </c>
      <c r="J153" s="55">
        <f>SUM(J147:J152)</f>
        <v>141488543</v>
      </c>
      <c r="K153" s="103">
        <f t="shared" si="30"/>
        <v>0.0022403248484480828</v>
      </c>
      <c r="L153" s="100">
        <f t="shared" si="31"/>
        <v>0.2238944075566693</v>
      </c>
    </row>
    <row r="154" spans="1:12" ht="12.75">
      <c r="A154" s="27" t="s">
        <v>35</v>
      </c>
      <c r="B154" s="28" t="s">
        <v>293</v>
      </c>
      <c r="C154" s="11" t="s">
        <v>294</v>
      </c>
      <c r="D154" s="12">
        <v>49174094</v>
      </c>
      <c r="E154" s="12">
        <v>46509795</v>
      </c>
      <c r="F154" s="12">
        <v>39463159</v>
      </c>
      <c r="G154" s="29">
        <f t="shared" si="34"/>
        <v>0.8025192899334352</v>
      </c>
      <c r="H154" s="13">
        <f t="shared" si="35"/>
        <v>0.8484913554230888</v>
      </c>
      <c r="I154" s="30">
        <f aca="true" t="shared" si="37" ref="I154:I159">IF($F154&gt;$E154,$E154-$F154,0)</f>
        <v>0</v>
      </c>
      <c r="J154" s="31">
        <f aca="true" t="shared" si="38" ref="J154:J159">IF($F154&lt;=$E154,$E154-$F154,0)</f>
        <v>7046636</v>
      </c>
      <c r="K154" s="102">
        <f t="shared" si="30"/>
        <v>0</v>
      </c>
      <c r="L154" s="62">
        <f t="shared" si="31"/>
        <v>0.15150864457691116</v>
      </c>
    </row>
    <row r="155" spans="1:12" ht="12.75">
      <c r="A155" s="27" t="s">
        <v>35</v>
      </c>
      <c r="B155" s="28" t="s">
        <v>295</v>
      </c>
      <c r="C155" s="11" t="s">
        <v>296</v>
      </c>
      <c r="D155" s="12">
        <v>55571000</v>
      </c>
      <c r="E155" s="12">
        <v>60250859</v>
      </c>
      <c r="F155" s="12">
        <v>48362885</v>
      </c>
      <c r="G155" s="29">
        <f t="shared" si="34"/>
        <v>0.8702899893829515</v>
      </c>
      <c r="H155" s="13">
        <f t="shared" si="35"/>
        <v>0.8026920412869134</v>
      </c>
      <c r="I155" s="30">
        <f t="shared" si="37"/>
        <v>0</v>
      </c>
      <c r="J155" s="31">
        <f t="shared" si="38"/>
        <v>11887974</v>
      </c>
      <c r="K155" s="102">
        <f t="shared" si="30"/>
        <v>0</v>
      </c>
      <c r="L155" s="62">
        <f t="shared" si="31"/>
        <v>0.19730795871308657</v>
      </c>
    </row>
    <row r="156" spans="1:12" ht="12.75">
      <c r="A156" s="27" t="s">
        <v>35</v>
      </c>
      <c r="B156" s="28" t="s">
        <v>297</v>
      </c>
      <c r="C156" s="11" t="s">
        <v>298</v>
      </c>
      <c r="D156" s="12">
        <v>10995000</v>
      </c>
      <c r="E156" s="12">
        <v>10995000</v>
      </c>
      <c r="F156" s="12">
        <v>7917058</v>
      </c>
      <c r="G156" s="29">
        <f t="shared" si="34"/>
        <v>0.7200598453842656</v>
      </c>
      <c r="H156" s="13">
        <f t="shared" si="35"/>
        <v>0.7200598453842656</v>
      </c>
      <c r="I156" s="30">
        <f t="shared" si="37"/>
        <v>0</v>
      </c>
      <c r="J156" s="31">
        <f t="shared" si="38"/>
        <v>3077942</v>
      </c>
      <c r="K156" s="102">
        <f t="shared" si="30"/>
        <v>0</v>
      </c>
      <c r="L156" s="62">
        <f t="shared" si="31"/>
        <v>0.2799401546157344</v>
      </c>
    </row>
    <row r="157" spans="1:12" ht="12.75">
      <c r="A157" s="27" t="s">
        <v>35</v>
      </c>
      <c r="B157" s="28" t="s">
        <v>299</v>
      </c>
      <c r="C157" s="11" t="s">
        <v>300</v>
      </c>
      <c r="D157" s="12">
        <v>13537124</v>
      </c>
      <c r="E157" s="12">
        <v>15334453</v>
      </c>
      <c r="F157" s="12">
        <v>8929125</v>
      </c>
      <c r="G157" s="29">
        <f t="shared" si="34"/>
        <v>0.6596028078046711</v>
      </c>
      <c r="H157" s="13">
        <f t="shared" si="35"/>
        <v>0.5822917191764193</v>
      </c>
      <c r="I157" s="30">
        <f t="shared" si="37"/>
        <v>0</v>
      </c>
      <c r="J157" s="31">
        <f t="shared" si="38"/>
        <v>6405328</v>
      </c>
      <c r="K157" s="102">
        <f t="shared" si="30"/>
        <v>0</v>
      </c>
      <c r="L157" s="62">
        <f t="shared" si="31"/>
        <v>0.41770828082358075</v>
      </c>
    </row>
    <row r="158" spans="1:12" ht="12.75">
      <c r="A158" s="27" t="s">
        <v>35</v>
      </c>
      <c r="B158" s="28" t="s">
        <v>301</v>
      </c>
      <c r="C158" s="11" t="s">
        <v>302</v>
      </c>
      <c r="D158" s="12">
        <v>30449000</v>
      </c>
      <c r="E158" s="12">
        <v>40818000</v>
      </c>
      <c r="F158" s="12">
        <v>28841459</v>
      </c>
      <c r="G158" s="29">
        <f t="shared" si="34"/>
        <v>0.9472054583073336</v>
      </c>
      <c r="H158" s="13">
        <f t="shared" si="35"/>
        <v>0.7065867754422068</v>
      </c>
      <c r="I158" s="30">
        <f t="shared" si="37"/>
        <v>0</v>
      </c>
      <c r="J158" s="31">
        <f t="shared" si="38"/>
        <v>11976541</v>
      </c>
      <c r="K158" s="102">
        <f t="shared" si="30"/>
        <v>0</v>
      </c>
      <c r="L158" s="62">
        <f t="shared" si="31"/>
        <v>0.2934132245577931</v>
      </c>
    </row>
    <row r="159" spans="1:12" ht="12.75">
      <c r="A159" s="27" t="s">
        <v>54</v>
      </c>
      <c r="B159" s="28" t="s">
        <v>303</v>
      </c>
      <c r="C159" s="11" t="s">
        <v>304</v>
      </c>
      <c r="D159" s="12">
        <v>241505000</v>
      </c>
      <c r="E159" s="12">
        <v>312826000</v>
      </c>
      <c r="F159" s="12">
        <v>259142155</v>
      </c>
      <c r="G159" s="29">
        <f t="shared" si="34"/>
        <v>1.0730301857104407</v>
      </c>
      <c r="H159" s="13">
        <f t="shared" si="35"/>
        <v>0.8283907188021457</v>
      </c>
      <c r="I159" s="30">
        <f t="shared" si="37"/>
        <v>0</v>
      </c>
      <c r="J159" s="31">
        <f t="shared" si="38"/>
        <v>53683845</v>
      </c>
      <c r="K159" s="102">
        <f t="shared" si="30"/>
        <v>0</v>
      </c>
      <c r="L159" s="62">
        <f t="shared" si="31"/>
        <v>0.1716092811978544</v>
      </c>
    </row>
    <row r="160" spans="1:12" ht="12.75">
      <c r="A160" s="32"/>
      <c r="B160" s="33" t="s">
        <v>305</v>
      </c>
      <c r="C160" s="34"/>
      <c r="D160" s="35">
        <f>SUM(D154:D159)</f>
        <v>401231218</v>
      </c>
      <c r="E160" s="35">
        <f>SUM(E154:E159)</f>
        <v>486734107</v>
      </c>
      <c r="F160" s="35">
        <f>SUM(F154:F159)</f>
        <v>392655841</v>
      </c>
      <c r="G160" s="36">
        <f t="shared" si="34"/>
        <v>0.9786273434984812</v>
      </c>
      <c r="H160" s="18">
        <f t="shared" si="35"/>
        <v>0.8067152791493201</v>
      </c>
      <c r="I160" s="54">
        <f>SUM(I154:I159)</f>
        <v>0</v>
      </c>
      <c r="J160" s="55">
        <f>SUM(J154:J159)</f>
        <v>94078266</v>
      </c>
      <c r="K160" s="103">
        <f t="shared" si="30"/>
        <v>0</v>
      </c>
      <c r="L160" s="100">
        <f t="shared" si="31"/>
        <v>0.19328472085068</v>
      </c>
    </row>
    <row r="161" spans="1:12" ht="12.75">
      <c r="A161" s="27" t="s">
        <v>35</v>
      </c>
      <c r="B161" s="28" t="s">
        <v>306</v>
      </c>
      <c r="C161" s="11" t="s">
        <v>307</v>
      </c>
      <c r="D161" s="12">
        <v>25340000</v>
      </c>
      <c r="E161" s="12">
        <v>25340000</v>
      </c>
      <c r="F161" s="12">
        <v>27428587</v>
      </c>
      <c r="G161" s="29">
        <f t="shared" si="34"/>
        <v>1.0824225335438042</v>
      </c>
      <c r="H161" s="13">
        <f t="shared" si="35"/>
        <v>1.0824225335438042</v>
      </c>
      <c r="I161" s="30">
        <f aca="true" t="shared" si="39" ref="I161:I167">IF($F161&gt;$E161,$E161-$F161,0)</f>
        <v>-2088587</v>
      </c>
      <c r="J161" s="31">
        <f aca="true" t="shared" si="40" ref="J161:J167">IF($F161&lt;=$E161,$E161-$F161,0)</f>
        <v>0</v>
      </c>
      <c r="K161" s="102">
        <f t="shared" si="30"/>
        <v>0.08242253354380426</v>
      </c>
      <c r="L161" s="62">
        <f t="shared" si="31"/>
        <v>0</v>
      </c>
    </row>
    <row r="162" spans="1:12" ht="12.75">
      <c r="A162" s="27" t="s">
        <v>35</v>
      </c>
      <c r="B162" s="28" t="s">
        <v>308</v>
      </c>
      <c r="C162" s="11" t="s">
        <v>309</v>
      </c>
      <c r="D162" s="12">
        <v>338713600</v>
      </c>
      <c r="E162" s="12">
        <v>467889900</v>
      </c>
      <c r="F162" s="12">
        <v>242072655</v>
      </c>
      <c r="G162" s="29">
        <f t="shared" si="34"/>
        <v>0.7146824190112236</v>
      </c>
      <c r="H162" s="13">
        <f t="shared" si="35"/>
        <v>0.5173709776594878</v>
      </c>
      <c r="I162" s="30">
        <f t="shared" si="39"/>
        <v>0</v>
      </c>
      <c r="J162" s="31">
        <f t="shared" si="40"/>
        <v>225817245</v>
      </c>
      <c r="K162" s="102">
        <f t="shared" si="30"/>
        <v>0</v>
      </c>
      <c r="L162" s="62">
        <f t="shared" si="31"/>
        <v>0.48262902234051214</v>
      </c>
    </row>
    <row r="163" spans="1:12" ht="12.75">
      <c r="A163" s="27" t="s">
        <v>35</v>
      </c>
      <c r="B163" s="28" t="s">
        <v>310</v>
      </c>
      <c r="C163" s="11" t="s">
        <v>311</v>
      </c>
      <c r="D163" s="12">
        <v>13676000</v>
      </c>
      <c r="E163" s="12">
        <v>15358000</v>
      </c>
      <c r="F163" s="12">
        <v>11900559</v>
      </c>
      <c r="G163" s="29">
        <f t="shared" si="34"/>
        <v>0.8701783416203568</v>
      </c>
      <c r="H163" s="13">
        <f t="shared" si="35"/>
        <v>0.7748768719885402</v>
      </c>
      <c r="I163" s="30">
        <f t="shared" si="39"/>
        <v>0</v>
      </c>
      <c r="J163" s="31">
        <f t="shared" si="40"/>
        <v>3457441</v>
      </c>
      <c r="K163" s="102">
        <f t="shared" si="30"/>
        <v>0</v>
      </c>
      <c r="L163" s="62">
        <f t="shared" si="31"/>
        <v>0.22512312801145984</v>
      </c>
    </row>
    <row r="164" spans="1:12" ht="12.75">
      <c r="A164" s="27" t="s">
        <v>35</v>
      </c>
      <c r="B164" s="28" t="s">
        <v>312</v>
      </c>
      <c r="C164" s="11" t="s">
        <v>313</v>
      </c>
      <c r="D164" s="12">
        <v>45976000</v>
      </c>
      <c r="E164" s="12">
        <v>54244300</v>
      </c>
      <c r="F164" s="12">
        <v>35442555</v>
      </c>
      <c r="G164" s="29">
        <f t="shared" si="34"/>
        <v>0.7708925308856794</v>
      </c>
      <c r="H164" s="13">
        <f t="shared" si="35"/>
        <v>0.6533876370420486</v>
      </c>
      <c r="I164" s="30">
        <f t="shared" si="39"/>
        <v>0</v>
      </c>
      <c r="J164" s="31">
        <f t="shared" si="40"/>
        <v>18801745</v>
      </c>
      <c r="K164" s="102">
        <f t="shared" si="30"/>
        <v>0</v>
      </c>
      <c r="L164" s="62">
        <f t="shared" si="31"/>
        <v>0.34661236295795134</v>
      </c>
    </row>
    <row r="165" spans="1:12" ht="12.75">
      <c r="A165" s="27" t="s">
        <v>35</v>
      </c>
      <c r="B165" s="28" t="s">
        <v>314</v>
      </c>
      <c r="C165" s="11" t="s">
        <v>315</v>
      </c>
      <c r="D165" s="12">
        <v>34200094</v>
      </c>
      <c r="E165" s="12">
        <v>55058382</v>
      </c>
      <c r="F165" s="12">
        <v>31600025</v>
      </c>
      <c r="G165" s="29">
        <f t="shared" si="34"/>
        <v>0.923974799601428</v>
      </c>
      <c r="H165" s="13">
        <f t="shared" si="35"/>
        <v>0.573936680522141</v>
      </c>
      <c r="I165" s="30">
        <f t="shared" si="39"/>
        <v>0</v>
      </c>
      <c r="J165" s="31">
        <f t="shared" si="40"/>
        <v>23458357</v>
      </c>
      <c r="K165" s="102">
        <f t="shared" si="30"/>
        <v>0</v>
      </c>
      <c r="L165" s="62">
        <f t="shared" si="31"/>
        <v>0.42606331947785897</v>
      </c>
    </row>
    <row r="166" spans="1:12" ht="12.75">
      <c r="A166" s="27" t="s">
        <v>35</v>
      </c>
      <c r="B166" s="28" t="s">
        <v>316</v>
      </c>
      <c r="C166" s="11" t="s">
        <v>317</v>
      </c>
      <c r="D166" s="12">
        <v>47651000</v>
      </c>
      <c r="E166" s="12">
        <v>53519870</v>
      </c>
      <c r="F166" s="12">
        <v>38895131</v>
      </c>
      <c r="G166" s="29">
        <f t="shared" si="34"/>
        <v>0.8162500472183165</v>
      </c>
      <c r="H166" s="13">
        <f t="shared" si="35"/>
        <v>0.726741881099487</v>
      </c>
      <c r="I166" s="30">
        <f t="shared" si="39"/>
        <v>0</v>
      </c>
      <c r="J166" s="31">
        <f t="shared" si="40"/>
        <v>14624739</v>
      </c>
      <c r="K166" s="102">
        <f t="shared" si="30"/>
        <v>0</v>
      </c>
      <c r="L166" s="62">
        <f t="shared" si="31"/>
        <v>0.27325811890051305</v>
      </c>
    </row>
    <row r="167" spans="1:12" ht="12.75">
      <c r="A167" s="27" t="s">
        <v>54</v>
      </c>
      <c r="B167" s="28" t="s">
        <v>318</v>
      </c>
      <c r="C167" s="11" t="s">
        <v>319</v>
      </c>
      <c r="D167" s="12">
        <v>277488000</v>
      </c>
      <c r="E167" s="12">
        <v>391228791</v>
      </c>
      <c r="F167" s="12">
        <v>202420386</v>
      </c>
      <c r="G167" s="29">
        <f t="shared" si="34"/>
        <v>0.7294743772703685</v>
      </c>
      <c r="H167" s="13">
        <f t="shared" si="35"/>
        <v>0.5173964459072747</v>
      </c>
      <c r="I167" s="30">
        <f t="shared" si="39"/>
        <v>0</v>
      </c>
      <c r="J167" s="31">
        <f t="shared" si="40"/>
        <v>188808405</v>
      </c>
      <c r="K167" s="102">
        <f t="shared" si="30"/>
        <v>0</v>
      </c>
      <c r="L167" s="62">
        <f t="shared" si="31"/>
        <v>0.48260355409272526</v>
      </c>
    </row>
    <row r="168" spans="1:12" ht="12.75">
      <c r="A168" s="32"/>
      <c r="B168" s="33" t="s">
        <v>320</v>
      </c>
      <c r="C168" s="34"/>
      <c r="D168" s="35">
        <f>SUM(D161:D167)</f>
        <v>783044694</v>
      </c>
      <c r="E168" s="35">
        <f>SUM(E161:E167)</f>
        <v>1062639243</v>
      </c>
      <c r="F168" s="35">
        <f>SUM(F161:F167)</f>
        <v>589759898</v>
      </c>
      <c r="G168" s="36">
        <f t="shared" si="34"/>
        <v>0.7531624982826332</v>
      </c>
      <c r="H168" s="18">
        <f t="shared" si="35"/>
        <v>0.5549954059055957</v>
      </c>
      <c r="I168" s="54">
        <f>SUM(I161:I167)</f>
        <v>-2088587</v>
      </c>
      <c r="J168" s="55">
        <f>SUM(J161:J167)</f>
        <v>474967932</v>
      </c>
      <c r="K168" s="103">
        <f t="shared" si="30"/>
        <v>0.0019654713617611053</v>
      </c>
      <c r="L168" s="100">
        <f t="shared" si="31"/>
        <v>0.44697006545616536</v>
      </c>
    </row>
    <row r="169" spans="1:12" ht="12.75">
      <c r="A169" s="27" t="s">
        <v>35</v>
      </c>
      <c r="B169" s="28" t="s">
        <v>321</v>
      </c>
      <c r="C169" s="11" t="s">
        <v>322</v>
      </c>
      <c r="D169" s="12">
        <v>63287500</v>
      </c>
      <c r="E169" s="12">
        <v>76562000</v>
      </c>
      <c r="F169" s="12">
        <v>28758804</v>
      </c>
      <c r="G169" s="29">
        <f t="shared" si="34"/>
        <v>0.4544152320758444</v>
      </c>
      <c r="H169" s="13">
        <f t="shared" si="35"/>
        <v>0.37562764818055955</v>
      </c>
      <c r="I169" s="30">
        <f>IF($F169&gt;$E169,$E169-$F169,0)</f>
        <v>0</v>
      </c>
      <c r="J169" s="31">
        <f>IF($F169&lt;=$E169,$E169-$F169,0)</f>
        <v>47803196</v>
      </c>
      <c r="K169" s="102">
        <f t="shared" si="30"/>
        <v>0</v>
      </c>
      <c r="L169" s="62">
        <f t="shared" si="31"/>
        <v>0.6243723518194405</v>
      </c>
    </row>
    <row r="170" spans="1:12" ht="12.75">
      <c r="A170" s="27" t="s">
        <v>35</v>
      </c>
      <c r="B170" s="28" t="s">
        <v>323</v>
      </c>
      <c r="C170" s="11" t="s">
        <v>324</v>
      </c>
      <c r="D170" s="12">
        <v>479841000</v>
      </c>
      <c r="E170" s="12">
        <v>475049094</v>
      </c>
      <c r="F170" s="12">
        <v>244802603</v>
      </c>
      <c r="G170" s="29">
        <f t="shared" si="34"/>
        <v>0.510174418192693</v>
      </c>
      <c r="H170" s="13">
        <f t="shared" si="35"/>
        <v>0.5153206396810852</v>
      </c>
      <c r="I170" s="30">
        <f>IF($F170&gt;$E170,$E170-$F170,0)</f>
        <v>0</v>
      </c>
      <c r="J170" s="31">
        <f>IF($F170&lt;=$E170,$E170-$F170,0)</f>
        <v>230246491</v>
      </c>
      <c r="K170" s="102">
        <f t="shared" si="30"/>
        <v>0</v>
      </c>
      <c r="L170" s="62">
        <f t="shared" si="31"/>
        <v>0.48467936031891473</v>
      </c>
    </row>
    <row r="171" spans="1:12" ht="12.75">
      <c r="A171" s="27" t="s">
        <v>35</v>
      </c>
      <c r="B171" s="28" t="s">
        <v>325</v>
      </c>
      <c r="C171" s="11" t="s">
        <v>326</v>
      </c>
      <c r="D171" s="12">
        <v>60816000</v>
      </c>
      <c r="E171" s="12">
        <v>68851000</v>
      </c>
      <c r="F171" s="12">
        <v>35178096</v>
      </c>
      <c r="G171" s="29">
        <f t="shared" si="34"/>
        <v>0.5784348855564325</v>
      </c>
      <c r="H171" s="13">
        <f t="shared" si="35"/>
        <v>0.5109307925810809</v>
      </c>
      <c r="I171" s="30">
        <f>IF($F171&gt;$E171,$E171-$F171,0)</f>
        <v>0</v>
      </c>
      <c r="J171" s="31">
        <f>IF($F171&lt;=$E171,$E171-$F171,0)</f>
        <v>33672904</v>
      </c>
      <c r="K171" s="102">
        <f t="shared" si="30"/>
        <v>0</v>
      </c>
      <c r="L171" s="62">
        <f t="shared" si="31"/>
        <v>0.4890692074189191</v>
      </c>
    </row>
    <row r="172" spans="1:12" ht="12.75">
      <c r="A172" s="27" t="s">
        <v>35</v>
      </c>
      <c r="B172" s="28" t="s">
        <v>327</v>
      </c>
      <c r="C172" s="11" t="s">
        <v>328</v>
      </c>
      <c r="D172" s="12">
        <v>61478000</v>
      </c>
      <c r="E172" s="12">
        <v>62073000</v>
      </c>
      <c r="F172" s="12">
        <v>32734742</v>
      </c>
      <c r="G172" s="29">
        <f t="shared" si="34"/>
        <v>0.5324627021048179</v>
      </c>
      <c r="H172" s="13">
        <f t="shared" si="35"/>
        <v>0.5273587872343853</v>
      </c>
      <c r="I172" s="30">
        <f>IF($F172&gt;$E172,$E172-$F172,0)</f>
        <v>0</v>
      </c>
      <c r="J172" s="31">
        <f>IF($F172&lt;=$E172,$E172-$F172,0)</f>
        <v>29338258</v>
      </c>
      <c r="K172" s="102">
        <f t="shared" si="30"/>
        <v>0</v>
      </c>
      <c r="L172" s="62">
        <f t="shared" si="31"/>
        <v>0.47264121276561466</v>
      </c>
    </row>
    <row r="173" spans="1:12" ht="12.75">
      <c r="A173" s="27" t="s">
        <v>54</v>
      </c>
      <c r="B173" s="28" t="s">
        <v>329</v>
      </c>
      <c r="C173" s="11" t="s">
        <v>330</v>
      </c>
      <c r="D173" s="12">
        <v>352455123</v>
      </c>
      <c r="E173" s="12">
        <v>321734166</v>
      </c>
      <c r="F173" s="12">
        <v>286974423</v>
      </c>
      <c r="G173" s="29">
        <f t="shared" si="34"/>
        <v>0.8142154965924555</v>
      </c>
      <c r="H173" s="13">
        <f t="shared" si="35"/>
        <v>0.8919612939087109</v>
      </c>
      <c r="I173" s="30">
        <f>IF($F173&gt;$E173,$E173-$F173,0)</f>
        <v>0</v>
      </c>
      <c r="J173" s="31">
        <f>IF($F173&lt;=$E173,$E173-$F173,0)</f>
        <v>34759743</v>
      </c>
      <c r="K173" s="102">
        <f t="shared" si="30"/>
        <v>0</v>
      </c>
      <c r="L173" s="62">
        <f t="shared" si="31"/>
        <v>0.10803870609128904</v>
      </c>
    </row>
    <row r="174" spans="1:12" ht="12.75">
      <c r="A174" s="32"/>
      <c r="B174" s="33" t="s">
        <v>331</v>
      </c>
      <c r="C174" s="34"/>
      <c r="D174" s="35">
        <f>SUM(D169:D173)</f>
        <v>1017877623</v>
      </c>
      <c r="E174" s="35">
        <f>SUM(E169:E173)</f>
        <v>1004269260</v>
      </c>
      <c r="F174" s="35">
        <f>SUM(F169:F173)</f>
        <v>628448668</v>
      </c>
      <c r="G174" s="36">
        <f aca="true" t="shared" si="41" ref="G174:G182">IF($D174=0,0,$F174/$D174)</f>
        <v>0.6174108299461064</v>
      </c>
      <c r="H174" s="18">
        <f aca="true" t="shared" si="42" ref="H174:H182">IF($E174=0,0,$F174/$E174)</f>
        <v>0.6257770630159485</v>
      </c>
      <c r="I174" s="54">
        <f>SUM(I169:I173)</f>
        <v>0</v>
      </c>
      <c r="J174" s="55">
        <f>SUM(J169:J173)</f>
        <v>375820592</v>
      </c>
      <c r="K174" s="103">
        <f t="shared" si="30"/>
        <v>0</v>
      </c>
      <c r="L174" s="100">
        <f t="shared" si="31"/>
        <v>0.37422293698405146</v>
      </c>
    </row>
    <row r="175" spans="1:12" ht="12.75">
      <c r="A175" s="27" t="s">
        <v>35</v>
      </c>
      <c r="B175" s="28" t="s">
        <v>332</v>
      </c>
      <c r="C175" s="11" t="s">
        <v>333</v>
      </c>
      <c r="D175" s="12">
        <v>58529500</v>
      </c>
      <c r="E175" s="12">
        <v>92262000</v>
      </c>
      <c r="F175" s="12">
        <v>51644401</v>
      </c>
      <c r="G175" s="29">
        <f t="shared" si="41"/>
        <v>0.8823653200522813</v>
      </c>
      <c r="H175" s="13">
        <f t="shared" si="42"/>
        <v>0.5597580910884221</v>
      </c>
      <c r="I175" s="30">
        <f aca="true" t="shared" si="43" ref="I175:I180">IF($F175&gt;$E175,$E175-$F175,0)</f>
        <v>0</v>
      </c>
      <c r="J175" s="31">
        <f aca="true" t="shared" si="44" ref="J175:J180">IF($F175&lt;=$E175,$E175-$F175,0)</f>
        <v>40617599</v>
      </c>
      <c r="K175" s="102">
        <f t="shared" si="30"/>
        <v>0</v>
      </c>
      <c r="L175" s="62">
        <f t="shared" si="31"/>
        <v>0.4402419089115779</v>
      </c>
    </row>
    <row r="176" spans="1:12" ht="12.75">
      <c r="A176" s="27" t="s">
        <v>35</v>
      </c>
      <c r="B176" s="28" t="s">
        <v>334</v>
      </c>
      <c r="C176" s="11" t="s">
        <v>335</v>
      </c>
      <c r="D176" s="12">
        <v>9701000</v>
      </c>
      <c r="E176" s="12">
        <v>10565322</v>
      </c>
      <c r="F176" s="12">
        <v>3397643</v>
      </c>
      <c r="G176" s="29">
        <f t="shared" si="41"/>
        <v>0.3502363673848057</v>
      </c>
      <c r="H176" s="13">
        <f t="shared" si="42"/>
        <v>0.3215844249706729</v>
      </c>
      <c r="I176" s="30">
        <f t="shared" si="43"/>
        <v>0</v>
      </c>
      <c r="J176" s="31">
        <f t="shared" si="44"/>
        <v>7167679</v>
      </c>
      <c r="K176" s="102">
        <f t="shared" si="30"/>
        <v>0</v>
      </c>
      <c r="L176" s="62">
        <f t="shared" si="31"/>
        <v>0.678415575029327</v>
      </c>
    </row>
    <row r="177" spans="1:12" ht="12.75">
      <c r="A177" s="27" t="s">
        <v>35</v>
      </c>
      <c r="B177" s="28" t="s">
        <v>336</v>
      </c>
      <c r="C177" s="11" t="s">
        <v>337</v>
      </c>
      <c r="D177" s="12">
        <v>106300000</v>
      </c>
      <c r="E177" s="12">
        <v>60136000</v>
      </c>
      <c r="F177" s="12">
        <v>38978339</v>
      </c>
      <c r="G177" s="29">
        <f t="shared" si="41"/>
        <v>0.3666823988711195</v>
      </c>
      <c r="H177" s="13">
        <f t="shared" si="42"/>
        <v>0.6481697984568312</v>
      </c>
      <c r="I177" s="30">
        <f t="shared" si="43"/>
        <v>0</v>
      </c>
      <c r="J177" s="31">
        <f t="shared" si="44"/>
        <v>21157661</v>
      </c>
      <c r="K177" s="102">
        <f t="shared" si="30"/>
        <v>0</v>
      </c>
      <c r="L177" s="62">
        <f t="shared" si="31"/>
        <v>0.3518302015431688</v>
      </c>
    </row>
    <row r="178" spans="1:12" ht="12.75">
      <c r="A178" s="27" t="s">
        <v>35</v>
      </c>
      <c r="B178" s="28" t="s">
        <v>338</v>
      </c>
      <c r="C178" s="11" t="s">
        <v>339</v>
      </c>
      <c r="D178" s="12">
        <v>38608139</v>
      </c>
      <c r="E178" s="12">
        <v>51809909</v>
      </c>
      <c r="F178" s="12">
        <v>30073187</v>
      </c>
      <c r="G178" s="29">
        <f t="shared" si="41"/>
        <v>0.7789338667683516</v>
      </c>
      <c r="H178" s="13">
        <f t="shared" si="42"/>
        <v>0.5804524188606469</v>
      </c>
      <c r="I178" s="30">
        <f t="shared" si="43"/>
        <v>0</v>
      </c>
      <c r="J178" s="31">
        <f t="shared" si="44"/>
        <v>21736722</v>
      </c>
      <c r="K178" s="102">
        <f t="shared" si="30"/>
        <v>0</v>
      </c>
      <c r="L178" s="62">
        <f t="shared" si="31"/>
        <v>0.4195475811393531</v>
      </c>
    </row>
    <row r="179" spans="1:12" ht="12.75">
      <c r="A179" s="27" t="s">
        <v>35</v>
      </c>
      <c r="B179" s="28" t="s">
        <v>340</v>
      </c>
      <c r="C179" s="11" t="s">
        <v>341</v>
      </c>
      <c r="D179" s="12">
        <v>107639000</v>
      </c>
      <c r="E179" s="12">
        <v>102438108</v>
      </c>
      <c r="F179" s="12">
        <v>92313153</v>
      </c>
      <c r="G179" s="29">
        <f t="shared" si="41"/>
        <v>0.8576180845232676</v>
      </c>
      <c r="H179" s="13">
        <f t="shared" si="42"/>
        <v>0.9011602693794384</v>
      </c>
      <c r="I179" s="30">
        <f t="shared" si="43"/>
        <v>0</v>
      </c>
      <c r="J179" s="31">
        <f t="shared" si="44"/>
        <v>10124955</v>
      </c>
      <c r="K179" s="102">
        <f t="shared" si="30"/>
        <v>0</v>
      </c>
      <c r="L179" s="62">
        <f t="shared" si="31"/>
        <v>0.09883973062056163</v>
      </c>
    </row>
    <row r="180" spans="1:12" ht="12.75">
      <c r="A180" s="27" t="s">
        <v>54</v>
      </c>
      <c r="B180" s="28" t="s">
        <v>342</v>
      </c>
      <c r="C180" s="11" t="s">
        <v>343</v>
      </c>
      <c r="D180" s="12">
        <v>227233640</v>
      </c>
      <c r="E180" s="12">
        <v>210969127</v>
      </c>
      <c r="F180" s="12">
        <v>203092419</v>
      </c>
      <c r="G180" s="29">
        <f t="shared" si="41"/>
        <v>0.8937603560810803</v>
      </c>
      <c r="H180" s="13">
        <f t="shared" si="42"/>
        <v>0.9626641674447466</v>
      </c>
      <c r="I180" s="30">
        <f t="shared" si="43"/>
        <v>0</v>
      </c>
      <c r="J180" s="31">
        <f t="shared" si="44"/>
        <v>7876708</v>
      </c>
      <c r="K180" s="102">
        <f t="shared" si="30"/>
        <v>0</v>
      </c>
      <c r="L180" s="62">
        <f t="shared" si="31"/>
        <v>0.037335832555253454</v>
      </c>
    </row>
    <row r="181" spans="1:12" ht="12.75">
      <c r="A181" s="32"/>
      <c r="B181" s="33" t="s">
        <v>344</v>
      </c>
      <c r="C181" s="34"/>
      <c r="D181" s="35">
        <f>SUM(D175:D180)</f>
        <v>548011279</v>
      </c>
      <c r="E181" s="35">
        <f>SUM(E175:E180)</f>
        <v>528180466</v>
      </c>
      <c r="F181" s="35">
        <f>SUM(F175:F180)</f>
        <v>419499142</v>
      </c>
      <c r="G181" s="36">
        <f t="shared" si="41"/>
        <v>0.7654936277324321</v>
      </c>
      <c r="H181" s="18">
        <f t="shared" si="42"/>
        <v>0.7942344880281884</v>
      </c>
      <c r="I181" s="54">
        <f>SUM(I175:I180)</f>
        <v>0</v>
      </c>
      <c r="J181" s="55">
        <f>SUM(J175:J180)</f>
        <v>108681324</v>
      </c>
      <c r="K181" s="103">
        <f t="shared" si="30"/>
        <v>0</v>
      </c>
      <c r="L181" s="100">
        <f t="shared" si="31"/>
        <v>0.20576551197181153</v>
      </c>
    </row>
    <row r="182" spans="1:12" ht="12.75">
      <c r="A182" s="40"/>
      <c r="B182" s="41" t="s">
        <v>345</v>
      </c>
      <c r="C182" s="42"/>
      <c r="D182" s="43">
        <f>SUM(D110,D112:D118,D120:D127,D129:D134,D136:D140,D142:D145,D147:D152,D154:D159,D161:D167,D169:D173,D175:D180)</f>
        <v>11886116657</v>
      </c>
      <c r="E182" s="43">
        <f>SUM(E110,E112:E118,E120:E127,E129:E134,E136:E140,E142:E145,E147:E152,E154:E159,E161:E167,E169:E173,E175:E180)</f>
        <v>12699555319</v>
      </c>
      <c r="F182" s="43">
        <f>SUM(F110,F112:F118,F120:F127,F129:F134,F136:F140,F142:F145,F147:F152,F154:F159,F161:F167,F169:F173,F175:F180)</f>
        <v>10950856807</v>
      </c>
      <c r="G182" s="44">
        <f t="shared" si="41"/>
        <v>0.9213149359888535</v>
      </c>
      <c r="H182" s="45">
        <f t="shared" si="42"/>
        <v>0.8623023824004494</v>
      </c>
      <c r="I182" s="54">
        <f>I181+I174+I168+I160+I153+I146+I141+I135+I128+I119+I111</f>
        <v>-347892353</v>
      </c>
      <c r="J182" s="55">
        <f>J181+J174+J168+J160+J153+J146+J141+J135+J128+J119+J111</f>
        <v>2096590865</v>
      </c>
      <c r="K182" s="103">
        <f t="shared" si="30"/>
        <v>0.02739405784386111</v>
      </c>
      <c r="L182" s="100">
        <f t="shared" si="31"/>
        <v>0.16509167544341163</v>
      </c>
    </row>
    <row r="183" spans="1:12" ht="12.75">
      <c r="A183" s="22"/>
      <c r="B183" s="26"/>
      <c r="C183" s="6"/>
      <c r="D183" s="37"/>
      <c r="E183" s="37"/>
      <c r="F183" s="37"/>
      <c r="G183" s="29"/>
      <c r="H183" s="13"/>
      <c r="I183" s="38"/>
      <c r="J183" s="39"/>
      <c r="K183" s="102"/>
      <c r="L183" s="62"/>
    </row>
    <row r="184" spans="1:12" ht="12.75">
      <c r="A184" s="22"/>
      <c r="B184" s="24" t="s">
        <v>346</v>
      </c>
      <c r="C184" s="5"/>
      <c r="D184" s="37"/>
      <c r="E184" s="37"/>
      <c r="F184" s="37"/>
      <c r="G184" s="29"/>
      <c r="H184" s="13"/>
      <c r="I184" s="38"/>
      <c r="J184" s="39"/>
      <c r="K184" s="102"/>
      <c r="L184" s="62"/>
    </row>
    <row r="185" spans="1:12" ht="12.75">
      <c r="A185" s="27" t="s">
        <v>35</v>
      </c>
      <c r="B185" s="28" t="s">
        <v>347</v>
      </c>
      <c r="C185" s="11" t="s">
        <v>348</v>
      </c>
      <c r="D185" s="12">
        <v>90333211</v>
      </c>
      <c r="E185" s="12">
        <v>90333211</v>
      </c>
      <c r="F185" s="12">
        <v>76942210</v>
      </c>
      <c r="G185" s="29">
        <f aca="true" t="shared" si="45" ref="G185:G220">IF($D185=0,0,$F185/$D185)</f>
        <v>0.8517599357782156</v>
      </c>
      <c r="H185" s="13">
        <f aca="true" t="shared" si="46" ref="H185:H220">IF($E185=0,0,$F185/$E185)</f>
        <v>0.8517599357782156</v>
      </c>
      <c r="I185" s="30">
        <f aca="true" t="shared" si="47" ref="I185:I218">IF($F185&gt;$E185,$E185-$F185,0)</f>
        <v>0</v>
      </c>
      <c r="J185" s="31">
        <f aca="true" t="shared" si="48" ref="J185:J190">IF($F185&lt;=$E185,$E185-$F185,0)</f>
        <v>13391001</v>
      </c>
      <c r="K185" s="102">
        <f t="shared" si="30"/>
        <v>0</v>
      </c>
      <c r="L185" s="62">
        <f t="shared" si="31"/>
        <v>0.1482400642217844</v>
      </c>
    </row>
    <row r="186" spans="1:12" ht="12.75">
      <c r="A186" s="27" t="s">
        <v>35</v>
      </c>
      <c r="B186" s="28" t="s">
        <v>349</v>
      </c>
      <c r="C186" s="11" t="s">
        <v>350</v>
      </c>
      <c r="D186" s="12">
        <v>165783000</v>
      </c>
      <c r="E186" s="12">
        <v>177780921</v>
      </c>
      <c r="F186" s="12">
        <v>74450701</v>
      </c>
      <c r="G186" s="29">
        <f t="shared" si="45"/>
        <v>0.4490852560274576</v>
      </c>
      <c r="H186" s="13">
        <f t="shared" si="46"/>
        <v>0.4187777888719566</v>
      </c>
      <c r="I186" s="30">
        <f t="shared" si="47"/>
        <v>0</v>
      </c>
      <c r="J186" s="31">
        <f t="shared" si="48"/>
        <v>103330220</v>
      </c>
      <c r="K186" s="102">
        <f t="shared" si="30"/>
        <v>0</v>
      </c>
      <c r="L186" s="62">
        <f t="shared" si="31"/>
        <v>0.5812222111280434</v>
      </c>
    </row>
    <row r="187" spans="1:12" ht="12.75">
      <c r="A187" s="27" t="s">
        <v>35</v>
      </c>
      <c r="B187" s="28" t="s">
        <v>351</v>
      </c>
      <c r="C187" s="11" t="s">
        <v>352</v>
      </c>
      <c r="D187" s="12">
        <v>165629847</v>
      </c>
      <c r="E187" s="12">
        <v>212458601</v>
      </c>
      <c r="F187" s="12">
        <v>94451611</v>
      </c>
      <c r="G187" s="29">
        <f t="shared" si="45"/>
        <v>0.5702571892130046</v>
      </c>
      <c r="H187" s="13">
        <f t="shared" si="46"/>
        <v>0.4445647789989919</v>
      </c>
      <c r="I187" s="30">
        <f t="shared" si="47"/>
        <v>0</v>
      </c>
      <c r="J187" s="31">
        <f t="shared" si="48"/>
        <v>118006990</v>
      </c>
      <c r="K187" s="102">
        <f t="shared" si="30"/>
        <v>0</v>
      </c>
      <c r="L187" s="62">
        <f t="shared" si="31"/>
        <v>0.5554352210010081</v>
      </c>
    </row>
    <row r="188" spans="1:12" ht="12.75">
      <c r="A188" s="27" t="s">
        <v>35</v>
      </c>
      <c r="B188" s="28" t="s">
        <v>353</v>
      </c>
      <c r="C188" s="11" t="s">
        <v>354</v>
      </c>
      <c r="D188" s="12">
        <v>60620000</v>
      </c>
      <c r="E188" s="12">
        <v>48530153</v>
      </c>
      <c r="F188" s="12">
        <v>40204047</v>
      </c>
      <c r="G188" s="29">
        <f t="shared" si="45"/>
        <v>0.6632142362256681</v>
      </c>
      <c r="H188" s="13">
        <f t="shared" si="46"/>
        <v>0.8284343756344638</v>
      </c>
      <c r="I188" s="30">
        <f t="shared" si="47"/>
        <v>0</v>
      </c>
      <c r="J188" s="31">
        <f t="shared" si="48"/>
        <v>8326106</v>
      </c>
      <c r="K188" s="102">
        <f aca="true" t="shared" si="49" ref="K188:K251">IF(E188=0,0,(ABS(I188)/E188))</f>
        <v>0</v>
      </c>
      <c r="L188" s="62">
        <f aca="true" t="shared" si="50" ref="L188:L251">IF(E188=0,0,(J188/E188))</f>
        <v>0.1715656243655362</v>
      </c>
    </row>
    <row r="189" spans="1:12" ht="12.75">
      <c r="A189" s="27" t="s">
        <v>35</v>
      </c>
      <c r="B189" s="28" t="s">
        <v>355</v>
      </c>
      <c r="C189" s="11" t="s">
        <v>356</v>
      </c>
      <c r="D189" s="12">
        <v>39742490</v>
      </c>
      <c r="E189" s="12">
        <v>43433410</v>
      </c>
      <c r="F189" s="12">
        <v>37440831</v>
      </c>
      <c r="G189" s="29">
        <f t="shared" si="45"/>
        <v>0.9420856871323362</v>
      </c>
      <c r="H189" s="13">
        <f t="shared" si="46"/>
        <v>0.8620283555907767</v>
      </c>
      <c r="I189" s="30">
        <f t="shared" si="47"/>
        <v>0</v>
      </c>
      <c r="J189" s="31">
        <f t="shared" si="48"/>
        <v>5992579</v>
      </c>
      <c r="K189" s="102">
        <f t="shared" si="49"/>
        <v>0</v>
      </c>
      <c r="L189" s="62">
        <f t="shared" si="50"/>
        <v>0.13797164440922322</v>
      </c>
    </row>
    <row r="190" spans="1:12" ht="12.75">
      <c r="A190" s="27" t="s">
        <v>54</v>
      </c>
      <c r="B190" s="28" t="s">
        <v>357</v>
      </c>
      <c r="C190" s="11" t="s">
        <v>358</v>
      </c>
      <c r="D190" s="12">
        <v>543693400</v>
      </c>
      <c r="E190" s="12">
        <v>539386872</v>
      </c>
      <c r="F190" s="12">
        <v>338018852</v>
      </c>
      <c r="G190" s="29">
        <f t="shared" si="45"/>
        <v>0.6217085806081148</v>
      </c>
      <c r="H190" s="13">
        <f t="shared" si="46"/>
        <v>0.6266723747774121</v>
      </c>
      <c r="I190" s="30">
        <f t="shared" si="47"/>
        <v>0</v>
      </c>
      <c r="J190" s="31">
        <f t="shared" si="48"/>
        <v>201368020</v>
      </c>
      <c r="K190" s="102">
        <f t="shared" si="49"/>
        <v>0</v>
      </c>
      <c r="L190" s="62">
        <f t="shared" si="50"/>
        <v>0.3733276252225879</v>
      </c>
    </row>
    <row r="191" spans="1:12" ht="12.75">
      <c r="A191" s="32"/>
      <c r="B191" s="33" t="s">
        <v>359</v>
      </c>
      <c r="C191" s="34"/>
      <c r="D191" s="35">
        <f>SUM(D185:D190)</f>
        <v>1065801948</v>
      </c>
      <c r="E191" s="35">
        <f>SUM(E185:E190)</f>
        <v>1111923168</v>
      </c>
      <c r="F191" s="35">
        <f>SUM(F185:F190)</f>
        <v>661508252</v>
      </c>
      <c r="G191" s="36">
        <f t="shared" si="45"/>
        <v>0.6206671448117863</v>
      </c>
      <c r="H191" s="18">
        <f t="shared" si="46"/>
        <v>0.5949226268842345</v>
      </c>
      <c r="I191" s="54">
        <f>SUM(I185:I190)</f>
        <v>0</v>
      </c>
      <c r="J191" s="55">
        <f>SUM(J185:J190)</f>
        <v>450414916</v>
      </c>
      <c r="K191" s="103">
        <f t="shared" si="49"/>
        <v>0</v>
      </c>
      <c r="L191" s="100">
        <f t="shared" si="50"/>
        <v>0.40507737311576547</v>
      </c>
    </row>
    <row r="192" spans="1:12" ht="12.75">
      <c r="A192" s="27" t="s">
        <v>35</v>
      </c>
      <c r="B192" s="28" t="s">
        <v>360</v>
      </c>
      <c r="C192" s="11" t="s">
        <v>361</v>
      </c>
      <c r="D192" s="12">
        <v>49684000</v>
      </c>
      <c r="E192" s="12">
        <v>49684000</v>
      </c>
      <c r="F192" s="12">
        <v>15448495</v>
      </c>
      <c r="G192" s="29">
        <f t="shared" si="45"/>
        <v>0.3109350092585138</v>
      </c>
      <c r="H192" s="13">
        <f t="shared" si="46"/>
        <v>0.3109350092585138</v>
      </c>
      <c r="I192" s="30">
        <f t="shared" si="47"/>
        <v>0</v>
      </c>
      <c r="J192" s="31">
        <f>IF($F192&lt;=$E192,$E192-$F192,0)</f>
        <v>34235505</v>
      </c>
      <c r="K192" s="102">
        <f t="shared" si="49"/>
        <v>0</v>
      </c>
      <c r="L192" s="62">
        <f t="shared" si="50"/>
        <v>0.6890649907414862</v>
      </c>
    </row>
    <row r="193" spans="1:12" ht="12.75">
      <c r="A193" s="27" t="s">
        <v>35</v>
      </c>
      <c r="B193" s="28" t="s">
        <v>362</v>
      </c>
      <c r="C193" s="11" t="s">
        <v>363</v>
      </c>
      <c r="D193" s="12">
        <v>28423000</v>
      </c>
      <c r="E193" s="12">
        <v>47028215</v>
      </c>
      <c r="F193" s="12">
        <v>25902744</v>
      </c>
      <c r="G193" s="29">
        <f t="shared" si="45"/>
        <v>0.9113304014354572</v>
      </c>
      <c r="H193" s="13">
        <f t="shared" si="46"/>
        <v>0.5507915620441899</v>
      </c>
      <c r="I193" s="30">
        <f t="shared" si="47"/>
        <v>0</v>
      </c>
      <c r="J193" s="31">
        <f>IF($F193&lt;=$E193,$E193-$F193,0)</f>
        <v>21125471</v>
      </c>
      <c r="K193" s="102">
        <f t="shared" si="49"/>
        <v>0</v>
      </c>
      <c r="L193" s="62">
        <f t="shared" si="50"/>
        <v>0.44920843795581017</v>
      </c>
    </row>
    <row r="194" spans="1:12" ht="12.75">
      <c r="A194" s="27" t="s">
        <v>35</v>
      </c>
      <c r="B194" s="28" t="s">
        <v>364</v>
      </c>
      <c r="C194" s="11" t="s">
        <v>365</v>
      </c>
      <c r="D194" s="12">
        <v>190526000</v>
      </c>
      <c r="E194" s="12">
        <v>190526000</v>
      </c>
      <c r="F194" s="12">
        <v>139953218</v>
      </c>
      <c r="G194" s="29">
        <f t="shared" si="45"/>
        <v>0.7345623064568615</v>
      </c>
      <c r="H194" s="13">
        <f t="shared" si="46"/>
        <v>0.7345623064568615</v>
      </c>
      <c r="I194" s="30">
        <f t="shared" si="47"/>
        <v>0</v>
      </c>
      <c r="J194" s="31">
        <f>IF($F194&lt;=$E194,$E194-$F194,0)</f>
        <v>50572782</v>
      </c>
      <c r="K194" s="102">
        <f t="shared" si="49"/>
        <v>0</v>
      </c>
      <c r="L194" s="62">
        <f t="shared" si="50"/>
        <v>0.26543769354313845</v>
      </c>
    </row>
    <row r="195" spans="1:12" ht="12.75">
      <c r="A195" s="27" t="s">
        <v>35</v>
      </c>
      <c r="B195" s="28" t="s">
        <v>366</v>
      </c>
      <c r="C195" s="11" t="s">
        <v>367</v>
      </c>
      <c r="D195" s="12">
        <v>134399038</v>
      </c>
      <c r="E195" s="12">
        <v>134962999</v>
      </c>
      <c r="F195" s="12">
        <v>123591034</v>
      </c>
      <c r="G195" s="29">
        <f t="shared" si="45"/>
        <v>0.919582727965657</v>
      </c>
      <c r="H195" s="13">
        <f t="shared" si="46"/>
        <v>0.9157401281517166</v>
      </c>
      <c r="I195" s="30">
        <f t="shared" si="47"/>
        <v>0</v>
      </c>
      <c r="J195" s="31">
        <f>IF($F195&lt;=$E195,$E195-$F195,0)</f>
        <v>11371965</v>
      </c>
      <c r="K195" s="102">
        <f t="shared" si="49"/>
        <v>0</v>
      </c>
      <c r="L195" s="62">
        <f t="shared" si="50"/>
        <v>0.0842598718482834</v>
      </c>
    </row>
    <row r="196" spans="1:12" ht="12.75">
      <c r="A196" s="27" t="s">
        <v>54</v>
      </c>
      <c r="B196" s="28" t="s">
        <v>368</v>
      </c>
      <c r="C196" s="11" t="s">
        <v>369</v>
      </c>
      <c r="D196" s="12">
        <v>582869548</v>
      </c>
      <c r="E196" s="12">
        <v>637105550</v>
      </c>
      <c r="F196" s="12">
        <v>479324374</v>
      </c>
      <c r="G196" s="29">
        <f t="shared" si="45"/>
        <v>0.8223527471021698</v>
      </c>
      <c r="H196" s="13">
        <f t="shared" si="46"/>
        <v>0.7523468819256087</v>
      </c>
      <c r="I196" s="30">
        <f t="shared" si="47"/>
        <v>0</v>
      </c>
      <c r="J196" s="31">
        <f>IF($F196&lt;=$E196,$E196-$F196,0)</f>
        <v>157781176</v>
      </c>
      <c r="K196" s="102">
        <f t="shared" si="49"/>
        <v>0</v>
      </c>
      <c r="L196" s="62">
        <f t="shared" si="50"/>
        <v>0.24765311807439128</v>
      </c>
    </row>
    <row r="197" spans="1:12" ht="12.75">
      <c r="A197" s="32"/>
      <c r="B197" s="33" t="s">
        <v>370</v>
      </c>
      <c r="C197" s="34"/>
      <c r="D197" s="35">
        <f>SUM(D192:D196)</f>
        <v>985901586</v>
      </c>
      <c r="E197" s="35">
        <f>SUM(E192:E196)</f>
        <v>1059306764</v>
      </c>
      <c r="F197" s="35">
        <f>SUM(F192:F196)</f>
        <v>784219865</v>
      </c>
      <c r="G197" s="36">
        <f t="shared" si="45"/>
        <v>0.7954342260283168</v>
      </c>
      <c r="H197" s="18">
        <f t="shared" si="46"/>
        <v>0.7403142240296315</v>
      </c>
      <c r="I197" s="54">
        <f>SUM(I192:I196)</f>
        <v>0</v>
      </c>
      <c r="J197" s="55">
        <f>SUM(J192:J196)</f>
        <v>275086899</v>
      </c>
      <c r="K197" s="103">
        <f t="shared" si="49"/>
        <v>0</v>
      </c>
      <c r="L197" s="100">
        <f t="shared" si="50"/>
        <v>0.25968577597036846</v>
      </c>
    </row>
    <row r="198" spans="1:12" ht="12.75">
      <c r="A198" s="27" t="s">
        <v>35</v>
      </c>
      <c r="B198" s="28" t="s">
        <v>371</v>
      </c>
      <c r="C198" s="11" t="s">
        <v>372</v>
      </c>
      <c r="D198" s="12">
        <v>46480347</v>
      </c>
      <c r="E198" s="12">
        <v>53682685</v>
      </c>
      <c r="F198" s="12">
        <v>27810115</v>
      </c>
      <c r="G198" s="29">
        <f t="shared" si="45"/>
        <v>0.5983198662436836</v>
      </c>
      <c r="H198" s="13">
        <f t="shared" si="46"/>
        <v>0.5180462750698852</v>
      </c>
      <c r="I198" s="30">
        <f t="shared" si="47"/>
        <v>0</v>
      </c>
      <c r="J198" s="31">
        <f aca="true" t="shared" si="51" ref="J198:J203">IF($F198&lt;=$E198,$E198-$F198,0)</f>
        <v>25872570</v>
      </c>
      <c r="K198" s="102">
        <f t="shared" si="49"/>
        <v>0</v>
      </c>
      <c r="L198" s="62">
        <f t="shared" si="50"/>
        <v>0.4819537249301148</v>
      </c>
    </row>
    <row r="199" spans="1:12" ht="12.75">
      <c r="A199" s="27" t="s">
        <v>35</v>
      </c>
      <c r="B199" s="28" t="s">
        <v>373</v>
      </c>
      <c r="C199" s="11" t="s">
        <v>374</v>
      </c>
      <c r="D199" s="12">
        <v>47905743</v>
      </c>
      <c r="E199" s="12">
        <v>61141500</v>
      </c>
      <c r="F199" s="12">
        <v>34118352</v>
      </c>
      <c r="G199" s="29">
        <f t="shared" si="45"/>
        <v>0.7121975333938564</v>
      </c>
      <c r="H199" s="13">
        <f t="shared" si="46"/>
        <v>0.558022815926989</v>
      </c>
      <c r="I199" s="30">
        <f t="shared" si="47"/>
        <v>0</v>
      </c>
      <c r="J199" s="31">
        <f t="shared" si="51"/>
        <v>27023148</v>
      </c>
      <c r="K199" s="102">
        <f t="shared" si="49"/>
        <v>0</v>
      </c>
      <c r="L199" s="62">
        <f t="shared" si="50"/>
        <v>0.44197718407301095</v>
      </c>
    </row>
    <row r="200" spans="1:12" ht="12.75">
      <c r="A200" s="27" t="s">
        <v>35</v>
      </c>
      <c r="B200" s="28" t="s">
        <v>375</v>
      </c>
      <c r="C200" s="11" t="s">
        <v>376</v>
      </c>
      <c r="D200" s="12">
        <v>40474395</v>
      </c>
      <c r="E200" s="12">
        <v>43695460</v>
      </c>
      <c r="F200" s="12">
        <v>25514201</v>
      </c>
      <c r="G200" s="29">
        <f t="shared" si="45"/>
        <v>0.6303788110977323</v>
      </c>
      <c r="H200" s="13">
        <f t="shared" si="46"/>
        <v>0.5839096556026644</v>
      </c>
      <c r="I200" s="30">
        <f t="shared" si="47"/>
        <v>0</v>
      </c>
      <c r="J200" s="31">
        <f t="shared" si="51"/>
        <v>18181259</v>
      </c>
      <c r="K200" s="102">
        <f t="shared" si="49"/>
        <v>0</v>
      </c>
      <c r="L200" s="62">
        <f t="shared" si="50"/>
        <v>0.41609034439733555</v>
      </c>
    </row>
    <row r="201" spans="1:12" ht="12.75">
      <c r="A201" s="27" t="s">
        <v>35</v>
      </c>
      <c r="B201" s="28" t="s">
        <v>377</v>
      </c>
      <c r="C201" s="11" t="s">
        <v>378</v>
      </c>
      <c r="D201" s="12">
        <v>504007000</v>
      </c>
      <c r="E201" s="12">
        <v>622112355</v>
      </c>
      <c r="F201" s="12">
        <v>380352029</v>
      </c>
      <c r="G201" s="29">
        <f t="shared" si="45"/>
        <v>0.7546562428696427</v>
      </c>
      <c r="H201" s="13">
        <f t="shared" si="46"/>
        <v>0.6113880008057387</v>
      </c>
      <c r="I201" s="30">
        <f t="shared" si="47"/>
        <v>0</v>
      </c>
      <c r="J201" s="31">
        <f t="shared" si="51"/>
        <v>241760326</v>
      </c>
      <c r="K201" s="102">
        <f t="shared" si="49"/>
        <v>0</v>
      </c>
      <c r="L201" s="62">
        <f t="shared" si="50"/>
        <v>0.3886119991942613</v>
      </c>
    </row>
    <row r="202" spans="1:12" ht="12.75">
      <c r="A202" s="27" t="s">
        <v>35</v>
      </c>
      <c r="B202" s="28" t="s">
        <v>379</v>
      </c>
      <c r="C202" s="11" t="s">
        <v>380</v>
      </c>
      <c r="D202" s="12">
        <v>108028198</v>
      </c>
      <c r="E202" s="12">
        <v>98302147</v>
      </c>
      <c r="F202" s="12">
        <v>28506399</v>
      </c>
      <c r="G202" s="29">
        <f t="shared" si="45"/>
        <v>0.2638792419734707</v>
      </c>
      <c r="H202" s="13">
        <f t="shared" si="46"/>
        <v>0.28998755235732543</v>
      </c>
      <c r="I202" s="30">
        <f t="shared" si="47"/>
        <v>0</v>
      </c>
      <c r="J202" s="31">
        <f t="shared" si="51"/>
        <v>69795748</v>
      </c>
      <c r="K202" s="102">
        <f t="shared" si="49"/>
        <v>0</v>
      </c>
      <c r="L202" s="62">
        <f t="shared" si="50"/>
        <v>0.7100124476426746</v>
      </c>
    </row>
    <row r="203" spans="1:12" ht="12.75">
      <c r="A203" s="27" t="s">
        <v>54</v>
      </c>
      <c r="B203" s="28" t="s">
        <v>381</v>
      </c>
      <c r="C203" s="11" t="s">
        <v>382</v>
      </c>
      <c r="D203" s="12">
        <v>272653145</v>
      </c>
      <c r="E203" s="12">
        <v>325760508</v>
      </c>
      <c r="F203" s="12">
        <v>170486494</v>
      </c>
      <c r="G203" s="29">
        <f t="shared" si="45"/>
        <v>0.62528709874225</v>
      </c>
      <c r="H203" s="13">
        <f t="shared" si="46"/>
        <v>0.5233491777339689</v>
      </c>
      <c r="I203" s="30">
        <f t="shared" si="47"/>
        <v>0</v>
      </c>
      <c r="J203" s="31">
        <f t="shared" si="51"/>
        <v>155274014</v>
      </c>
      <c r="K203" s="102">
        <f t="shared" si="49"/>
        <v>0</v>
      </c>
      <c r="L203" s="62">
        <f t="shared" si="50"/>
        <v>0.4766508222660311</v>
      </c>
    </row>
    <row r="204" spans="1:12" ht="12.75">
      <c r="A204" s="32"/>
      <c r="B204" s="33" t="s">
        <v>383</v>
      </c>
      <c r="C204" s="34"/>
      <c r="D204" s="35">
        <f>SUM(D198:D203)</f>
        <v>1019548828</v>
      </c>
      <c r="E204" s="35">
        <f>SUM(E198:E203)</f>
        <v>1204694655</v>
      </c>
      <c r="F204" s="35">
        <f>SUM(F198:F203)</f>
        <v>666787590</v>
      </c>
      <c r="G204" s="36">
        <f t="shared" si="45"/>
        <v>0.6540026055525023</v>
      </c>
      <c r="H204" s="18">
        <f t="shared" si="46"/>
        <v>0.5534909507837071</v>
      </c>
      <c r="I204" s="54">
        <f>SUM(I198:I203)</f>
        <v>0</v>
      </c>
      <c r="J204" s="55">
        <f>SUM(J198:J203)</f>
        <v>537907065</v>
      </c>
      <c r="K204" s="103">
        <f t="shared" si="49"/>
        <v>0</v>
      </c>
      <c r="L204" s="100">
        <f t="shared" si="50"/>
        <v>0.4465090492162929</v>
      </c>
    </row>
    <row r="205" spans="1:12" ht="12.75">
      <c r="A205" s="27" t="s">
        <v>35</v>
      </c>
      <c r="B205" s="28" t="s">
        <v>384</v>
      </c>
      <c r="C205" s="11" t="s">
        <v>385</v>
      </c>
      <c r="D205" s="12">
        <v>114058000</v>
      </c>
      <c r="E205" s="12">
        <v>1179516091</v>
      </c>
      <c r="F205" s="12">
        <v>17896355</v>
      </c>
      <c r="G205" s="29">
        <f t="shared" si="45"/>
        <v>0.1569057409388206</v>
      </c>
      <c r="H205" s="13">
        <f t="shared" si="46"/>
        <v>0.015172624720047163</v>
      </c>
      <c r="I205" s="30">
        <f t="shared" si="47"/>
        <v>0</v>
      </c>
      <c r="J205" s="31">
        <f aca="true" t="shared" si="52" ref="J205:J211">IF($F205&lt;=$E205,$E205-$F205,0)</f>
        <v>1161619736</v>
      </c>
      <c r="K205" s="102">
        <f t="shared" si="49"/>
        <v>0</v>
      </c>
      <c r="L205" s="62">
        <f t="shared" si="50"/>
        <v>0.9848273752799528</v>
      </c>
    </row>
    <row r="206" spans="1:12" ht="12.75">
      <c r="A206" s="27" t="s">
        <v>35</v>
      </c>
      <c r="B206" s="28" t="s">
        <v>386</v>
      </c>
      <c r="C206" s="11" t="s">
        <v>387</v>
      </c>
      <c r="D206" s="12">
        <v>70997600</v>
      </c>
      <c r="E206" s="12">
        <v>70997600</v>
      </c>
      <c r="F206" s="12">
        <v>30657771</v>
      </c>
      <c r="G206" s="29">
        <f t="shared" si="45"/>
        <v>0.43181418808523103</v>
      </c>
      <c r="H206" s="13">
        <f t="shared" si="46"/>
        <v>0.43181418808523103</v>
      </c>
      <c r="I206" s="30">
        <f t="shared" si="47"/>
        <v>0</v>
      </c>
      <c r="J206" s="31">
        <f t="shared" si="52"/>
        <v>40339829</v>
      </c>
      <c r="K206" s="102">
        <f t="shared" si="49"/>
        <v>0</v>
      </c>
      <c r="L206" s="62">
        <f t="shared" si="50"/>
        <v>0.5681858119147689</v>
      </c>
    </row>
    <row r="207" spans="1:12" ht="12.75">
      <c r="A207" s="27" t="s">
        <v>35</v>
      </c>
      <c r="B207" s="28" t="s">
        <v>388</v>
      </c>
      <c r="C207" s="11" t="s">
        <v>389</v>
      </c>
      <c r="D207" s="12">
        <v>18902000</v>
      </c>
      <c r="E207" s="12">
        <v>16101000</v>
      </c>
      <c r="F207" s="12">
        <v>3071306</v>
      </c>
      <c r="G207" s="29">
        <f t="shared" si="45"/>
        <v>0.16248576870172468</v>
      </c>
      <c r="H207" s="13">
        <f t="shared" si="46"/>
        <v>0.19075249984473014</v>
      </c>
      <c r="I207" s="30">
        <f t="shared" si="47"/>
        <v>0</v>
      </c>
      <c r="J207" s="31">
        <f t="shared" si="52"/>
        <v>13029694</v>
      </c>
      <c r="K207" s="102">
        <f t="shared" si="49"/>
        <v>0</v>
      </c>
      <c r="L207" s="62">
        <f t="shared" si="50"/>
        <v>0.8092475001552698</v>
      </c>
    </row>
    <row r="208" spans="1:12" ht="12.75">
      <c r="A208" s="27" t="s">
        <v>35</v>
      </c>
      <c r="B208" s="28" t="s">
        <v>390</v>
      </c>
      <c r="C208" s="11" t="s">
        <v>391</v>
      </c>
      <c r="D208" s="12">
        <v>59672757</v>
      </c>
      <c r="E208" s="12">
        <v>74120933</v>
      </c>
      <c r="F208" s="12">
        <v>42764565</v>
      </c>
      <c r="G208" s="29">
        <f t="shared" si="45"/>
        <v>0.7166514025822538</v>
      </c>
      <c r="H208" s="13">
        <f t="shared" si="46"/>
        <v>0.5769566473212095</v>
      </c>
      <c r="I208" s="30">
        <f t="shared" si="47"/>
        <v>0</v>
      </c>
      <c r="J208" s="31">
        <f t="shared" si="52"/>
        <v>31356368</v>
      </c>
      <c r="K208" s="102">
        <f t="shared" si="49"/>
        <v>0</v>
      </c>
      <c r="L208" s="62">
        <f t="shared" si="50"/>
        <v>0.4230433526787905</v>
      </c>
    </row>
    <row r="209" spans="1:12" ht="12.75">
      <c r="A209" s="27" t="s">
        <v>35</v>
      </c>
      <c r="B209" s="28" t="s">
        <v>392</v>
      </c>
      <c r="C209" s="11" t="s">
        <v>393</v>
      </c>
      <c r="D209" s="12">
        <v>19346750</v>
      </c>
      <c r="E209" s="12">
        <v>19346750</v>
      </c>
      <c r="F209" s="12">
        <v>0</v>
      </c>
      <c r="G209" s="29">
        <f t="shared" si="45"/>
        <v>0</v>
      </c>
      <c r="H209" s="13">
        <f t="shared" si="46"/>
        <v>0</v>
      </c>
      <c r="I209" s="30">
        <f t="shared" si="47"/>
        <v>0</v>
      </c>
      <c r="J209" s="31">
        <f t="shared" si="52"/>
        <v>19346750</v>
      </c>
      <c r="K209" s="102">
        <f t="shared" si="49"/>
        <v>0</v>
      </c>
      <c r="L209" s="62">
        <f t="shared" si="50"/>
        <v>1</v>
      </c>
    </row>
    <row r="210" spans="1:12" ht="12.75">
      <c r="A210" s="27" t="s">
        <v>35</v>
      </c>
      <c r="B210" s="28" t="s">
        <v>394</v>
      </c>
      <c r="C210" s="11" t="s">
        <v>395</v>
      </c>
      <c r="D210" s="12">
        <v>378248544</v>
      </c>
      <c r="E210" s="12">
        <v>378248544</v>
      </c>
      <c r="F210" s="12">
        <v>250239358</v>
      </c>
      <c r="G210" s="29">
        <f t="shared" si="45"/>
        <v>0.6615738830180401</v>
      </c>
      <c r="H210" s="13">
        <f t="shared" si="46"/>
        <v>0.6615738830180401</v>
      </c>
      <c r="I210" s="30">
        <f t="shared" si="47"/>
        <v>0</v>
      </c>
      <c r="J210" s="31">
        <f t="shared" si="52"/>
        <v>128009186</v>
      </c>
      <c r="K210" s="102">
        <f t="shared" si="49"/>
        <v>0</v>
      </c>
      <c r="L210" s="62">
        <f t="shared" si="50"/>
        <v>0.3384261169819599</v>
      </c>
    </row>
    <row r="211" spans="1:12" ht="12.75">
      <c r="A211" s="27" t="s">
        <v>54</v>
      </c>
      <c r="B211" s="28" t="s">
        <v>396</v>
      </c>
      <c r="C211" s="11" t="s">
        <v>397</v>
      </c>
      <c r="D211" s="12">
        <v>6729000</v>
      </c>
      <c r="E211" s="12">
        <v>13037566</v>
      </c>
      <c r="F211" s="12">
        <v>6989679</v>
      </c>
      <c r="G211" s="29">
        <f t="shared" si="45"/>
        <v>1.0387396344181898</v>
      </c>
      <c r="H211" s="13">
        <f t="shared" si="46"/>
        <v>0.5361183981734013</v>
      </c>
      <c r="I211" s="30">
        <f t="shared" si="47"/>
        <v>0</v>
      </c>
      <c r="J211" s="31">
        <f t="shared" si="52"/>
        <v>6047887</v>
      </c>
      <c r="K211" s="102">
        <f t="shared" si="49"/>
        <v>0</v>
      </c>
      <c r="L211" s="62">
        <f t="shared" si="50"/>
        <v>0.4638816018265986</v>
      </c>
    </row>
    <row r="212" spans="1:12" ht="12.75">
      <c r="A212" s="32"/>
      <c r="B212" s="33" t="s">
        <v>398</v>
      </c>
      <c r="C212" s="34"/>
      <c r="D212" s="35">
        <f>SUM(D205:D211)</f>
        <v>667954651</v>
      </c>
      <c r="E212" s="35">
        <f>SUM(E205:E211)</f>
        <v>1751368484</v>
      </c>
      <c r="F212" s="35">
        <f>SUM(F205:F211)</f>
        <v>351619034</v>
      </c>
      <c r="G212" s="36">
        <f t="shared" si="45"/>
        <v>0.5264115362825732</v>
      </c>
      <c r="H212" s="18">
        <f t="shared" si="46"/>
        <v>0.20076816341751644</v>
      </c>
      <c r="I212" s="54">
        <f>SUM(I205:I211)</f>
        <v>0</v>
      </c>
      <c r="J212" s="55">
        <f>SUM(J205:J211)</f>
        <v>1399749450</v>
      </c>
      <c r="K212" s="103">
        <f t="shared" si="49"/>
        <v>0</v>
      </c>
      <c r="L212" s="100">
        <f t="shared" si="50"/>
        <v>0.7992318365824835</v>
      </c>
    </row>
    <row r="213" spans="1:12" ht="12.75">
      <c r="A213" s="27" t="s">
        <v>35</v>
      </c>
      <c r="B213" s="28" t="s">
        <v>399</v>
      </c>
      <c r="C213" s="11" t="s">
        <v>400</v>
      </c>
      <c r="D213" s="12">
        <v>71685000</v>
      </c>
      <c r="E213" s="12">
        <v>71685000</v>
      </c>
      <c r="F213" s="12">
        <v>39906047</v>
      </c>
      <c r="G213" s="29">
        <f t="shared" si="45"/>
        <v>0.5566861547046105</v>
      </c>
      <c r="H213" s="13">
        <f t="shared" si="46"/>
        <v>0.5566861547046105</v>
      </c>
      <c r="I213" s="30">
        <f t="shared" si="47"/>
        <v>0</v>
      </c>
      <c r="J213" s="31">
        <f aca="true" t="shared" si="53" ref="J213:J218">IF($F213&lt;=$E213,$E213-$F213,0)</f>
        <v>31778953</v>
      </c>
      <c r="K213" s="102">
        <f t="shared" si="49"/>
        <v>0</v>
      </c>
      <c r="L213" s="62">
        <f t="shared" si="50"/>
        <v>0.44331384529538953</v>
      </c>
    </row>
    <row r="214" spans="1:12" ht="12.75">
      <c r="A214" s="27" t="s">
        <v>35</v>
      </c>
      <c r="B214" s="28" t="s">
        <v>401</v>
      </c>
      <c r="C214" s="11" t="s">
        <v>402</v>
      </c>
      <c r="D214" s="12">
        <v>59996000</v>
      </c>
      <c r="E214" s="12">
        <v>71842000</v>
      </c>
      <c r="F214" s="12">
        <v>31816148</v>
      </c>
      <c r="G214" s="29">
        <f t="shared" si="45"/>
        <v>0.5303044869657977</v>
      </c>
      <c r="H214" s="13">
        <f t="shared" si="46"/>
        <v>0.4428627822165307</v>
      </c>
      <c r="I214" s="30">
        <f t="shared" si="47"/>
        <v>0</v>
      </c>
      <c r="J214" s="31">
        <f t="shared" si="53"/>
        <v>40025852</v>
      </c>
      <c r="K214" s="102">
        <f t="shared" si="49"/>
        <v>0</v>
      </c>
      <c r="L214" s="62">
        <f t="shared" si="50"/>
        <v>0.5571372177834693</v>
      </c>
    </row>
    <row r="215" spans="1:12" ht="12.75">
      <c r="A215" s="27" t="s">
        <v>35</v>
      </c>
      <c r="B215" s="28" t="s">
        <v>403</v>
      </c>
      <c r="C215" s="11" t="s">
        <v>404</v>
      </c>
      <c r="D215" s="12">
        <v>147719902</v>
      </c>
      <c r="E215" s="12">
        <v>151152727</v>
      </c>
      <c r="F215" s="12">
        <v>78432326</v>
      </c>
      <c r="G215" s="29">
        <f t="shared" si="45"/>
        <v>0.5309530059125005</v>
      </c>
      <c r="H215" s="13">
        <f t="shared" si="46"/>
        <v>0.5188945482935283</v>
      </c>
      <c r="I215" s="30">
        <f t="shared" si="47"/>
        <v>0</v>
      </c>
      <c r="J215" s="31">
        <f t="shared" si="53"/>
        <v>72720401</v>
      </c>
      <c r="K215" s="102">
        <f t="shared" si="49"/>
        <v>0</v>
      </c>
      <c r="L215" s="62">
        <f t="shared" si="50"/>
        <v>0.4811054517064717</v>
      </c>
    </row>
    <row r="216" spans="1:12" ht="12.75">
      <c r="A216" s="27" t="s">
        <v>35</v>
      </c>
      <c r="B216" s="28" t="s">
        <v>405</v>
      </c>
      <c r="C216" s="11" t="s">
        <v>406</v>
      </c>
      <c r="D216" s="12">
        <v>23866952</v>
      </c>
      <c r="E216" s="12">
        <v>31536113</v>
      </c>
      <c r="F216" s="12">
        <v>20600836</v>
      </c>
      <c r="G216" s="29">
        <f t="shared" si="45"/>
        <v>0.8631532002913485</v>
      </c>
      <c r="H216" s="13">
        <f t="shared" si="46"/>
        <v>0.6532458835367567</v>
      </c>
      <c r="I216" s="30">
        <f t="shared" si="47"/>
        <v>0</v>
      </c>
      <c r="J216" s="31">
        <f t="shared" si="53"/>
        <v>10935277</v>
      </c>
      <c r="K216" s="102">
        <f t="shared" si="49"/>
        <v>0</v>
      </c>
      <c r="L216" s="62">
        <f t="shared" si="50"/>
        <v>0.3467541164632433</v>
      </c>
    </row>
    <row r="217" spans="1:12" ht="12.75">
      <c r="A217" s="27" t="s">
        <v>35</v>
      </c>
      <c r="B217" s="28" t="s">
        <v>407</v>
      </c>
      <c r="C217" s="11" t="s">
        <v>408</v>
      </c>
      <c r="D217" s="12">
        <v>0</v>
      </c>
      <c r="E217" s="12">
        <v>0</v>
      </c>
      <c r="F217" s="12">
        <v>0</v>
      </c>
      <c r="G217" s="29">
        <f t="shared" si="45"/>
        <v>0</v>
      </c>
      <c r="H217" s="13">
        <f t="shared" si="46"/>
        <v>0</v>
      </c>
      <c r="I217" s="30">
        <f t="shared" si="47"/>
        <v>0</v>
      </c>
      <c r="J217" s="31">
        <f t="shared" si="53"/>
        <v>0</v>
      </c>
      <c r="K217" s="102">
        <f t="shared" si="49"/>
        <v>0</v>
      </c>
      <c r="L217" s="62">
        <f t="shared" si="50"/>
        <v>0</v>
      </c>
    </row>
    <row r="218" spans="1:12" ht="12.75">
      <c r="A218" s="27" t="s">
        <v>54</v>
      </c>
      <c r="B218" s="28" t="s">
        <v>409</v>
      </c>
      <c r="C218" s="11" t="s">
        <v>410</v>
      </c>
      <c r="D218" s="12">
        <v>849317000</v>
      </c>
      <c r="E218" s="12">
        <v>849317000</v>
      </c>
      <c r="F218" s="12">
        <v>592266836</v>
      </c>
      <c r="G218" s="29">
        <f t="shared" si="45"/>
        <v>0.6973448500383249</v>
      </c>
      <c r="H218" s="13">
        <f t="shared" si="46"/>
        <v>0.6973448500383249</v>
      </c>
      <c r="I218" s="30">
        <f t="shared" si="47"/>
        <v>0</v>
      </c>
      <c r="J218" s="31">
        <f t="shared" si="53"/>
        <v>257050164</v>
      </c>
      <c r="K218" s="102">
        <f t="shared" si="49"/>
        <v>0</v>
      </c>
      <c r="L218" s="62">
        <f t="shared" si="50"/>
        <v>0.3026551499616751</v>
      </c>
    </row>
    <row r="219" spans="1:12" ht="12.75">
      <c r="A219" s="32"/>
      <c r="B219" s="33" t="s">
        <v>411</v>
      </c>
      <c r="C219" s="34"/>
      <c r="D219" s="35">
        <f>SUM(D213:D218)</f>
        <v>1152584854</v>
      </c>
      <c r="E219" s="35">
        <f>SUM(E213:E218)</f>
        <v>1175532840</v>
      </c>
      <c r="F219" s="35">
        <f>SUM(F213:F218)</f>
        <v>763022193</v>
      </c>
      <c r="G219" s="36">
        <f t="shared" si="45"/>
        <v>0.6620095608162486</v>
      </c>
      <c r="H219" s="18">
        <f t="shared" si="46"/>
        <v>0.6490862416059767</v>
      </c>
      <c r="I219" s="54">
        <f>SUM(I213:I218)</f>
        <v>0</v>
      </c>
      <c r="J219" s="55">
        <f>SUM(J213:J218)</f>
        <v>412510647</v>
      </c>
      <c r="K219" s="103">
        <f t="shared" si="49"/>
        <v>0</v>
      </c>
      <c r="L219" s="100">
        <f t="shared" si="50"/>
        <v>0.3509137583940233</v>
      </c>
    </row>
    <row r="220" spans="1:12" ht="12.75">
      <c r="A220" s="40"/>
      <c r="B220" s="41" t="s">
        <v>412</v>
      </c>
      <c r="C220" s="42"/>
      <c r="D220" s="43">
        <f>SUM(D185:D190,D192:D196,D198:D203,D205:D211,D213:D218)</f>
        <v>4891791867</v>
      </c>
      <c r="E220" s="43">
        <f>SUM(E185:E190,E192:E196,E198:E203,E205:E211,E213:E218)</f>
        <v>6302825911</v>
      </c>
      <c r="F220" s="43">
        <f>SUM(F185:F190,F192:F196,F198:F203,F205:F211,F213:F218)</f>
        <v>3227156934</v>
      </c>
      <c r="G220" s="44">
        <f t="shared" si="45"/>
        <v>0.6597085529681633</v>
      </c>
      <c r="H220" s="45">
        <f t="shared" si="46"/>
        <v>0.5120174632092896</v>
      </c>
      <c r="I220" s="54">
        <f>I219+I212+I204+I197+I191</f>
        <v>0</v>
      </c>
      <c r="J220" s="55">
        <f>J219+J212+J204+J197+J191</f>
        <v>3075668977</v>
      </c>
      <c r="K220" s="103">
        <f t="shared" si="49"/>
        <v>0</v>
      </c>
      <c r="L220" s="100">
        <f t="shared" si="50"/>
        <v>0.48798253679071035</v>
      </c>
    </row>
    <row r="221" spans="1:12" ht="12.75">
      <c r="A221" s="22"/>
      <c r="B221" s="26"/>
      <c r="C221" s="6"/>
      <c r="D221" s="37"/>
      <c r="E221" s="37"/>
      <c r="F221" s="37"/>
      <c r="G221" s="29"/>
      <c r="H221" s="13"/>
      <c r="I221" s="38"/>
      <c r="J221" s="39"/>
      <c r="K221" s="102"/>
      <c r="L221" s="62"/>
    </row>
    <row r="222" spans="1:12" ht="12.75">
      <c r="A222" s="22"/>
      <c r="B222" s="24" t="s">
        <v>413</v>
      </c>
      <c r="C222" s="5"/>
      <c r="D222" s="37"/>
      <c r="E222" s="37"/>
      <c r="F222" s="37"/>
      <c r="G222" s="29"/>
      <c r="H222" s="13"/>
      <c r="I222" s="38"/>
      <c r="J222" s="39"/>
      <c r="K222" s="102"/>
      <c r="L222" s="62"/>
    </row>
    <row r="223" spans="1:12" ht="12.75">
      <c r="A223" s="27" t="s">
        <v>35</v>
      </c>
      <c r="B223" s="28" t="s">
        <v>414</v>
      </c>
      <c r="C223" s="11" t="s">
        <v>415</v>
      </c>
      <c r="D223" s="12">
        <v>101978000</v>
      </c>
      <c r="E223" s="12">
        <v>102901000</v>
      </c>
      <c r="F223" s="12">
        <v>119077170</v>
      </c>
      <c r="G223" s="29">
        <f aca="true" t="shared" si="54" ref="G223:G247">IF($D223=0,0,$F223/$D223)</f>
        <v>1.1676750867834238</v>
      </c>
      <c r="H223" s="13">
        <f aca="true" t="shared" si="55" ref="H223:H247">IF($E223=0,0,$F223/$E223)</f>
        <v>1.1572012905608302</v>
      </c>
      <c r="I223" s="30">
        <f aca="true" t="shared" si="56" ref="I223:I230">IF($F223&gt;$E223,$E223-$F223,0)</f>
        <v>-16176170</v>
      </c>
      <c r="J223" s="31">
        <f aca="true" t="shared" si="57" ref="J223:J230">IF($F223&lt;=$E223,$E223-$F223,0)</f>
        <v>0</v>
      </c>
      <c r="K223" s="102">
        <f t="shared" si="49"/>
        <v>0.15720129056083032</v>
      </c>
      <c r="L223" s="62">
        <f t="shared" si="50"/>
        <v>0</v>
      </c>
    </row>
    <row r="224" spans="1:12" ht="12.75">
      <c r="A224" s="27" t="s">
        <v>35</v>
      </c>
      <c r="B224" s="28" t="s">
        <v>416</v>
      </c>
      <c r="C224" s="11" t="s">
        <v>417</v>
      </c>
      <c r="D224" s="12">
        <v>101268950</v>
      </c>
      <c r="E224" s="12">
        <v>825652</v>
      </c>
      <c r="F224" s="12">
        <v>52502529</v>
      </c>
      <c r="G224" s="29">
        <f t="shared" si="54"/>
        <v>0.5184464636001459</v>
      </c>
      <c r="H224" s="13">
        <f t="shared" si="55"/>
        <v>63.58917437370708</v>
      </c>
      <c r="I224" s="30">
        <f t="shared" si="56"/>
        <v>-51676877</v>
      </c>
      <c r="J224" s="31">
        <f t="shared" si="57"/>
        <v>0</v>
      </c>
      <c r="K224" s="102">
        <f t="shared" si="49"/>
        <v>62.58917437370708</v>
      </c>
      <c r="L224" s="62">
        <f t="shared" si="50"/>
        <v>0</v>
      </c>
    </row>
    <row r="225" spans="1:12" ht="12.75">
      <c r="A225" s="27" t="s">
        <v>35</v>
      </c>
      <c r="B225" s="28" t="s">
        <v>418</v>
      </c>
      <c r="C225" s="11" t="s">
        <v>419</v>
      </c>
      <c r="D225" s="12">
        <v>102668000</v>
      </c>
      <c r="E225" s="12">
        <v>131654923</v>
      </c>
      <c r="F225" s="12">
        <v>101957980</v>
      </c>
      <c r="G225" s="29">
        <f t="shared" si="54"/>
        <v>0.9930843105933689</v>
      </c>
      <c r="H225" s="13">
        <f t="shared" si="55"/>
        <v>0.7744334786478133</v>
      </c>
      <c r="I225" s="30">
        <f t="shared" si="56"/>
        <v>0</v>
      </c>
      <c r="J225" s="31">
        <f t="shared" si="57"/>
        <v>29696943</v>
      </c>
      <c r="K225" s="102">
        <f t="shared" si="49"/>
        <v>0</v>
      </c>
      <c r="L225" s="62">
        <f t="shared" si="50"/>
        <v>0.22556652135218674</v>
      </c>
    </row>
    <row r="226" spans="1:12" ht="12.75">
      <c r="A226" s="27" t="s">
        <v>35</v>
      </c>
      <c r="B226" s="28" t="s">
        <v>420</v>
      </c>
      <c r="C226" s="11" t="s">
        <v>421</v>
      </c>
      <c r="D226" s="12">
        <v>29330944</v>
      </c>
      <c r="E226" s="12">
        <v>39000673</v>
      </c>
      <c r="F226" s="12">
        <v>32015823</v>
      </c>
      <c r="G226" s="29">
        <f t="shared" si="54"/>
        <v>1.091537422048196</v>
      </c>
      <c r="H226" s="13">
        <f t="shared" si="55"/>
        <v>0.8209043725989036</v>
      </c>
      <c r="I226" s="30">
        <f t="shared" si="56"/>
        <v>0</v>
      </c>
      <c r="J226" s="31">
        <f t="shared" si="57"/>
        <v>6984850</v>
      </c>
      <c r="K226" s="102">
        <f t="shared" si="49"/>
        <v>0</v>
      </c>
      <c r="L226" s="62">
        <f t="shared" si="50"/>
        <v>0.17909562740109639</v>
      </c>
    </row>
    <row r="227" spans="1:12" ht="12.75">
      <c r="A227" s="27" t="s">
        <v>35</v>
      </c>
      <c r="B227" s="28" t="s">
        <v>422</v>
      </c>
      <c r="C227" s="11" t="s">
        <v>423</v>
      </c>
      <c r="D227" s="12">
        <v>43308000</v>
      </c>
      <c r="E227" s="12">
        <v>77920052</v>
      </c>
      <c r="F227" s="12">
        <v>64049896</v>
      </c>
      <c r="G227" s="29">
        <f t="shared" si="54"/>
        <v>1.4789391336473632</v>
      </c>
      <c r="H227" s="13">
        <f t="shared" si="55"/>
        <v>0.8219950366562897</v>
      </c>
      <c r="I227" s="30">
        <f t="shared" si="56"/>
        <v>0</v>
      </c>
      <c r="J227" s="31">
        <f t="shared" si="57"/>
        <v>13870156</v>
      </c>
      <c r="K227" s="102">
        <f t="shared" si="49"/>
        <v>0</v>
      </c>
      <c r="L227" s="62">
        <f t="shared" si="50"/>
        <v>0.1780049633437103</v>
      </c>
    </row>
    <row r="228" spans="1:12" ht="12.75">
      <c r="A228" s="27" t="s">
        <v>35</v>
      </c>
      <c r="B228" s="28" t="s">
        <v>424</v>
      </c>
      <c r="C228" s="11" t="s">
        <v>425</v>
      </c>
      <c r="D228" s="12">
        <v>58332000</v>
      </c>
      <c r="E228" s="12">
        <v>58332000</v>
      </c>
      <c r="F228" s="12">
        <v>12602325</v>
      </c>
      <c r="G228" s="29">
        <f t="shared" si="54"/>
        <v>0.21604479530960707</v>
      </c>
      <c r="H228" s="13">
        <f t="shared" si="55"/>
        <v>0.21604479530960707</v>
      </c>
      <c r="I228" s="30">
        <f t="shared" si="56"/>
        <v>0</v>
      </c>
      <c r="J228" s="31">
        <f t="shared" si="57"/>
        <v>45729675</v>
      </c>
      <c r="K228" s="102">
        <f t="shared" si="49"/>
        <v>0</v>
      </c>
      <c r="L228" s="62">
        <f t="shared" si="50"/>
        <v>0.7839552046903929</v>
      </c>
    </row>
    <row r="229" spans="1:12" ht="12.75">
      <c r="A229" s="27" t="s">
        <v>35</v>
      </c>
      <c r="B229" s="28" t="s">
        <v>426</v>
      </c>
      <c r="C229" s="11" t="s">
        <v>427</v>
      </c>
      <c r="D229" s="12">
        <v>254288095</v>
      </c>
      <c r="E229" s="12">
        <v>254288095</v>
      </c>
      <c r="F229" s="12">
        <v>147157255</v>
      </c>
      <c r="G229" s="29">
        <f t="shared" si="54"/>
        <v>0.5787028881552634</v>
      </c>
      <c r="H229" s="13">
        <f t="shared" si="55"/>
        <v>0.5787028881552634</v>
      </c>
      <c r="I229" s="30">
        <f t="shared" si="56"/>
        <v>0</v>
      </c>
      <c r="J229" s="31">
        <f t="shared" si="57"/>
        <v>107130840</v>
      </c>
      <c r="K229" s="102">
        <f t="shared" si="49"/>
        <v>0</v>
      </c>
      <c r="L229" s="62">
        <f t="shared" si="50"/>
        <v>0.42129711184473656</v>
      </c>
    </row>
    <row r="230" spans="1:12" ht="12.75">
      <c r="A230" s="27" t="s">
        <v>54</v>
      </c>
      <c r="B230" s="28" t="s">
        <v>428</v>
      </c>
      <c r="C230" s="11" t="s">
        <v>429</v>
      </c>
      <c r="D230" s="12">
        <v>40500300</v>
      </c>
      <c r="E230" s="12">
        <v>24400300</v>
      </c>
      <c r="F230" s="12">
        <v>18538850</v>
      </c>
      <c r="G230" s="29">
        <f t="shared" si="54"/>
        <v>0.4577459920049975</v>
      </c>
      <c r="H230" s="13">
        <f t="shared" si="55"/>
        <v>0.7597795928738581</v>
      </c>
      <c r="I230" s="30">
        <f t="shared" si="56"/>
        <v>0</v>
      </c>
      <c r="J230" s="31">
        <f t="shared" si="57"/>
        <v>5861450</v>
      </c>
      <c r="K230" s="102">
        <f t="shared" si="49"/>
        <v>0</v>
      </c>
      <c r="L230" s="62">
        <f t="shared" si="50"/>
        <v>0.2402204071261419</v>
      </c>
    </row>
    <row r="231" spans="1:12" ht="12.75">
      <c r="A231" s="32"/>
      <c r="B231" s="33" t="s">
        <v>430</v>
      </c>
      <c r="C231" s="34"/>
      <c r="D231" s="35">
        <f>SUM(D223:D230)</f>
        <v>731674289</v>
      </c>
      <c r="E231" s="35">
        <f>SUM(E223:E230)</f>
        <v>689322695</v>
      </c>
      <c r="F231" s="35">
        <f>SUM(F223:F230)</f>
        <v>547901828</v>
      </c>
      <c r="G231" s="36">
        <f t="shared" si="54"/>
        <v>0.7488329660303261</v>
      </c>
      <c r="H231" s="18">
        <f t="shared" si="55"/>
        <v>0.7948408372076013</v>
      </c>
      <c r="I231" s="54">
        <f>SUM(I223:I230)</f>
        <v>-67853047</v>
      </c>
      <c r="J231" s="55">
        <f>SUM(J223:J230)</f>
        <v>209273914</v>
      </c>
      <c r="K231" s="103">
        <f t="shared" si="49"/>
        <v>0.09843437259816319</v>
      </c>
      <c r="L231" s="100">
        <f t="shared" si="50"/>
        <v>0.3035935353905619</v>
      </c>
    </row>
    <row r="232" spans="1:12" ht="12.75">
      <c r="A232" s="27" t="s">
        <v>35</v>
      </c>
      <c r="B232" s="28" t="s">
        <v>431</v>
      </c>
      <c r="C232" s="11" t="s">
        <v>432</v>
      </c>
      <c r="D232" s="12">
        <v>102658000</v>
      </c>
      <c r="E232" s="12">
        <v>102658000</v>
      </c>
      <c r="F232" s="12">
        <v>95391431</v>
      </c>
      <c r="G232" s="29">
        <f t="shared" si="54"/>
        <v>0.9292157552260906</v>
      </c>
      <c r="H232" s="13">
        <f t="shared" si="55"/>
        <v>0.9292157552260906</v>
      </c>
      <c r="I232" s="30">
        <f aca="true" t="shared" si="58" ref="I232:I238">IF($F232&gt;$E232,$E232-$F232,0)</f>
        <v>0</v>
      </c>
      <c r="J232" s="31">
        <f aca="true" t="shared" si="59" ref="J232:J238">IF($F232&lt;=$E232,$E232-$F232,0)</f>
        <v>7266569</v>
      </c>
      <c r="K232" s="102">
        <f t="shared" si="49"/>
        <v>0</v>
      </c>
      <c r="L232" s="62">
        <f t="shared" si="50"/>
        <v>0.07078424477390949</v>
      </c>
    </row>
    <row r="233" spans="1:12" ht="12.75">
      <c r="A233" s="27" t="s">
        <v>35</v>
      </c>
      <c r="B233" s="28" t="s">
        <v>433</v>
      </c>
      <c r="C233" s="11" t="s">
        <v>434</v>
      </c>
      <c r="D233" s="12">
        <v>164632610</v>
      </c>
      <c r="E233" s="12">
        <v>234312978</v>
      </c>
      <c r="F233" s="12">
        <v>67786749</v>
      </c>
      <c r="G233" s="29">
        <f t="shared" si="54"/>
        <v>0.41174557701539205</v>
      </c>
      <c r="H233" s="13">
        <f t="shared" si="55"/>
        <v>0.2893000190540022</v>
      </c>
      <c r="I233" s="30">
        <f t="shared" si="58"/>
        <v>0</v>
      </c>
      <c r="J233" s="31">
        <f t="shared" si="59"/>
        <v>166526229</v>
      </c>
      <c r="K233" s="102">
        <f t="shared" si="49"/>
        <v>0</v>
      </c>
      <c r="L233" s="62">
        <f t="shared" si="50"/>
        <v>0.7106999809459978</v>
      </c>
    </row>
    <row r="234" spans="1:12" ht="12.75">
      <c r="A234" s="27" t="s">
        <v>35</v>
      </c>
      <c r="B234" s="28" t="s">
        <v>435</v>
      </c>
      <c r="C234" s="11" t="s">
        <v>436</v>
      </c>
      <c r="D234" s="12">
        <v>269475860</v>
      </c>
      <c r="E234" s="12">
        <v>348087182</v>
      </c>
      <c r="F234" s="12">
        <v>259298743</v>
      </c>
      <c r="G234" s="29">
        <f t="shared" si="54"/>
        <v>0.9622336598165045</v>
      </c>
      <c r="H234" s="13">
        <f t="shared" si="55"/>
        <v>0.7449247096952855</v>
      </c>
      <c r="I234" s="30">
        <f t="shared" si="58"/>
        <v>0</v>
      </c>
      <c r="J234" s="31">
        <f t="shared" si="59"/>
        <v>88788439</v>
      </c>
      <c r="K234" s="102">
        <f t="shared" si="49"/>
        <v>0</v>
      </c>
      <c r="L234" s="62">
        <f t="shared" si="50"/>
        <v>0.25507529030471454</v>
      </c>
    </row>
    <row r="235" spans="1:12" ht="12.75">
      <c r="A235" s="27" t="s">
        <v>35</v>
      </c>
      <c r="B235" s="28" t="s">
        <v>437</v>
      </c>
      <c r="C235" s="11" t="s">
        <v>438</v>
      </c>
      <c r="D235" s="12">
        <v>17229383</v>
      </c>
      <c r="E235" s="12">
        <v>16312693</v>
      </c>
      <c r="F235" s="12">
        <v>11821623</v>
      </c>
      <c r="G235" s="29">
        <f t="shared" si="54"/>
        <v>0.686131534716014</v>
      </c>
      <c r="H235" s="13">
        <f t="shared" si="55"/>
        <v>0.7246886213085724</v>
      </c>
      <c r="I235" s="30">
        <f t="shared" si="58"/>
        <v>0</v>
      </c>
      <c r="J235" s="31">
        <f t="shared" si="59"/>
        <v>4491070</v>
      </c>
      <c r="K235" s="102">
        <f t="shared" si="49"/>
        <v>0</v>
      </c>
      <c r="L235" s="62">
        <f t="shared" si="50"/>
        <v>0.2753113786914276</v>
      </c>
    </row>
    <row r="236" spans="1:12" ht="12.75">
      <c r="A236" s="27" t="s">
        <v>35</v>
      </c>
      <c r="B236" s="28" t="s">
        <v>439</v>
      </c>
      <c r="C236" s="11" t="s">
        <v>440</v>
      </c>
      <c r="D236" s="12">
        <v>116207000</v>
      </c>
      <c r="E236" s="12">
        <v>118145797</v>
      </c>
      <c r="F236" s="12">
        <v>64153439</v>
      </c>
      <c r="G236" s="29">
        <f t="shared" si="54"/>
        <v>0.5520617432684778</v>
      </c>
      <c r="H236" s="13">
        <f t="shared" si="55"/>
        <v>0.5430022957143368</v>
      </c>
      <c r="I236" s="30">
        <f t="shared" si="58"/>
        <v>0</v>
      </c>
      <c r="J236" s="31">
        <f t="shared" si="59"/>
        <v>53992358</v>
      </c>
      <c r="K236" s="102">
        <f t="shared" si="49"/>
        <v>0</v>
      </c>
      <c r="L236" s="62">
        <f t="shared" si="50"/>
        <v>0.4569977042856632</v>
      </c>
    </row>
    <row r="237" spans="1:12" ht="12.75">
      <c r="A237" s="27" t="s">
        <v>35</v>
      </c>
      <c r="B237" s="28" t="s">
        <v>441</v>
      </c>
      <c r="C237" s="11" t="s">
        <v>442</v>
      </c>
      <c r="D237" s="12">
        <v>129880549</v>
      </c>
      <c r="E237" s="12">
        <v>190984557</v>
      </c>
      <c r="F237" s="12">
        <v>111063132</v>
      </c>
      <c r="G237" s="29">
        <f t="shared" si="54"/>
        <v>0.855117512630779</v>
      </c>
      <c r="H237" s="13">
        <f t="shared" si="55"/>
        <v>0.5815293851219604</v>
      </c>
      <c r="I237" s="30">
        <f t="shared" si="58"/>
        <v>0</v>
      </c>
      <c r="J237" s="31">
        <f t="shared" si="59"/>
        <v>79921425</v>
      </c>
      <c r="K237" s="102">
        <f t="shared" si="49"/>
        <v>0</v>
      </c>
      <c r="L237" s="62">
        <f t="shared" si="50"/>
        <v>0.4184706148780396</v>
      </c>
    </row>
    <row r="238" spans="1:12" ht="12.75">
      <c r="A238" s="27" t="s">
        <v>54</v>
      </c>
      <c r="B238" s="28" t="s">
        <v>443</v>
      </c>
      <c r="C238" s="11" t="s">
        <v>444</v>
      </c>
      <c r="D238" s="12">
        <v>56338215</v>
      </c>
      <c r="E238" s="12">
        <v>43233718</v>
      </c>
      <c r="F238" s="12">
        <v>6141375</v>
      </c>
      <c r="G238" s="29">
        <f t="shared" si="54"/>
        <v>0.10900904474875535</v>
      </c>
      <c r="H238" s="13">
        <f t="shared" si="55"/>
        <v>0.14205058653525934</v>
      </c>
      <c r="I238" s="30">
        <f t="shared" si="58"/>
        <v>0</v>
      </c>
      <c r="J238" s="31">
        <f t="shared" si="59"/>
        <v>37092343</v>
      </c>
      <c r="K238" s="102">
        <f t="shared" si="49"/>
        <v>0</v>
      </c>
      <c r="L238" s="62">
        <f t="shared" si="50"/>
        <v>0.8579494134647406</v>
      </c>
    </row>
    <row r="239" spans="1:12" ht="12.75">
      <c r="A239" s="32"/>
      <c r="B239" s="33" t="s">
        <v>445</v>
      </c>
      <c r="C239" s="34"/>
      <c r="D239" s="35">
        <f>SUM(D232:D238)</f>
        <v>856421617</v>
      </c>
      <c r="E239" s="35">
        <f>SUM(E232:E238)</f>
        <v>1053734925</v>
      </c>
      <c r="F239" s="35">
        <f>SUM(F232:F238)</f>
        <v>615656492</v>
      </c>
      <c r="G239" s="36">
        <f t="shared" si="54"/>
        <v>0.7188707988906357</v>
      </c>
      <c r="H239" s="18">
        <f t="shared" si="55"/>
        <v>0.5842612571657906</v>
      </c>
      <c r="I239" s="54">
        <f>SUM(I232:I238)</f>
        <v>0</v>
      </c>
      <c r="J239" s="55">
        <f>SUM(J232:J238)</f>
        <v>438078433</v>
      </c>
      <c r="K239" s="103">
        <f t="shared" si="49"/>
        <v>0</v>
      </c>
      <c r="L239" s="100">
        <f t="shared" si="50"/>
        <v>0.4157387428342095</v>
      </c>
    </row>
    <row r="240" spans="1:12" ht="12.75">
      <c r="A240" s="27" t="s">
        <v>35</v>
      </c>
      <c r="B240" s="28" t="s">
        <v>446</v>
      </c>
      <c r="C240" s="11" t="s">
        <v>447</v>
      </c>
      <c r="D240" s="12">
        <v>57437550</v>
      </c>
      <c r="E240" s="12">
        <v>56337550</v>
      </c>
      <c r="F240" s="12">
        <v>45951784</v>
      </c>
      <c r="G240" s="29">
        <f t="shared" si="54"/>
        <v>0.8000303634120884</v>
      </c>
      <c r="H240" s="13">
        <f t="shared" si="55"/>
        <v>0.8156510888386165</v>
      </c>
      <c r="I240" s="30">
        <f aca="true" t="shared" si="60" ref="I240:I245">IF($F240&gt;$E240,$E240-$F240,0)</f>
        <v>0</v>
      </c>
      <c r="J240" s="31">
        <f aca="true" t="shared" si="61" ref="J240:J245">IF($F240&lt;=$E240,$E240-$F240,0)</f>
        <v>10385766</v>
      </c>
      <c r="K240" s="102">
        <f t="shared" si="49"/>
        <v>0</v>
      </c>
      <c r="L240" s="62">
        <f t="shared" si="50"/>
        <v>0.1843489111613835</v>
      </c>
    </row>
    <row r="241" spans="1:12" ht="12.75">
      <c r="A241" s="27" t="s">
        <v>35</v>
      </c>
      <c r="B241" s="28" t="s">
        <v>448</v>
      </c>
      <c r="C241" s="11" t="s">
        <v>449</v>
      </c>
      <c r="D241" s="12">
        <v>575919271</v>
      </c>
      <c r="E241" s="12">
        <v>605452302</v>
      </c>
      <c r="F241" s="12">
        <v>214632497</v>
      </c>
      <c r="G241" s="29">
        <f t="shared" si="54"/>
        <v>0.37267809536451507</v>
      </c>
      <c r="H241" s="13">
        <f t="shared" si="55"/>
        <v>0.3544994317322787</v>
      </c>
      <c r="I241" s="30">
        <f t="shared" si="60"/>
        <v>0</v>
      </c>
      <c r="J241" s="31">
        <f t="shared" si="61"/>
        <v>390819805</v>
      </c>
      <c r="K241" s="102">
        <f t="shared" si="49"/>
        <v>0</v>
      </c>
      <c r="L241" s="62">
        <f t="shared" si="50"/>
        <v>0.6455005682677213</v>
      </c>
    </row>
    <row r="242" spans="1:12" ht="12.75">
      <c r="A242" s="27" t="s">
        <v>35</v>
      </c>
      <c r="B242" s="28" t="s">
        <v>450</v>
      </c>
      <c r="C242" s="11" t="s">
        <v>451</v>
      </c>
      <c r="D242" s="12">
        <v>70537140</v>
      </c>
      <c r="E242" s="12">
        <v>68569045</v>
      </c>
      <c r="F242" s="12">
        <v>64728249</v>
      </c>
      <c r="G242" s="29">
        <f t="shared" si="54"/>
        <v>0.9176477668360242</v>
      </c>
      <c r="H242" s="13">
        <f t="shared" si="55"/>
        <v>0.9439864446121424</v>
      </c>
      <c r="I242" s="30">
        <f t="shared" si="60"/>
        <v>0</v>
      </c>
      <c r="J242" s="31">
        <f t="shared" si="61"/>
        <v>3840796</v>
      </c>
      <c r="K242" s="102">
        <f t="shared" si="49"/>
        <v>0</v>
      </c>
      <c r="L242" s="62">
        <f t="shared" si="50"/>
        <v>0.0560135553878576</v>
      </c>
    </row>
    <row r="243" spans="1:12" ht="12.75">
      <c r="A243" s="27" t="s">
        <v>35</v>
      </c>
      <c r="B243" s="28" t="s">
        <v>452</v>
      </c>
      <c r="C243" s="11" t="s">
        <v>453</v>
      </c>
      <c r="D243" s="12">
        <v>229757317</v>
      </c>
      <c r="E243" s="12">
        <v>229757317</v>
      </c>
      <c r="F243" s="12">
        <v>154412784</v>
      </c>
      <c r="G243" s="29">
        <f t="shared" si="54"/>
        <v>0.6720690597200871</v>
      </c>
      <c r="H243" s="13">
        <f t="shared" si="55"/>
        <v>0.6720690597200871</v>
      </c>
      <c r="I243" s="30">
        <f t="shared" si="60"/>
        <v>0</v>
      </c>
      <c r="J243" s="31">
        <f t="shared" si="61"/>
        <v>75344533</v>
      </c>
      <c r="K243" s="102">
        <f t="shared" si="49"/>
        <v>0</v>
      </c>
      <c r="L243" s="62">
        <f t="shared" si="50"/>
        <v>0.3279309402799128</v>
      </c>
    </row>
    <row r="244" spans="1:12" ht="12.75">
      <c r="A244" s="27" t="s">
        <v>35</v>
      </c>
      <c r="B244" s="28" t="s">
        <v>454</v>
      </c>
      <c r="C244" s="11" t="s">
        <v>455</v>
      </c>
      <c r="D244" s="12">
        <v>397913000</v>
      </c>
      <c r="E244" s="12">
        <v>483019000</v>
      </c>
      <c r="F244" s="12">
        <v>480819530</v>
      </c>
      <c r="G244" s="29">
        <f t="shared" si="54"/>
        <v>1.208353408910993</v>
      </c>
      <c r="H244" s="13">
        <f t="shared" si="55"/>
        <v>0.9954464110107469</v>
      </c>
      <c r="I244" s="30">
        <f t="shared" si="60"/>
        <v>0</v>
      </c>
      <c r="J244" s="31">
        <f t="shared" si="61"/>
        <v>2199470</v>
      </c>
      <c r="K244" s="102">
        <f t="shared" si="49"/>
        <v>0</v>
      </c>
      <c r="L244" s="62">
        <f t="shared" si="50"/>
        <v>0.004553588989253011</v>
      </c>
    </row>
    <row r="245" spans="1:12" ht="12.75">
      <c r="A245" s="27" t="s">
        <v>54</v>
      </c>
      <c r="B245" s="28" t="s">
        <v>456</v>
      </c>
      <c r="C245" s="11" t="s">
        <v>457</v>
      </c>
      <c r="D245" s="12">
        <v>61710000</v>
      </c>
      <c r="E245" s="12">
        <v>45605070</v>
      </c>
      <c r="F245" s="12">
        <v>24608344</v>
      </c>
      <c r="G245" s="29">
        <f t="shared" si="54"/>
        <v>0.39877400745422137</v>
      </c>
      <c r="H245" s="13">
        <f t="shared" si="55"/>
        <v>0.5395966720366836</v>
      </c>
      <c r="I245" s="30">
        <f t="shared" si="60"/>
        <v>0</v>
      </c>
      <c r="J245" s="31">
        <f t="shared" si="61"/>
        <v>20996726</v>
      </c>
      <c r="K245" s="102">
        <f t="shared" si="49"/>
        <v>0</v>
      </c>
      <c r="L245" s="62">
        <f t="shared" si="50"/>
        <v>0.46040332796331634</v>
      </c>
    </row>
    <row r="246" spans="1:12" ht="12.75">
      <c r="A246" s="32"/>
      <c r="B246" s="33" t="s">
        <v>458</v>
      </c>
      <c r="C246" s="34"/>
      <c r="D246" s="35">
        <f>SUM(D240:D245)</f>
        <v>1393274278</v>
      </c>
      <c r="E246" s="35">
        <f>SUM(E240:E245)</f>
        <v>1488740284</v>
      </c>
      <c r="F246" s="35">
        <f>SUM(F240:F245)</f>
        <v>985153188</v>
      </c>
      <c r="G246" s="36">
        <f t="shared" si="54"/>
        <v>0.7070777115143153</v>
      </c>
      <c r="H246" s="18">
        <f t="shared" si="55"/>
        <v>0.6617360990280021</v>
      </c>
      <c r="I246" s="54">
        <f>SUM(I240:I245)</f>
        <v>0</v>
      </c>
      <c r="J246" s="55">
        <f>SUM(J240:J245)</f>
        <v>503587096</v>
      </c>
      <c r="K246" s="103">
        <f t="shared" si="49"/>
        <v>0</v>
      </c>
      <c r="L246" s="100">
        <f t="shared" si="50"/>
        <v>0.3382639009719979</v>
      </c>
    </row>
    <row r="247" spans="1:12" ht="12.75">
      <c r="A247" s="40"/>
      <c r="B247" s="41" t="s">
        <v>459</v>
      </c>
      <c r="C247" s="42"/>
      <c r="D247" s="43">
        <f>SUM(D223:D230,D232:D238,D240:D245)</f>
        <v>2981370184</v>
      </c>
      <c r="E247" s="43">
        <f>SUM(E223:E230,E232:E238,E240:E245)</f>
        <v>3231797904</v>
      </c>
      <c r="F247" s="43">
        <f>SUM(F223:F230,F232:F238,F240:F245)</f>
        <v>2148711508</v>
      </c>
      <c r="G247" s="44">
        <f t="shared" si="54"/>
        <v>0.7207127513152859</v>
      </c>
      <c r="H247" s="45">
        <f t="shared" si="55"/>
        <v>0.664865679051446</v>
      </c>
      <c r="I247" s="54">
        <f>I246+I239+I231</f>
        <v>-67853047</v>
      </c>
      <c r="J247" s="55">
        <f>J246+J239+J231</f>
        <v>1150939443</v>
      </c>
      <c r="K247" s="103">
        <f t="shared" si="49"/>
        <v>0.02099544866837688</v>
      </c>
      <c r="L247" s="100">
        <f t="shared" si="50"/>
        <v>0.3561297696169308</v>
      </c>
    </row>
    <row r="248" spans="1:12" ht="12.75">
      <c r="A248" s="22"/>
      <c r="B248" s="26"/>
      <c r="C248" s="6"/>
      <c r="D248" s="37"/>
      <c r="E248" s="37"/>
      <c r="F248" s="37"/>
      <c r="G248" s="29"/>
      <c r="H248" s="46"/>
      <c r="I248" s="38"/>
      <c r="J248" s="39"/>
      <c r="K248" s="102"/>
      <c r="L248" s="62"/>
    </row>
    <row r="249" spans="1:12" ht="12.75">
      <c r="A249" s="22"/>
      <c r="B249" s="24" t="s">
        <v>460</v>
      </c>
      <c r="C249" s="5"/>
      <c r="D249" s="37"/>
      <c r="E249" s="37"/>
      <c r="F249" s="37"/>
      <c r="G249" s="29"/>
      <c r="H249" s="13"/>
      <c r="I249" s="38"/>
      <c r="J249" s="39"/>
      <c r="K249" s="102"/>
      <c r="L249" s="62"/>
    </row>
    <row r="250" spans="1:12" ht="12.75">
      <c r="A250" s="27" t="s">
        <v>35</v>
      </c>
      <c r="B250" s="28" t="s">
        <v>461</v>
      </c>
      <c r="C250" s="11" t="s">
        <v>462</v>
      </c>
      <c r="D250" s="12">
        <v>111660000</v>
      </c>
      <c r="E250" s="12">
        <v>117388000</v>
      </c>
      <c r="F250" s="12">
        <v>113107004</v>
      </c>
      <c r="G250" s="29">
        <f aca="true" t="shared" si="62" ref="G250:G277">IF($D250=0,0,$F250/$D250)</f>
        <v>1.0129590184488626</v>
      </c>
      <c r="H250" s="13">
        <f aca="true" t="shared" si="63" ref="H250:H277">IF($E250=0,0,$F250/$E250)</f>
        <v>0.963531229767949</v>
      </c>
      <c r="I250" s="30">
        <f aca="true" t="shared" si="64" ref="I250:I255">IF($F250&gt;$E250,$E250-$F250,0)</f>
        <v>0</v>
      </c>
      <c r="J250" s="47">
        <f aca="true" t="shared" si="65" ref="J250:J255">IF($F250&lt;=$E250,$E250-$F250,0)</f>
        <v>4280996</v>
      </c>
      <c r="K250" s="102">
        <f t="shared" si="49"/>
        <v>0</v>
      </c>
      <c r="L250" s="62">
        <f t="shared" si="50"/>
        <v>0.03646877023205097</v>
      </c>
    </row>
    <row r="251" spans="1:12" ht="12.75">
      <c r="A251" s="27" t="s">
        <v>35</v>
      </c>
      <c r="B251" s="28" t="s">
        <v>463</v>
      </c>
      <c r="C251" s="11" t="s">
        <v>464</v>
      </c>
      <c r="D251" s="12">
        <v>221956000</v>
      </c>
      <c r="E251" s="12">
        <v>221956000</v>
      </c>
      <c r="F251" s="12">
        <v>212313633</v>
      </c>
      <c r="G251" s="29">
        <f t="shared" si="62"/>
        <v>0.9565573041503721</v>
      </c>
      <c r="H251" s="13">
        <f t="shared" si="63"/>
        <v>0.9565573041503721</v>
      </c>
      <c r="I251" s="30">
        <f t="shared" si="64"/>
        <v>0</v>
      </c>
      <c r="J251" s="47">
        <f t="shared" si="65"/>
        <v>9642367</v>
      </c>
      <c r="K251" s="102">
        <f t="shared" si="49"/>
        <v>0</v>
      </c>
      <c r="L251" s="62">
        <f t="shared" si="50"/>
        <v>0.04344269584962786</v>
      </c>
    </row>
    <row r="252" spans="1:12" ht="12.75">
      <c r="A252" s="27" t="s">
        <v>35</v>
      </c>
      <c r="B252" s="28" t="s">
        <v>465</v>
      </c>
      <c r="C252" s="11" t="s">
        <v>466</v>
      </c>
      <c r="D252" s="12">
        <v>1363578974</v>
      </c>
      <c r="E252" s="12">
        <v>1486835365</v>
      </c>
      <c r="F252" s="12">
        <v>941291733</v>
      </c>
      <c r="G252" s="29">
        <f t="shared" si="62"/>
        <v>0.6903096563881161</v>
      </c>
      <c r="H252" s="13">
        <f t="shared" si="63"/>
        <v>0.633084035501133</v>
      </c>
      <c r="I252" s="30">
        <f t="shared" si="64"/>
        <v>0</v>
      </c>
      <c r="J252" s="47">
        <f t="shared" si="65"/>
        <v>545543632</v>
      </c>
      <c r="K252" s="102">
        <f aca="true" t="shared" si="66" ref="K252:K315">IF(E252=0,0,(ABS(I252)/E252))</f>
        <v>0</v>
      </c>
      <c r="L252" s="62">
        <f aca="true" t="shared" si="67" ref="L252:L315">IF(E252=0,0,(J252/E252))</f>
        <v>0.36691596449886704</v>
      </c>
    </row>
    <row r="253" spans="1:12" ht="12.75">
      <c r="A253" s="27" t="s">
        <v>35</v>
      </c>
      <c r="B253" s="28" t="s">
        <v>467</v>
      </c>
      <c r="C253" s="11" t="s">
        <v>468</v>
      </c>
      <c r="D253" s="12">
        <v>29523980</v>
      </c>
      <c r="E253" s="12">
        <v>25033711</v>
      </c>
      <c r="F253" s="12">
        <v>35247393</v>
      </c>
      <c r="G253" s="29">
        <f t="shared" si="62"/>
        <v>1.1938564177322977</v>
      </c>
      <c r="H253" s="13">
        <f t="shared" si="63"/>
        <v>1.4079971203630177</v>
      </c>
      <c r="I253" s="30">
        <f t="shared" si="64"/>
        <v>-10213682</v>
      </c>
      <c r="J253" s="47">
        <f t="shared" si="65"/>
        <v>0</v>
      </c>
      <c r="K253" s="102">
        <f t="shared" si="66"/>
        <v>0.4079971203630177</v>
      </c>
      <c r="L253" s="62">
        <f t="shared" si="67"/>
        <v>0</v>
      </c>
    </row>
    <row r="254" spans="1:12" ht="12.75">
      <c r="A254" s="27" t="s">
        <v>35</v>
      </c>
      <c r="B254" s="28" t="s">
        <v>469</v>
      </c>
      <c r="C254" s="11" t="s">
        <v>470</v>
      </c>
      <c r="D254" s="12">
        <v>146441000</v>
      </c>
      <c r="E254" s="12">
        <v>146441000</v>
      </c>
      <c r="F254" s="12">
        <v>131234195</v>
      </c>
      <c r="G254" s="29">
        <f t="shared" si="62"/>
        <v>0.8961574627324315</v>
      </c>
      <c r="H254" s="13">
        <f t="shared" si="63"/>
        <v>0.8961574627324315</v>
      </c>
      <c r="I254" s="30">
        <f t="shared" si="64"/>
        <v>0</v>
      </c>
      <c r="J254" s="47">
        <f t="shared" si="65"/>
        <v>15206805</v>
      </c>
      <c r="K254" s="102">
        <f t="shared" si="66"/>
        <v>0</v>
      </c>
      <c r="L254" s="62">
        <f t="shared" si="67"/>
        <v>0.10384253726756851</v>
      </c>
    </row>
    <row r="255" spans="1:12" ht="12.75">
      <c r="A255" s="27" t="s">
        <v>54</v>
      </c>
      <c r="B255" s="28" t="s">
        <v>471</v>
      </c>
      <c r="C255" s="11" t="s">
        <v>472</v>
      </c>
      <c r="D255" s="12">
        <v>3355000</v>
      </c>
      <c r="E255" s="12">
        <v>3334000</v>
      </c>
      <c r="F255" s="12">
        <v>3727118</v>
      </c>
      <c r="G255" s="29">
        <f t="shared" si="62"/>
        <v>1.1109144560357676</v>
      </c>
      <c r="H255" s="13">
        <f t="shared" si="63"/>
        <v>1.1179118176364726</v>
      </c>
      <c r="I255" s="30">
        <f t="shared" si="64"/>
        <v>-393118</v>
      </c>
      <c r="J255" s="47">
        <f t="shared" si="65"/>
        <v>0</v>
      </c>
      <c r="K255" s="102">
        <f t="shared" si="66"/>
        <v>0.11791181763647271</v>
      </c>
      <c r="L255" s="62">
        <f t="shared" si="67"/>
        <v>0</v>
      </c>
    </row>
    <row r="256" spans="1:12" ht="12.75">
      <c r="A256" s="32"/>
      <c r="B256" s="33" t="s">
        <v>473</v>
      </c>
      <c r="C256" s="34"/>
      <c r="D256" s="35">
        <f>SUM(D250:D255)</f>
        <v>1876514954</v>
      </c>
      <c r="E256" s="35">
        <f>SUM(E250:E255)</f>
        <v>2000988076</v>
      </c>
      <c r="F256" s="35">
        <f>SUM(F250:F255)</f>
        <v>1436921076</v>
      </c>
      <c r="G256" s="36">
        <f t="shared" si="62"/>
        <v>0.7657392087055012</v>
      </c>
      <c r="H256" s="18">
        <f t="shared" si="63"/>
        <v>0.718105766463348</v>
      </c>
      <c r="I256" s="54">
        <f>SUM(I250:I255)</f>
        <v>-10606800</v>
      </c>
      <c r="J256" s="57">
        <f>SUM(J250:J255)</f>
        <v>574673800</v>
      </c>
      <c r="K256" s="103">
        <f t="shared" si="66"/>
        <v>0.005300781212651264</v>
      </c>
      <c r="L256" s="100">
        <f t="shared" si="67"/>
        <v>0.28719501474930326</v>
      </c>
    </row>
    <row r="257" spans="1:12" ht="12.75">
      <c r="A257" s="27" t="s">
        <v>35</v>
      </c>
      <c r="B257" s="28" t="s">
        <v>474</v>
      </c>
      <c r="C257" s="11" t="s">
        <v>475</v>
      </c>
      <c r="D257" s="12">
        <v>33211000</v>
      </c>
      <c r="E257" s="12">
        <v>55832321</v>
      </c>
      <c r="F257" s="12">
        <v>40965099</v>
      </c>
      <c r="G257" s="29">
        <f t="shared" si="62"/>
        <v>1.2334798410165306</v>
      </c>
      <c r="H257" s="13">
        <f t="shared" si="63"/>
        <v>0.733716568938626</v>
      </c>
      <c r="I257" s="30">
        <f aca="true" t="shared" si="68" ref="I257:I269">IF($F257&gt;$E257,$E257-$F257,0)</f>
        <v>0</v>
      </c>
      <c r="J257" s="47">
        <f aca="true" t="shared" si="69" ref="J257:J262">IF($F257&lt;=$E257,$E257-$F257,0)</f>
        <v>14867222</v>
      </c>
      <c r="K257" s="102">
        <f t="shared" si="66"/>
        <v>0</v>
      </c>
      <c r="L257" s="62">
        <f t="shared" si="67"/>
        <v>0.2662834310613739</v>
      </c>
    </row>
    <row r="258" spans="1:12" ht="12.75">
      <c r="A258" s="27" t="s">
        <v>35</v>
      </c>
      <c r="B258" s="28" t="s">
        <v>476</v>
      </c>
      <c r="C258" s="11" t="s">
        <v>477</v>
      </c>
      <c r="D258" s="12">
        <v>43815000</v>
      </c>
      <c r="E258" s="12">
        <v>43815000</v>
      </c>
      <c r="F258" s="12">
        <v>39656310</v>
      </c>
      <c r="G258" s="29">
        <f t="shared" si="62"/>
        <v>0.9050852447791852</v>
      </c>
      <c r="H258" s="13">
        <f t="shared" si="63"/>
        <v>0.9050852447791852</v>
      </c>
      <c r="I258" s="30">
        <f t="shared" si="68"/>
        <v>0</v>
      </c>
      <c r="J258" s="47">
        <f t="shared" si="69"/>
        <v>4158690</v>
      </c>
      <c r="K258" s="102">
        <f t="shared" si="66"/>
        <v>0</v>
      </c>
      <c r="L258" s="62">
        <f t="shared" si="67"/>
        <v>0.09491475522081479</v>
      </c>
    </row>
    <row r="259" spans="1:12" ht="12.75">
      <c r="A259" s="27" t="s">
        <v>35</v>
      </c>
      <c r="B259" s="28" t="s">
        <v>478</v>
      </c>
      <c r="C259" s="11" t="s">
        <v>479</v>
      </c>
      <c r="D259" s="12">
        <v>78268000</v>
      </c>
      <c r="E259" s="12">
        <v>92829000</v>
      </c>
      <c r="F259" s="12">
        <v>51537911</v>
      </c>
      <c r="G259" s="29">
        <f t="shared" si="62"/>
        <v>0.6584799790463536</v>
      </c>
      <c r="H259" s="13">
        <f t="shared" si="63"/>
        <v>0.5551919227827511</v>
      </c>
      <c r="I259" s="30">
        <f t="shared" si="68"/>
        <v>0</v>
      </c>
      <c r="J259" s="47">
        <f t="shared" si="69"/>
        <v>41291089</v>
      </c>
      <c r="K259" s="102">
        <f t="shared" si="66"/>
        <v>0</v>
      </c>
      <c r="L259" s="62">
        <f t="shared" si="67"/>
        <v>0.4448080772172489</v>
      </c>
    </row>
    <row r="260" spans="1:12" ht="12.75">
      <c r="A260" s="27" t="s">
        <v>35</v>
      </c>
      <c r="B260" s="28" t="s">
        <v>480</v>
      </c>
      <c r="C260" s="11" t="s">
        <v>481</v>
      </c>
      <c r="D260" s="12">
        <v>36427000</v>
      </c>
      <c r="E260" s="12">
        <v>51127000</v>
      </c>
      <c r="F260" s="12">
        <v>8404115</v>
      </c>
      <c r="G260" s="29">
        <f t="shared" si="62"/>
        <v>0.23071114832404535</v>
      </c>
      <c r="H260" s="13">
        <f t="shared" si="63"/>
        <v>0.1643772370763002</v>
      </c>
      <c r="I260" s="30">
        <f t="shared" si="68"/>
        <v>0</v>
      </c>
      <c r="J260" s="47">
        <f t="shared" si="69"/>
        <v>42722885</v>
      </c>
      <c r="K260" s="102">
        <f t="shared" si="66"/>
        <v>0</v>
      </c>
      <c r="L260" s="62">
        <f t="shared" si="67"/>
        <v>0.8356227629236999</v>
      </c>
    </row>
    <row r="261" spans="1:12" ht="12.75">
      <c r="A261" s="27" t="s">
        <v>35</v>
      </c>
      <c r="B261" s="28" t="s">
        <v>482</v>
      </c>
      <c r="C261" s="11" t="s">
        <v>483</v>
      </c>
      <c r="D261" s="12">
        <v>104059957</v>
      </c>
      <c r="E261" s="12">
        <v>96364512</v>
      </c>
      <c r="F261" s="12">
        <v>54753653</v>
      </c>
      <c r="G261" s="29">
        <f t="shared" si="62"/>
        <v>0.5261740882710532</v>
      </c>
      <c r="H261" s="13">
        <f t="shared" si="63"/>
        <v>0.5681931227960766</v>
      </c>
      <c r="I261" s="30">
        <f t="shared" si="68"/>
        <v>0</v>
      </c>
      <c r="J261" s="47">
        <f t="shared" si="69"/>
        <v>41610859</v>
      </c>
      <c r="K261" s="102">
        <f t="shared" si="66"/>
        <v>0</v>
      </c>
      <c r="L261" s="62">
        <f t="shared" si="67"/>
        <v>0.43180687720392336</v>
      </c>
    </row>
    <row r="262" spans="1:12" ht="12.75">
      <c r="A262" s="27" t="s">
        <v>54</v>
      </c>
      <c r="B262" s="28" t="s">
        <v>484</v>
      </c>
      <c r="C262" s="11" t="s">
        <v>485</v>
      </c>
      <c r="D262" s="12">
        <v>330305000</v>
      </c>
      <c r="E262" s="12">
        <v>375193000</v>
      </c>
      <c r="F262" s="12">
        <v>299131847</v>
      </c>
      <c r="G262" s="29">
        <f t="shared" si="62"/>
        <v>0.9056231271097924</v>
      </c>
      <c r="H262" s="13">
        <f t="shared" si="63"/>
        <v>0.7972745946752738</v>
      </c>
      <c r="I262" s="30">
        <f t="shared" si="68"/>
        <v>0</v>
      </c>
      <c r="J262" s="47">
        <f t="shared" si="69"/>
        <v>76061153</v>
      </c>
      <c r="K262" s="102">
        <f t="shared" si="66"/>
        <v>0</v>
      </c>
      <c r="L262" s="62">
        <f t="shared" si="67"/>
        <v>0.20272540532472622</v>
      </c>
    </row>
    <row r="263" spans="1:12" ht="12.75">
      <c r="A263" s="32"/>
      <c r="B263" s="33" t="s">
        <v>486</v>
      </c>
      <c r="C263" s="34"/>
      <c r="D263" s="35">
        <f>SUM(D257:D262)</f>
        <v>626085957</v>
      </c>
      <c r="E263" s="35">
        <f>SUM(E257:E262)</f>
        <v>715160833</v>
      </c>
      <c r="F263" s="35">
        <f>SUM(F257:F262)</f>
        <v>494448935</v>
      </c>
      <c r="G263" s="36">
        <f t="shared" si="62"/>
        <v>0.7897460875328338</v>
      </c>
      <c r="H263" s="18">
        <f t="shared" si="63"/>
        <v>0.6913814518139306</v>
      </c>
      <c r="I263" s="54">
        <f>SUM(I257:I262)</f>
        <v>0</v>
      </c>
      <c r="J263" s="57">
        <f>SUM(J257:J262)</f>
        <v>220711898</v>
      </c>
      <c r="K263" s="103">
        <f t="shared" si="66"/>
        <v>0</v>
      </c>
      <c r="L263" s="100">
        <f t="shared" si="67"/>
        <v>0.3086185481860694</v>
      </c>
    </row>
    <row r="264" spans="1:12" ht="12.75">
      <c r="A264" s="27" t="s">
        <v>35</v>
      </c>
      <c r="B264" s="28" t="s">
        <v>487</v>
      </c>
      <c r="C264" s="11" t="s">
        <v>488</v>
      </c>
      <c r="D264" s="12">
        <v>92605750</v>
      </c>
      <c r="E264" s="12">
        <v>53110700</v>
      </c>
      <c r="F264" s="12">
        <v>32406505</v>
      </c>
      <c r="G264" s="29">
        <f t="shared" si="62"/>
        <v>0.3499405274510492</v>
      </c>
      <c r="H264" s="13">
        <f t="shared" si="63"/>
        <v>0.6101690431494972</v>
      </c>
      <c r="I264" s="30">
        <f t="shared" si="68"/>
        <v>0</v>
      </c>
      <c r="J264" s="47">
        <f aca="true" t="shared" si="70" ref="J264:J269">IF($F264&lt;=$E264,$E264-$F264,0)</f>
        <v>20704195</v>
      </c>
      <c r="K264" s="102">
        <f t="shared" si="66"/>
        <v>0</v>
      </c>
      <c r="L264" s="62">
        <f t="shared" si="67"/>
        <v>0.38983095685050284</v>
      </c>
    </row>
    <row r="265" spans="1:12" ht="12.75">
      <c r="A265" s="27" t="s">
        <v>35</v>
      </c>
      <c r="B265" s="28" t="s">
        <v>489</v>
      </c>
      <c r="C265" s="11" t="s">
        <v>490</v>
      </c>
      <c r="D265" s="12">
        <v>36622000</v>
      </c>
      <c r="E265" s="12">
        <v>15891980</v>
      </c>
      <c r="F265" s="12">
        <v>16996578</v>
      </c>
      <c r="G265" s="29">
        <f t="shared" si="62"/>
        <v>0.4641084047840096</v>
      </c>
      <c r="H265" s="13">
        <f t="shared" si="63"/>
        <v>1.0695066316469062</v>
      </c>
      <c r="I265" s="30">
        <f t="shared" si="68"/>
        <v>-1104598</v>
      </c>
      <c r="J265" s="47">
        <f t="shared" si="70"/>
        <v>0</v>
      </c>
      <c r="K265" s="102">
        <f t="shared" si="66"/>
        <v>0.06950663164690618</v>
      </c>
      <c r="L265" s="62">
        <f t="shared" si="67"/>
        <v>0</v>
      </c>
    </row>
    <row r="266" spans="1:12" ht="12.75">
      <c r="A266" s="27" t="s">
        <v>35</v>
      </c>
      <c r="B266" s="28" t="s">
        <v>491</v>
      </c>
      <c r="C266" s="11" t="s">
        <v>492</v>
      </c>
      <c r="D266" s="12">
        <v>72704000</v>
      </c>
      <c r="E266" s="12">
        <v>72704000</v>
      </c>
      <c r="F266" s="12">
        <v>100605958</v>
      </c>
      <c r="G266" s="29">
        <f t="shared" si="62"/>
        <v>1.3837747304137324</v>
      </c>
      <c r="H266" s="13">
        <f t="shared" si="63"/>
        <v>1.3837747304137324</v>
      </c>
      <c r="I266" s="30">
        <f t="shared" si="68"/>
        <v>-27901958</v>
      </c>
      <c r="J266" s="47">
        <f t="shared" si="70"/>
        <v>0</v>
      </c>
      <c r="K266" s="102">
        <f t="shared" si="66"/>
        <v>0.3837747304137324</v>
      </c>
      <c r="L266" s="62">
        <f t="shared" si="67"/>
        <v>0</v>
      </c>
    </row>
    <row r="267" spans="1:12" ht="12.75">
      <c r="A267" s="27" t="s">
        <v>35</v>
      </c>
      <c r="B267" s="28" t="s">
        <v>493</v>
      </c>
      <c r="C267" s="11" t="s">
        <v>494</v>
      </c>
      <c r="D267" s="12">
        <v>20267000</v>
      </c>
      <c r="E267" s="12">
        <v>20282587</v>
      </c>
      <c r="F267" s="12">
        <v>15321645</v>
      </c>
      <c r="G267" s="29">
        <f t="shared" si="62"/>
        <v>0.7559897863521982</v>
      </c>
      <c r="H267" s="13">
        <f t="shared" si="63"/>
        <v>0.7554088144673063</v>
      </c>
      <c r="I267" s="30">
        <f t="shared" si="68"/>
        <v>0</v>
      </c>
      <c r="J267" s="47">
        <f t="shared" si="70"/>
        <v>4960942</v>
      </c>
      <c r="K267" s="102">
        <f t="shared" si="66"/>
        <v>0</v>
      </c>
      <c r="L267" s="62">
        <f t="shared" si="67"/>
        <v>0.24459118553269363</v>
      </c>
    </row>
    <row r="268" spans="1:12" ht="12.75">
      <c r="A268" s="27" t="s">
        <v>35</v>
      </c>
      <c r="B268" s="28" t="s">
        <v>495</v>
      </c>
      <c r="C268" s="11" t="s">
        <v>496</v>
      </c>
      <c r="D268" s="12">
        <v>79839000</v>
      </c>
      <c r="E268" s="12">
        <v>79839000</v>
      </c>
      <c r="F268" s="12">
        <v>25967892</v>
      </c>
      <c r="G268" s="29">
        <f t="shared" si="62"/>
        <v>0.32525322210949537</v>
      </c>
      <c r="H268" s="13">
        <f t="shared" si="63"/>
        <v>0.32525322210949537</v>
      </c>
      <c r="I268" s="30">
        <f t="shared" si="68"/>
        <v>0</v>
      </c>
      <c r="J268" s="47">
        <f t="shared" si="70"/>
        <v>53871108</v>
      </c>
      <c r="K268" s="102">
        <f t="shared" si="66"/>
        <v>0</v>
      </c>
      <c r="L268" s="62">
        <f t="shared" si="67"/>
        <v>0.6747467778905046</v>
      </c>
    </row>
    <row r="269" spans="1:12" ht="12.75">
      <c r="A269" s="27" t="s">
        <v>54</v>
      </c>
      <c r="B269" s="28" t="s">
        <v>497</v>
      </c>
      <c r="C269" s="11" t="s">
        <v>498</v>
      </c>
      <c r="D269" s="12">
        <v>192786000</v>
      </c>
      <c r="E269" s="12">
        <v>192786000</v>
      </c>
      <c r="F269" s="12">
        <v>143446790</v>
      </c>
      <c r="G269" s="29">
        <f t="shared" si="62"/>
        <v>0.7440726505036673</v>
      </c>
      <c r="H269" s="13">
        <f t="shared" si="63"/>
        <v>0.7440726505036673</v>
      </c>
      <c r="I269" s="30">
        <f t="shared" si="68"/>
        <v>0</v>
      </c>
      <c r="J269" s="47">
        <f t="shared" si="70"/>
        <v>49339210</v>
      </c>
      <c r="K269" s="102">
        <f t="shared" si="66"/>
        <v>0</v>
      </c>
      <c r="L269" s="62">
        <f t="shared" si="67"/>
        <v>0.2559273494963327</v>
      </c>
    </row>
    <row r="270" spans="1:12" ht="12.75">
      <c r="A270" s="32"/>
      <c r="B270" s="33" t="s">
        <v>499</v>
      </c>
      <c r="C270" s="34"/>
      <c r="D270" s="35">
        <f>SUM(D264:D269)</f>
        <v>494823750</v>
      </c>
      <c r="E270" s="35">
        <f>SUM(E264:E269)</f>
        <v>434614267</v>
      </c>
      <c r="F270" s="35">
        <f>SUM(F264:F269)</f>
        <v>334745368</v>
      </c>
      <c r="G270" s="36">
        <f t="shared" si="62"/>
        <v>0.6764941416009236</v>
      </c>
      <c r="H270" s="18">
        <f t="shared" si="63"/>
        <v>0.7702125618439488</v>
      </c>
      <c r="I270" s="54">
        <f>SUM(I264:I269)</f>
        <v>-29006556</v>
      </c>
      <c r="J270" s="57">
        <f>SUM(J264:J269)</f>
        <v>128875455</v>
      </c>
      <c r="K270" s="103">
        <f t="shared" si="66"/>
        <v>0.06674091994315502</v>
      </c>
      <c r="L270" s="100">
        <f t="shared" si="67"/>
        <v>0.2965283580992062</v>
      </c>
    </row>
    <row r="271" spans="1:12" ht="12.75">
      <c r="A271" s="27" t="s">
        <v>35</v>
      </c>
      <c r="B271" s="28" t="s">
        <v>500</v>
      </c>
      <c r="C271" s="11" t="s">
        <v>501</v>
      </c>
      <c r="D271" s="12">
        <v>35483000</v>
      </c>
      <c r="E271" s="12">
        <v>46372000</v>
      </c>
      <c r="F271" s="12">
        <v>37925771</v>
      </c>
      <c r="G271" s="29">
        <f t="shared" si="62"/>
        <v>1.0688434179748048</v>
      </c>
      <c r="H271" s="13">
        <f t="shared" si="63"/>
        <v>0.8178592900888467</v>
      </c>
      <c r="I271" s="30">
        <f>IF($F271&gt;$E271,$E271-$F271,0)</f>
        <v>0</v>
      </c>
      <c r="J271" s="47">
        <f>IF($F271&lt;=$E271,$E271-$F271,0)</f>
        <v>8446229</v>
      </c>
      <c r="K271" s="102">
        <f t="shared" si="66"/>
        <v>0</v>
      </c>
      <c r="L271" s="62">
        <f t="shared" si="67"/>
        <v>0.18214070991115328</v>
      </c>
    </row>
    <row r="272" spans="1:12" ht="12.75">
      <c r="A272" s="27" t="s">
        <v>35</v>
      </c>
      <c r="B272" s="28" t="s">
        <v>502</v>
      </c>
      <c r="C272" s="11" t="s">
        <v>503</v>
      </c>
      <c r="D272" s="12">
        <v>126144997</v>
      </c>
      <c r="E272" s="12">
        <v>208533167</v>
      </c>
      <c r="F272" s="12">
        <v>107651259</v>
      </c>
      <c r="G272" s="29">
        <f t="shared" si="62"/>
        <v>0.8533930124870509</v>
      </c>
      <c r="H272" s="13">
        <f t="shared" si="63"/>
        <v>0.5162308737199585</v>
      </c>
      <c r="I272" s="30">
        <f>IF($F272&gt;$E272,$E272-$F272,0)</f>
        <v>0</v>
      </c>
      <c r="J272" s="47">
        <f>IF($F272&lt;=$E272,$E272-$F272,0)</f>
        <v>100881908</v>
      </c>
      <c r="K272" s="102">
        <f t="shared" si="66"/>
        <v>0</v>
      </c>
      <c r="L272" s="62">
        <f t="shared" si="67"/>
        <v>0.4837691262800416</v>
      </c>
    </row>
    <row r="273" spans="1:12" ht="12.75">
      <c r="A273" s="27" t="s">
        <v>35</v>
      </c>
      <c r="B273" s="28" t="s">
        <v>504</v>
      </c>
      <c r="C273" s="11" t="s">
        <v>505</v>
      </c>
      <c r="D273" s="12">
        <v>148335000</v>
      </c>
      <c r="E273" s="12">
        <v>192777999</v>
      </c>
      <c r="F273" s="12">
        <v>106900797</v>
      </c>
      <c r="G273" s="29">
        <f t="shared" si="62"/>
        <v>0.7206714329052483</v>
      </c>
      <c r="H273" s="13">
        <f t="shared" si="63"/>
        <v>0.5545279936223427</v>
      </c>
      <c r="I273" s="30">
        <f>IF($F273&gt;$E273,$E273-$F273,0)</f>
        <v>0</v>
      </c>
      <c r="J273" s="47">
        <f>IF($F273&lt;=$E273,$E273-$F273,0)</f>
        <v>85877202</v>
      </c>
      <c r="K273" s="102">
        <f t="shared" si="66"/>
        <v>0</v>
      </c>
      <c r="L273" s="62">
        <f t="shared" si="67"/>
        <v>0.4454720063776572</v>
      </c>
    </row>
    <row r="274" spans="1:12" ht="12.75">
      <c r="A274" s="27" t="s">
        <v>35</v>
      </c>
      <c r="B274" s="28" t="s">
        <v>506</v>
      </c>
      <c r="C274" s="11" t="s">
        <v>507</v>
      </c>
      <c r="D274" s="12">
        <v>47031452</v>
      </c>
      <c r="E274" s="12">
        <v>47031452</v>
      </c>
      <c r="F274" s="12">
        <v>23807878</v>
      </c>
      <c r="G274" s="29">
        <f t="shared" si="62"/>
        <v>0.5062118430874726</v>
      </c>
      <c r="H274" s="13">
        <f t="shared" si="63"/>
        <v>0.5062118430874726</v>
      </c>
      <c r="I274" s="30">
        <f>IF($F274&gt;$E274,$E274-$F274,0)</f>
        <v>0</v>
      </c>
      <c r="J274" s="47">
        <f>IF($F274&lt;=$E274,$E274-$F274,0)</f>
        <v>23223574</v>
      </c>
      <c r="K274" s="102">
        <f t="shared" si="66"/>
        <v>0</v>
      </c>
      <c r="L274" s="62">
        <f t="shared" si="67"/>
        <v>0.49378815691252737</v>
      </c>
    </row>
    <row r="275" spans="1:12" ht="12.75">
      <c r="A275" s="27" t="s">
        <v>54</v>
      </c>
      <c r="B275" s="28" t="s">
        <v>508</v>
      </c>
      <c r="C275" s="11" t="s">
        <v>509</v>
      </c>
      <c r="D275" s="12">
        <v>14094250</v>
      </c>
      <c r="E275" s="12">
        <v>22151004</v>
      </c>
      <c r="F275" s="12">
        <v>2364293</v>
      </c>
      <c r="G275" s="29">
        <f t="shared" si="62"/>
        <v>0.1677487627933377</v>
      </c>
      <c r="H275" s="13">
        <f t="shared" si="63"/>
        <v>0.10673525227118373</v>
      </c>
      <c r="I275" s="30">
        <f>IF($F275&gt;$E275,$E275-$F275,0)</f>
        <v>0</v>
      </c>
      <c r="J275" s="47">
        <f>IF($F275&lt;=$E275,$E275-$F275,0)</f>
        <v>19786711</v>
      </c>
      <c r="K275" s="102">
        <f t="shared" si="66"/>
        <v>0</v>
      </c>
      <c r="L275" s="62">
        <f t="shared" si="67"/>
        <v>0.8932647477288163</v>
      </c>
    </row>
    <row r="276" spans="1:12" ht="12.75">
      <c r="A276" s="32"/>
      <c r="B276" s="33" t="s">
        <v>510</v>
      </c>
      <c r="C276" s="34"/>
      <c r="D276" s="35">
        <f>SUM(D271:D275)</f>
        <v>371088699</v>
      </c>
      <c r="E276" s="35">
        <f>SUM(E271:E275)</f>
        <v>516865622</v>
      </c>
      <c r="F276" s="35">
        <f>SUM(F271:F275)</f>
        <v>278649998</v>
      </c>
      <c r="G276" s="36">
        <f t="shared" si="62"/>
        <v>0.7508986362314418</v>
      </c>
      <c r="H276" s="18">
        <f t="shared" si="63"/>
        <v>0.5391149771613172</v>
      </c>
      <c r="I276" s="54">
        <f>SUM(I271:I275)</f>
        <v>0</v>
      </c>
      <c r="J276" s="57">
        <f>SUM(J271:J275)</f>
        <v>238215624</v>
      </c>
      <c r="K276" s="103">
        <f t="shared" si="66"/>
        <v>0</v>
      </c>
      <c r="L276" s="100">
        <f t="shared" si="67"/>
        <v>0.4608850228386828</v>
      </c>
    </row>
    <row r="277" spans="1:12" ht="12.75">
      <c r="A277" s="40"/>
      <c r="B277" s="41" t="s">
        <v>511</v>
      </c>
      <c r="C277" s="42"/>
      <c r="D277" s="43">
        <f>SUM(D250:D255,D257:D262,D264:D269,D271:D275)</f>
        <v>3368513360</v>
      </c>
      <c r="E277" s="43">
        <f>SUM(E250:E255,E257:E262,E264:E269,E271:E275)</f>
        <v>3667628798</v>
      </c>
      <c r="F277" s="43">
        <f>SUM(F250:F255,F257:F262,F264:F269,F271:F275)</f>
        <v>2544765377</v>
      </c>
      <c r="G277" s="44">
        <f t="shared" si="62"/>
        <v>0.7554565189552936</v>
      </c>
      <c r="H277" s="45">
        <f t="shared" si="63"/>
        <v>0.6938448564881183</v>
      </c>
      <c r="I277" s="54">
        <f>I276+I270+I263+I256</f>
        <v>-39613356</v>
      </c>
      <c r="J277" s="57">
        <f>J276+J270+J263+J256</f>
        <v>1162476777</v>
      </c>
      <c r="K277" s="103">
        <f t="shared" si="66"/>
        <v>0.010800808419216693</v>
      </c>
      <c r="L277" s="100">
        <f t="shared" si="67"/>
        <v>0.3169559519310983</v>
      </c>
    </row>
    <row r="278" spans="1:12" ht="12.75">
      <c r="A278" s="22"/>
      <c r="B278" s="26"/>
      <c r="C278" s="6"/>
      <c r="D278" s="37"/>
      <c r="E278" s="37"/>
      <c r="F278" s="37"/>
      <c r="G278" s="29"/>
      <c r="H278" s="13"/>
      <c r="I278" s="38"/>
      <c r="J278" s="39"/>
      <c r="K278" s="102"/>
      <c r="L278" s="62"/>
    </row>
    <row r="279" spans="1:12" ht="12.75">
      <c r="A279" s="22"/>
      <c r="B279" s="24" t="s">
        <v>512</v>
      </c>
      <c r="C279" s="5"/>
      <c r="D279" s="37"/>
      <c r="E279" s="37"/>
      <c r="F279" s="37"/>
      <c r="G279" s="29"/>
      <c r="H279" s="13"/>
      <c r="I279" s="38"/>
      <c r="J279" s="39"/>
      <c r="K279" s="102"/>
      <c r="L279" s="62"/>
    </row>
    <row r="280" spans="1:12" ht="12.75">
      <c r="A280" s="27" t="s">
        <v>35</v>
      </c>
      <c r="B280" s="28" t="s">
        <v>513</v>
      </c>
      <c r="C280" s="11" t="s">
        <v>514</v>
      </c>
      <c r="D280" s="12">
        <v>81858824</v>
      </c>
      <c r="E280" s="12">
        <v>119485408</v>
      </c>
      <c r="F280" s="12">
        <v>130111075</v>
      </c>
      <c r="G280" s="29">
        <f aca="true" t="shared" si="71" ref="G280:G317">IF($D280=0,0,$F280/$D280)</f>
        <v>1.5894569289194773</v>
      </c>
      <c r="H280" s="13">
        <f aca="true" t="shared" si="72" ref="H280:H317">IF($E280=0,0,$F280/$E280)</f>
        <v>1.0889285744414916</v>
      </c>
      <c r="I280" s="30">
        <f aca="true" t="shared" si="73" ref="I280:I309">IF($F280&gt;$E280,$E280-$F280,0)</f>
        <v>-10625667</v>
      </c>
      <c r="J280" s="31">
        <f>IF($F280&lt;=$E280,$E280-$F280,0)</f>
        <v>0</v>
      </c>
      <c r="K280" s="102">
        <f t="shared" si="66"/>
        <v>0.08892857444149163</v>
      </c>
      <c r="L280" s="62">
        <f t="shared" si="67"/>
        <v>0</v>
      </c>
    </row>
    <row r="281" spans="1:12" ht="12.75">
      <c r="A281" s="27" t="s">
        <v>35</v>
      </c>
      <c r="B281" s="28" t="s">
        <v>515</v>
      </c>
      <c r="C281" s="11" t="s">
        <v>516</v>
      </c>
      <c r="D281" s="12">
        <v>142802687</v>
      </c>
      <c r="E281" s="12">
        <v>108392428</v>
      </c>
      <c r="F281" s="12">
        <v>81629192</v>
      </c>
      <c r="G281" s="29">
        <f t="shared" si="71"/>
        <v>0.5716222412537658</v>
      </c>
      <c r="H281" s="13">
        <f t="shared" si="72"/>
        <v>0.753089431671371</v>
      </c>
      <c r="I281" s="30">
        <f t="shared" si="73"/>
        <v>0</v>
      </c>
      <c r="J281" s="31">
        <f>IF($F281&lt;=$E281,$E281-$F281,0)</f>
        <v>26763236</v>
      </c>
      <c r="K281" s="102">
        <f t="shared" si="66"/>
        <v>0</v>
      </c>
      <c r="L281" s="62">
        <f t="shared" si="67"/>
        <v>0.246910568328629</v>
      </c>
    </row>
    <row r="282" spans="1:12" ht="12.75">
      <c r="A282" s="27" t="s">
        <v>35</v>
      </c>
      <c r="B282" s="28" t="s">
        <v>517</v>
      </c>
      <c r="C282" s="11" t="s">
        <v>518</v>
      </c>
      <c r="D282" s="12">
        <v>180030143</v>
      </c>
      <c r="E282" s="12">
        <v>160060240</v>
      </c>
      <c r="F282" s="12">
        <v>60823668</v>
      </c>
      <c r="G282" s="29">
        <f t="shared" si="71"/>
        <v>0.3378526894798945</v>
      </c>
      <c r="H282" s="13">
        <f t="shared" si="72"/>
        <v>0.38000485317278043</v>
      </c>
      <c r="I282" s="30">
        <f t="shared" si="73"/>
        <v>0</v>
      </c>
      <c r="J282" s="31">
        <f>IF($F282&lt;=$E282,$E282-$F282,0)</f>
        <v>99236572</v>
      </c>
      <c r="K282" s="102">
        <f t="shared" si="66"/>
        <v>0</v>
      </c>
      <c r="L282" s="62">
        <f t="shared" si="67"/>
        <v>0.6199951468272196</v>
      </c>
    </row>
    <row r="283" spans="1:12" ht="12.75">
      <c r="A283" s="27" t="s">
        <v>54</v>
      </c>
      <c r="B283" s="28" t="s">
        <v>519</v>
      </c>
      <c r="C283" s="11" t="s">
        <v>520</v>
      </c>
      <c r="D283" s="12">
        <v>3107000</v>
      </c>
      <c r="E283" s="12">
        <v>3107000</v>
      </c>
      <c r="F283" s="12">
        <v>972421</v>
      </c>
      <c r="G283" s="29">
        <f t="shared" si="71"/>
        <v>0.31297747022851624</v>
      </c>
      <c r="H283" s="13">
        <f t="shared" si="72"/>
        <v>0.31297747022851624</v>
      </c>
      <c r="I283" s="30">
        <f t="shared" si="73"/>
        <v>0</v>
      </c>
      <c r="J283" s="31">
        <f>IF($F283&lt;=$E283,$E283-$F283,0)</f>
        <v>2134579</v>
      </c>
      <c r="K283" s="102">
        <f t="shared" si="66"/>
        <v>0</v>
      </c>
      <c r="L283" s="62">
        <f t="shared" si="67"/>
        <v>0.6870225297714837</v>
      </c>
    </row>
    <row r="284" spans="1:12" ht="12.75">
      <c r="A284" s="32"/>
      <c r="B284" s="33" t="s">
        <v>521</v>
      </c>
      <c r="C284" s="34"/>
      <c r="D284" s="35">
        <f>SUM(D280:D283)</f>
        <v>407798654</v>
      </c>
      <c r="E284" s="35">
        <f>SUM(E280:E283)</f>
        <v>391045076</v>
      </c>
      <c r="F284" s="35">
        <f>SUM(F280:F283)</f>
        <v>273536356</v>
      </c>
      <c r="G284" s="36">
        <f t="shared" si="71"/>
        <v>0.6707632634805116</v>
      </c>
      <c r="H284" s="18">
        <f t="shared" si="72"/>
        <v>0.6995008319705833</v>
      </c>
      <c r="I284" s="54">
        <f>SUM(I280:I283)</f>
        <v>-10625667</v>
      </c>
      <c r="J284" s="57">
        <f>SUM(J280:J283)</f>
        <v>128134387</v>
      </c>
      <c r="K284" s="103">
        <f t="shared" si="66"/>
        <v>0.02717248637596961</v>
      </c>
      <c r="L284" s="100">
        <f t="shared" si="67"/>
        <v>0.32767165440538626</v>
      </c>
    </row>
    <row r="285" spans="1:12" ht="12.75">
      <c r="A285" s="27" t="s">
        <v>35</v>
      </c>
      <c r="B285" s="28" t="s">
        <v>522</v>
      </c>
      <c r="C285" s="11" t="s">
        <v>523</v>
      </c>
      <c r="D285" s="12">
        <v>19917000</v>
      </c>
      <c r="E285" s="12">
        <v>26810026</v>
      </c>
      <c r="F285" s="12">
        <v>567622</v>
      </c>
      <c r="G285" s="29">
        <f t="shared" si="71"/>
        <v>0.02849937239544108</v>
      </c>
      <c r="H285" s="13">
        <f t="shared" si="72"/>
        <v>0.021172004831326908</v>
      </c>
      <c r="I285" s="30">
        <f t="shared" si="73"/>
        <v>0</v>
      </c>
      <c r="J285" s="31">
        <f aca="true" t="shared" si="74" ref="J285:J291">IF($F285&lt;=$E285,$E285-$F285,0)</f>
        <v>26242404</v>
      </c>
      <c r="K285" s="102">
        <f t="shared" si="66"/>
        <v>0</v>
      </c>
      <c r="L285" s="62">
        <f t="shared" si="67"/>
        <v>0.9788279951686731</v>
      </c>
    </row>
    <row r="286" spans="1:12" ht="12.75">
      <c r="A286" s="27" t="s">
        <v>35</v>
      </c>
      <c r="B286" s="28" t="s">
        <v>524</v>
      </c>
      <c r="C286" s="11" t="s">
        <v>525</v>
      </c>
      <c r="D286" s="12">
        <v>36014150</v>
      </c>
      <c r="E286" s="12">
        <v>36014150</v>
      </c>
      <c r="F286" s="12">
        <v>27166536</v>
      </c>
      <c r="G286" s="29">
        <f t="shared" si="71"/>
        <v>0.7543295065967127</v>
      </c>
      <c r="H286" s="13">
        <f t="shared" si="72"/>
        <v>0.7543295065967127</v>
      </c>
      <c r="I286" s="30">
        <f t="shared" si="73"/>
        <v>0</v>
      </c>
      <c r="J286" s="31">
        <f t="shared" si="74"/>
        <v>8847614</v>
      </c>
      <c r="K286" s="102">
        <f t="shared" si="66"/>
        <v>0</v>
      </c>
      <c r="L286" s="62">
        <f t="shared" si="67"/>
        <v>0.2456704934032873</v>
      </c>
    </row>
    <row r="287" spans="1:12" ht="12.75">
      <c r="A287" s="27" t="s">
        <v>35</v>
      </c>
      <c r="B287" s="28" t="s">
        <v>526</v>
      </c>
      <c r="C287" s="11" t="s">
        <v>527</v>
      </c>
      <c r="D287" s="12">
        <v>11095000</v>
      </c>
      <c r="E287" s="12">
        <v>11095000</v>
      </c>
      <c r="F287" s="12">
        <v>2947585</v>
      </c>
      <c r="G287" s="29">
        <f t="shared" si="71"/>
        <v>0.2656678684091933</v>
      </c>
      <c r="H287" s="13">
        <f t="shared" si="72"/>
        <v>0.2656678684091933</v>
      </c>
      <c r="I287" s="30">
        <f t="shared" si="73"/>
        <v>0</v>
      </c>
      <c r="J287" s="31">
        <f t="shared" si="74"/>
        <v>8147415</v>
      </c>
      <c r="K287" s="102">
        <f t="shared" si="66"/>
        <v>0</v>
      </c>
      <c r="L287" s="62">
        <f t="shared" si="67"/>
        <v>0.7343321315908067</v>
      </c>
    </row>
    <row r="288" spans="1:12" ht="12.75">
      <c r="A288" s="27" t="s">
        <v>35</v>
      </c>
      <c r="B288" s="28" t="s">
        <v>528</v>
      </c>
      <c r="C288" s="11" t="s">
        <v>529</v>
      </c>
      <c r="D288" s="12">
        <v>23544070</v>
      </c>
      <c r="E288" s="12">
        <v>28138417</v>
      </c>
      <c r="F288" s="12">
        <v>27824274</v>
      </c>
      <c r="G288" s="29">
        <f t="shared" si="71"/>
        <v>1.181795416000717</v>
      </c>
      <c r="H288" s="13">
        <f t="shared" si="72"/>
        <v>0.9888357969817563</v>
      </c>
      <c r="I288" s="30">
        <f t="shared" si="73"/>
        <v>0</v>
      </c>
      <c r="J288" s="31">
        <f t="shared" si="74"/>
        <v>314143</v>
      </c>
      <c r="K288" s="102">
        <f t="shared" si="66"/>
        <v>0</v>
      </c>
      <c r="L288" s="62">
        <f t="shared" si="67"/>
        <v>0.011164203018243706</v>
      </c>
    </row>
    <row r="289" spans="1:12" ht="12.75">
      <c r="A289" s="27" t="s">
        <v>35</v>
      </c>
      <c r="B289" s="28" t="s">
        <v>530</v>
      </c>
      <c r="C289" s="11" t="s">
        <v>531</v>
      </c>
      <c r="D289" s="12">
        <v>11805000</v>
      </c>
      <c r="E289" s="12">
        <v>11805000</v>
      </c>
      <c r="F289" s="12">
        <v>10266929</v>
      </c>
      <c r="G289" s="29">
        <f t="shared" si="71"/>
        <v>0.8697102075391783</v>
      </c>
      <c r="H289" s="13">
        <f t="shared" si="72"/>
        <v>0.8697102075391783</v>
      </c>
      <c r="I289" s="30">
        <f t="shared" si="73"/>
        <v>0</v>
      </c>
      <c r="J289" s="31">
        <f t="shared" si="74"/>
        <v>1538071</v>
      </c>
      <c r="K289" s="102">
        <f t="shared" si="66"/>
        <v>0</v>
      </c>
      <c r="L289" s="62">
        <f t="shared" si="67"/>
        <v>0.13028979246082167</v>
      </c>
    </row>
    <row r="290" spans="1:12" ht="12.75">
      <c r="A290" s="27" t="s">
        <v>35</v>
      </c>
      <c r="B290" s="28" t="s">
        <v>532</v>
      </c>
      <c r="C290" s="11" t="s">
        <v>533</v>
      </c>
      <c r="D290" s="12">
        <v>15803360</v>
      </c>
      <c r="E290" s="12">
        <v>29398980</v>
      </c>
      <c r="F290" s="12">
        <v>10457731</v>
      </c>
      <c r="G290" s="29">
        <f t="shared" si="71"/>
        <v>0.661740984195766</v>
      </c>
      <c r="H290" s="13">
        <f t="shared" si="72"/>
        <v>0.35571747727302105</v>
      </c>
      <c r="I290" s="30">
        <f t="shared" si="73"/>
        <v>0</v>
      </c>
      <c r="J290" s="31">
        <f t="shared" si="74"/>
        <v>18941249</v>
      </c>
      <c r="K290" s="102">
        <f t="shared" si="66"/>
        <v>0</v>
      </c>
      <c r="L290" s="62">
        <f t="shared" si="67"/>
        <v>0.644282522726979</v>
      </c>
    </row>
    <row r="291" spans="1:12" ht="12.75">
      <c r="A291" s="27" t="s">
        <v>54</v>
      </c>
      <c r="B291" s="28" t="s">
        <v>534</v>
      </c>
      <c r="C291" s="11" t="s">
        <v>535</v>
      </c>
      <c r="D291" s="12">
        <v>3400000</v>
      </c>
      <c r="E291" s="12">
        <v>5147000</v>
      </c>
      <c r="F291" s="12">
        <v>3953021</v>
      </c>
      <c r="G291" s="29">
        <f t="shared" si="71"/>
        <v>1.1626532352941177</v>
      </c>
      <c r="H291" s="13">
        <f t="shared" si="72"/>
        <v>0.7680242859918399</v>
      </c>
      <c r="I291" s="30">
        <f t="shared" si="73"/>
        <v>0</v>
      </c>
      <c r="J291" s="31">
        <f t="shared" si="74"/>
        <v>1193979</v>
      </c>
      <c r="K291" s="102">
        <f t="shared" si="66"/>
        <v>0</v>
      </c>
      <c r="L291" s="62">
        <f t="shared" si="67"/>
        <v>0.23197571400816008</v>
      </c>
    </row>
    <row r="292" spans="1:12" ht="12.75">
      <c r="A292" s="32"/>
      <c r="B292" s="33" t="s">
        <v>536</v>
      </c>
      <c r="C292" s="34"/>
      <c r="D292" s="35">
        <f>SUM(D285:D291)</f>
        <v>121578580</v>
      </c>
      <c r="E292" s="35">
        <f>SUM(E285:E291)</f>
        <v>148408573</v>
      </c>
      <c r="F292" s="35">
        <f>SUM(F285:F291)</f>
        <v>83183698</v>
      </c>
      <c r="G292" s="36">
        <f t="shared" si="71"/>
        <v>0.6841969860151352</v>
      </c>
      <c r="H292" s="18">
        <f t="shared" si="72"/>
        <v>0.5605046684196606</v>
      </c>
      <c r="I292" s="54">
        <f>SUM(I285:I291)</f>
        <v>0</v>
      </c>
      <c r="J292" s="57">
        <f>SUM(J285:J291)</f>
        <v>65224875</v>
      </c>
      <c r="K292" s="103">
        <f t="shared" si="66"/>
        <v>0</v>
      </c>
      <c r="L292" s="100">
        <f t="shared" si="67"/>
        <v>0.4394953315803394</v>
      </c>
    </row>
    <row r="293" spans="1:12" ht="12.75">
      <c r="A293" s="27" t="s">
        <v>35</v>
      </c>
      <c r="B293" s="28" t="s">
        <v>537</v>
      </c>
      <c r="C293" s="11" t="s">
        <v>538</v>
      </c>
      <c r="D293" s="12">
        <v>10927000</v>
      </c>
      <c r="E293" s="12">
        <v>10927000</v>
      </c>
      <c r="F293" s="12">
        <v>42136</v>
      </c>
      <c r="G293" s="29">
        <f t="shared" si="71"/>
        <v>0.0038561361764436718</v>
      </c>
      <c r="H293" s="13">
        <f t="shared" si="72"/>
        <v>0.0038561361764436718</v>
      </c>
      <c r="I293" s="30">
        <f t="shared" si="73"/>
        <v>0</v>
      </c>
      <c r="J293" s="31">
        <f aca="true" t="shared" si="75" ref="J293:J301">IF($F293&lt;=$E293,$E293-$F293,0)</f>
        <v>10884864</v>
      </c>
      <c r="K293" s="102">
        <f t="shared" si="66"/>
        <v>0</v>
      </c>
      <c r="L293" s="62">
        <f t="shared" si="67"/>
        <v>0.9961438638235564</v>
      </c>
    </row>
    <row r="294" spans="1:12" ht="12.75">
      <c r="A294" s="27" t="s">
        <v>35</v>
      </c>
      <c r="B294" s="28" t="s">
        <v>539</v>
      </c>
      <c r="C294" s="11" t="s">
        <v>540</v>
      </c>
      <c r="D294" s="12">
        <v>71016939</v>
      </c>
      <c r="E294" s="12">
        <v>61792420</v>
      </c>
      <c r="F294" s="12">
        <v>45898672</v>
      </c>
      <c r="G294" s="29">
        <f t="shared" si="71"/>
        <v>0.6463059749730976</v>
      </c>
      <c r="H294" s="13">
        <f t="shared" si="72"/>
        <v>0.7427880636492308</v>
      </c>
      <c r="I294" s="30">
        <f t="shared" si="73"/>
        <v>0</v>
      </c>
      <c r="J294" s="31">
        <f t="shared" si="75"/>
        <v>15893748</v>
      </c>
      <c r="K294" s="102">
        <f t="shared" si="66"/>
        <v>0</v>
      </c>
      <c r="L294" s="62">
        <f t="shared" si="67"/>
        <v>0.2572119363507692</v>
      </c>
    </row>
    <row r="295" spans="1:12" ht="12.75">
      <c r="A295" s="27" t="s">
        <v>35</v>
      </c>
      <c r="B295" s="28" t="s">
        <v>541</v>
      </c>
      <c r="C295" s="11" t="s">
        <v>542</v>
      </c>
      <c r="D295" s="12">
        <v>44038631</v>
      </c>
      <c r="E295" s="12">
        <v>20833285</v>
      </c>
      <c r="F295" s="12">
        <v>15669094</v>
      </c>
      <c r="G295" s="29">
        <f t="shared" si="71"/>
        <v>0.35580338544129586</v>
      </c>
      <c r="H295" s="13">
        <f t="shared" si="72"/>
        <v>0.7521182569143561</v>
      </c>
      <c r="I295" s="30">
        <f t="shared" si="73"/>
        <v>0</v>
      </c>
      <c r="J295" s="31">
        <f t="shared" si="75"/>
        <v>5164191</v>
      </c>
      <c r="K295" s="102">
        <f t="shared" si="66"/>
        <v>0</v>
      </c>
      <c r="L295" s="62">
        <f t="shared" si="67"/>
        <v>0.24788174308564395</v>
      </c>
    </row>
    <row r="296" spans="1:12" ht="12.75">
      <c r="A296" s="27" t="s">
        <v>35</v>
      </c>
      <c r="B296" s="28" t="s">
        <v>543</v>
      </c>
      <c r="C296" s="11" t="s">
        <v>544</v>
      </c>
      <c r="D296" s="12">
        <v>9089000</v>
      </c>
      <c r="E296" s="12">
        <v>9089000</v>
      </c>
      <c r="F296" s="12">
        <v>1125258</v>
      </c>
      <c r="G296" s="29">
        <f t="shared" si="71"/>
        <v>0.1238043789195731</v>
      </c>
      <c r="H296" s="13">
        <f t="shared" si="72"/>
        <v>0.1238043789195731</v>
      </c>
      <c r="I296" s="30">
        <f t="shared" si="73"/>
        <v>0</v>
      </c>
      <c r="J296" s="31">
        <f t="shared" si="75"/>
        <v>7963742</v>
      </c>
      <c r="K296" s="102">
        <f t="shared" si="66"/>
        <v>0</v>
      </c>
      <c r="L296" s="62">
        <f t="shared" si="67"/>
        <v>0.8761956210804269</v>
      </c>
    </row>
    <row r="297" spans="1:12" ht="12.75">
      <c r="A297" s="27" t="s">
        <v>35</v>
      </c>
      <c r="B297" s="28" t="s">
        <v>545</v>
      </c>
      <c r="C297" s="11" t="s">
        <v>546</v>
      </c>
      <c r="D297" s="12">
        <v>12639000</v>
      </c>
      <c r="E297" s="12">
        <v>12639000</v>
      </c>
      <c r="F297" s="12">
        <v>14089323</v>
      </c>
      <c r="G297" s="29">
        <f t="shared" si="71"/>
        <v>1.114749821979587</v>
      </c>
      <c r="H297" s="13">
        <f t="shared" si="72"/>
        <v>1.114749821979587</v>
      </c>
      <c r="I297" s="30">
        <f t="shared" si="73"/>
        <v>-1450323</v>
      </c>
      <c r="J297" s="31">
        <f t="shared" si="75"/>
        <v>0</v>
      </c>
      <c r="K297" s="102">
        <f t="shared" si="66"/>
        <v>0.114749821979587</v>
      </c>
      <c r="L297" s="62">
        <f t="shared" si="67"/>
        <v>0</v>
      </c>
    </row>
    <row r="298" spans="1:12" ht="12.75">
      <c r="A298" s="27" t="s">
        <v>35</v>
      </c>
      <c r="B298" s="28" t="s">
        <v>547</v>
      </c>
      <c r="C298" s="11" t="s">
        <v>548</v>
      </c>
      <c r="D298" s="12">
        <v>31372900</v>
      </c>
      <c r="E298" s="12">
        <v>18074282</v>
      </c>
      <c r="F298" s="12">
        <v>10054398</v>
      </c>
      <c r="G298" s="29">
        <f t="shared" si="71"/>
        <v>0.32048035087607457</v>
      </c>
      <c r="H298" s="13">
        <f t="shared" si="72"/>
        <v>0.5562820144114162</v>
      </c>
      <c r="I298" s="30">
        <f t="shared" si="73"/>
        <v>0</v>
      </c>
      <c r="J298" s="31">
        <f t="shared" si="75"/>
        <v>8019884</v>
      </c>
      <c r="K298" s="102">
        <f t="shared" si="66"/>
        <v>0</v>
      </c>
      <c r="L298" s="62">
        <f t="shared" si="67"/>
        <v>0.44371798558858383</v>
      </c>
    </row>
    <row r="299" spans="1:12" ht="12.75">
      <c r="A299" s="27" t="s">
        <v>35</v>
      </c>
      <c r="B299" s="28" t="s">
        <v>549</v>
      </c>
      <c r="C299" s="11" t="s">
        <v>550</v>
      </c>
      <c r="D299" s="12">
        <v>23035000</v>
      </c>
      <c r="E299" s="12">
        <v>34200000</v>
      </c>
      <c r="F299" s="12">
        <v>8632291</v>
      </c>
      <c r="G299" s="29">
        <f t="shared" si="71"/>
        <v>0.3747467332320382</v>
      </c>
      <c r="H299" s="13">
        <f t="shared" si="72"/>
        <v>0.25240616959064327</v>
      </c>
      <c r="I299" s="30">
        <f t="shared" si="73"/>
        <v>0</v>
      </c>
      <c r="J299" s="31">
        <f t="shared" si="75"/>
        <v>25567709</v>
      </c>
      <c r="K299" s="102">
        <f t="shared" si="66"/>
        <v>0</v>
      </c>
      <c r="L299" s="62">
        <f t="shared" si="67"/>
        <v>0.7475938304093567</v>
      </c>
    </row>
    <row r="300" spans="1:12" ht="12.75">
      <c r="A300" s="27" t="s">
        <v>35</v>
      </c>
      <c r="B300" s="28" t="s">
        <v>551</v>
      </c>
      <c r="C300" s="11" t="s">
        <v>552</v>
      </c>
      <c r="D300" s="12">
        <v>26515000</v>
      </c>
      <c r="E300" s="12">
        <v>26515000</v>
      </c>
      <c r="F300" s="12">
        <v>32117828</v>
      </c>
      <c r="G300" s="29">
        <f t="shared" si="71"/>
        <v>1.2113078634735055</v>
      </c>
      <c r="H300" s="13">
        <f t="shared" si="72"/>
        <v>1.2113078634735055</v>
      </c>
      <c r="I300" s="30">
        <f t="shared" si="73"/>
        <v>-5602828</v>
      </c>
      <c r="J300" s="31">
        <f t="shared" si="75"/>
        <v>0</v>
      </c>
      <c r="K300" s="102">
        <f t="shared" si="66"/>
        <v>0.21130786347350555</v>
      </c>
      <c r="L300" s="62">
        <f t="shared" si="67"/>
        <v>0</v>
      </c>
    </row>
    <row r="301" spans="1:12" ht="12.75">
      <c r="A301" s="27" t="s">
        <v>54</v>
      </c>
      <c r="B301" s="28" t="s">
        <v>553</v>
      </c>
      <c r="C301" s="11" t="s">
        <v>554</v>
      </c>
      <c r="D301" s="12">
        <v>350000</v>
      </c>
      <c r="E301" s="12">
        <v>358000</v>
      </c>
      <c r="F301" s="12">
        <v>550354</v>
      </c>
      <c r="G301" s="29">
        <f t="shared" si="71"/>
        <v>1.57244</v>
      </c>
      <c r="H301" s="13">
        <f t="shared" si="72"/>
        <v>1.5373016759776537</v>
      </c>
      <c r="I301" s="30">
        <f t="shared" si="73"/>
        <v>-192354</v>
      </c>
      <c r="J301" s="31">
        <f t="shared" si="75"/>
        <v>0</v>
      </c>
      <c r="K301" s="102">
        <f t="shared" si="66"/>
        <v>0.5373016759776537</v>
      </c>
      <c r="L301" s="62">
        <f t="shared" si="67"/>
        <v>0</v>
      </c>
    </row>
    <row r="302" spans="1:12" ht="12.75">
      <c r="A302" s="32"/>
      <c r="B302" s="33" t="s">
        <v>555</v>
      </c>
      <c r="C302" s="34"/>
      <c r="D302" s="35">
        <f>SUM(D293:D301)</f>
        <v>228983470</v>
      </c>
      <c r="E302" s="35">
        <f>SUM(E293:E301)</f>
        <v>194427987</v>
      </c>
      <c r="F302" s="35">
        <f>SUM(F293:F301)</f>
        <v>128179354</v>
      </c>
      <c r="G302" s="36">
        <f t="shared" si="71"/>
        <v>0.5597755768134705</v>
      </c>
      <c r="H302" s="18">
        <f t="shared" si="72"/>
        <v>0.6592639052524881</v>
      </c>
      <c r="I302" s="54">
        <f>SUM(I293:I301)</f>
        <v>-7245505</v>
      </c>
      <c r="J302" s="57">
        <f>SUM(J293:J301)</f>
        <v>73494138</v>
      </c>
      <c r="K302" s="103">
        <f t="shared" si="66"/>
        <v>0.03726575125215898</v>
      </c>
      <c r="L302" s="100">
        <f t="shared" si="67"/>
        <v>0.3780018459996708</v>
      </c>
    </row>
    <row r="303" spans="1:12" ht="12.75">
      <c r="A303" s="27" t="s">
        <v>35</v>
      </c>
      <c r="B303" s="28" t="s">
        <v>556</v>
      </c>
      <c r="C303" s="11" t="s">
        <v>557</v>
      </c>
      <c r="D303" s="12">
        <v>13116000</v>
      </c>
      <c r="E303" s="12">
        <v>13116000</v>
      </c>
      <c r="F303" s="12">
        <v>3468679</v>
      </c>
      <c r="G303" s="29">
        <f t="shared" si="71"/>
        <v>0.26446164989326015</v>
      </c>
      <c r="H303" s="13">
        <f t="shared" si="72"/>
        <v>0.26446164989326015</v>
      </c>
      <c r="I303" s="30">
        <f t="shared" si="73"/>
        <v>0</v>
      </c>
      <c r="J303" s="31">
        <f aca="true" t="shared" si="76" ref="J303:J309">IF($F303&lt;=$E303,$E303-$F303,0)</f>
        <v>9647321</v>
      </c>
      <c r="K303" s="102">
        <f t="shared" si="66"/>
        <v>0</v>
      </c>
      <c r="L303" s="62">
        <f t="shared" si="67"/>
        <v>0.7355383501067398</v>
      </c>
    </row>
    <row r="304" spans="1:12" ht="12.75">
      <c r="A304" s="27" t="s">
        <v>35</v>
      </c>
      <c r="B304" s="28" t="s">
        <v>558</v>
      </c>
      <c r="C304" s="11" t="s">
        <v>559</v>
      </c>
      <c r="D304" s="12">
        <v>33953500</v>
      </c>
      <c r="E304" s="12">
        <v>33953500</v>
      </c>
      <c r="F304" s="12">
        <v>22126777</v>
      </c>
      <c r="G304" s="29">
        <f t="shared" si="71"/>
        <v>0.651678825452457</v>
      </c>
      <c r="H304" s="13">
        <f t="shared" si="72"/>
        <v>0.651678825452457</v>
      </c>
      <c r="I304" s="30">
        <f t="shared" si="73"/>
        <v>0</v>
      </c>
      <c r="J304" s="31">
        <f t="shared" si="76"/>
        <v>11826723</v>
      </c>
      <c r="K304" s="102">
        <f t="shared" si="66"/>
        <v>0</v>
      </c>
      <c r="L304" s="62">
        <f t="shared" si="67"/>
        <v>0.34832117454754297</v>
      </c>
    </row>
    <row r="305" spans="1:12" ht="12.75">
      <c r="A305" s="27" t="s">
        <v>35</v>
      </c>
      <c r="B305" s="28" t="s">
        <v>560</v>
      </c>
      <c r="C305" s="11" t="s">
        <v>561</v>
      </c>
      <c r="D305" s="12">
        <v>65814924</v>
      </c>
      <c r="E305" s="12">
        <v>147268099</v>
      </c>
      <c r="F305" s="12">
        <v>81928312</v>
      </c>
      <c r="G305" s="29">
        <f t="shared" si="71"/>
        <v>1.2448287868569141</v>
      </c>
      <c r="H305" s="13">
        <f t="shared" si="72"/>
        <v>0.5563208363272212</v>
      </c>
      <c r="I305" s="30">
        <f t="shared" si="73"/>
        <v>0</v>
      </c>
      <c r="J305" s="31">
        <f t="shared" si="76"/>
        <v>65339787</v>
      </c>
      <c r="K305" s="102">
        <f t="shared" si="66"/>
        <v>0</v>
      </c>
      <c r="L305" s="62">
        <f t="shared" si="67"/>
        <v>0.4436791636727789</v>
      </c>
    </row>
    <row r="306" spans="1:12" ht="12.75">
      <c r="A306" s="27" t="s">
        <v>35</v>
      </c>
      <c r="B306" s="28" t="s">
        <v>562</v>
      </c>
      <c r="C306" s="11" t="s">
        <v>563</v>
      </c>
      <c r="D306" s="12">
        <v>14533000</v>
      </c>
      <c r="E306" s="12">
        <v>21451000</v>
      </c>
      <c r="F306" s="12">
        <v>16968556</v>
      </c>
      <c r="G306" s="29">
        <f t="shared" si="71"/>
        <v>1.1675879722011973</v>
      </c>
      <c r="H306" s="13">
        <f t="shared" si="72"/>
        <v>0.7910379935667334</v>
      </c>
      <c r="I306" s="30">
        <f t="shared" si="73"/>
        <v>0</v>
      </c>
      <c r="J306" s="31">
        <f t="shared" si="76"/>
        <v>4482444</v>
      </c>
      <c r="K306" s="102">
        <f t="shared" si="66"/>
        <v>0</v>
      </c>
      <c r="L306" s="62">
        <f t="shared" si="67"/>
        <v>0.2089620064332665</v>
      </c>
    </row>
    <row r="307" spans="1:12" ht="12.75">
      <c r="A307" s="27" t="s">
        <v>35</v>
      </c>
      <c r="B307" s="28" t="s">
        <v>564</v>
      </c>
      <c r="C307" s="11" t="s">
        <v>565</v>
      </c>
      <c r="D307" s="12">
        <v>34700100</v>
      </c>
      <c r="E307" s="12">
        <v>34700100</v>
      </c>
      <c r="F307" s="12">
        <v>14218225</v>
      </c>
      <c r="G307" s="29">
        <f t="shared" si="71"/>
        <v>0.4097459373315927</v>
      </c>
      <c r="H307" s="13">
        <f t="shared" si="72"/>
        <v>0.4097459373315927</v>
      </c>
      <c r="I307" s="30">
        <f t="shared" si="73"/>
        <v>0</v>
      </c>
      <c r="J307" s="31">
        <f t="shared" si="76"/>
        <v>20481875</v>
      </c>
      <c r="K307" s="102">
        <f t="shared" si="66"/>
        <v>0</v>
      </c>
      <c r="L307" s="62">
        <f t="shared" si="67"/>
        <v>0.5902540626684073</v>
      </c>
    </row>
    <row r="308" spans="1:12" ht="12.75">
      <c r="A308" s="27" t="s">
        <v>35</v>
      </c>
      <c r="B308" s="28" t="s">
        <v>566</v>
      </c>
      <c r="C308" s="11" t="s">
        <v>567</v>
      </c>
      <c r="D308" s="12">
        <v>22798000</v>
      </c>
      <c r="E308" s="12">
        <v>22798000</v>
      </c>
      <c r="F308" s="12">
        <v>11336284</v>
      </c>
      <c r="G308" s="29">
        <f t="shared" si="71"/>
        <v>0.49724905693481886</v>
      </c>
      <c r="H308" s="13">
        <f t="shared" si="72"/>
        <v>0.49724905693481886</v>
      </c>
      <c r="I308" s="30">
        <f t="shared" si="73"/>
        <v>0</v>
      </c>
      <c r="J308" s="31">
        <f t="shared" si="76"/>
        <v>11461716</v>
      </c>
      <c r="K308" s="102">
        <f t="shared" si="66"/>
        <v>0</v>
      </c>
      <c r="L308" s="62">
        <f t="shared" si="67"/>
        <v>0.5027509430651812</v>
      </c>
    </row>
    <row r="309" spans="1:12" ht="12.75">
      <c r="A309" s="27" t="s">
        <v>54</v>
      </c>
      <c r="B309" s="28" t="s">
        <v>568</v>
      </c>
      <c r="C309" s="11" t="s">
        <v>569</v>
      </c>
      <c r="D309" s="12">
        <v>2470000</v>
      </c>
      <c r="E309" s="12">
        <v>1963145</v>
      </c>
      <c r="F309" s="12">
        <v>1812328</v>
      </c>
      <c r="G309" s="29">
        <f t="shared" si="71"/>
        <v>0.7337360323886639</v>
      </c>
      <c r="H309" s="13">
        <f t="shared" si="72"/>
        <v>0.923175822468539</v>
      </c>
      <c r="I309" s="30">
        <f t="shared" si="73"/>
        <v>0</v>
      </c>
      <c r="J309" s="31">
        <f t="shared" si="76"/>
        <v>150817</v>
      </c>
      <c r="K309" s="102">
        <f t="shared" si="66"/>
        <v>0</v>
      </c>
      <c r="L309" s="62">
        <f t="shared" si="67"/>
        <v>0.076824177531461</v>
      </c>
    </row>
    <row r="310" spans="1:12" ht="12.75">
      <c r="A310" s="32"/>
      <c r="B310" s="33" t="s">
        <v>570</v>
      </c>
      <c r="C310" s="34"/>
      <c r="D310" s="35">
        <f>SUM(D303:D309)</f>
        <v>187385524</v>
      </c>
      <c r="E310" s="35">
        <f>SUM(E303:E309)</f>
        <v>275249844</v>
      </c>
      <c r="F310" s="35">
        <f>SUM(F303:F309)</f>
        <v>151859161</v>
      </c>
      <c r="G310" s="36">
        <f t="shared" si="71"/>
        <v>0.8104103121647753</v>
      </c>
      <c r="H310" s="18">
        <f t="shared" si="72"/>
        <v>0.5517138858033286</v>
      </c>
      <c r="I310" s="54">
        <f>SUM(I303:I309)</f>
        <v>0</v>
      </c>
      <c r="J310" s="57">
        <f>SUM(J303:J309)</f>
        <v>123390683</v>
      </c>
      <c r="K310" s="103">
        <f t="shared" si="66"/>
        <v>0</v>
      </c>
      <c r="L310" s="100">
        <f t="shared" si="67"/>
        <v>0.44828611419667147</v>
      </c>
    </row>
    <row r="311" spans="1:12" ht="12.75">
      <c r="A311" s="27" t="s">
        <v>35</v>
      </c>
      <c r="B311" s="28" t="s">
        <v>571</v>
      </c>
      <c r="C311" s="11" t="s">
        <v>572</v>
      </c>
      <c r="D311" s="12">
        <v>238867113</v>
      </c>
      <c r="E311" s="12">
        <v>297513065</v>
      </c>
      <c r="F311" s="12">
        <v>225160302</v>
      </c>
      <c r="G311" s="29">
        <f t="shared" si="71"/>
        <v>0.9426174209255839</v>
      </c>
      <c r="H311" s="13">
        <f t="shared" si="72"/>
        <v>0.7568081153007515</v>
      </c>
      <c r="I311" s="30">
        <f>IF($F311&gt;$E311,$E311-$F311,0)</f>
        <v>0</v>
      </c>
      <c r="J311" s="31">
        <f>IF($F311&lt;=$E311,$E311-$F311,0)</f>
        <v>72352763</v>
      </c>
      <c r="K311" s="102">
        <f t="shared" si="66"/>
        <v>0</v>
      </c>
      <c r="L311" s="62">
        <f t="shared" si="67"/>
        <v>0.2431918846992484</v>
      </c>
    </row>
    <row r="312" spans="1:12" ht="12.75">
      <c r="A312" s="27" t="s">
        <v>35</v>
      </c>
      <c r="B312" s="28" t="s">
        <v>573</v>
      </c>
      <c r="C312" s="11" t="s">
        <v>574</v>
      </c>
      <c r="D312" s="12">
        <v>1</v>
      </c>
      <c r="E312" s="12">
        <v>1</v>
      </c>
      <c r="F312" s="12">
        <v>26744551</v>
      </c>
      <c r="G312" s="29">
        <v>0</v>
      </c>
      <c r="H312" s="13">
        <v>0</v>
      </c>
      <c r="I312" s="30">
        <f>IF($F312&gt;$E312,$E312-$F312,0)</f>
        <v>-26744550</v>
      </c>
      <c r="J312" s="31">
        <f>IF($F312&lt;=$E312,$E312-$F312,0)</f>
        <v>0</v>
      </c>
      <c r="K312" s="102">
        <v>0</v>
      </c>
      <c r="L312" s="62">
        <f t="shared" si="67"/>
        <v>0</v>
      </c>
    </row>
    <row r="313" spans="1:12" ht="12.75">
      <c r="A313" s="27" t="s">
        <v>35</v>
      </c>
      <c r="B313" s="28" t="s">
        <v>575</v>
      </c>
      <c r="C313" s="11" t="s">
        <v>576</v>
      </c>
      <c r="D313" s="12">
        <v>20235000</v>
      </c>
      <c r="E313" s="12">
        <v>20235000</v>
      </c>
      <c r="F313" s="12">
        <v>6102560</v>
      </c>
      <c r="G313" s="29">
        <f t="shared" si="71"/>
        <v>0.3015843834939461</v>
      </c>
      <c r="H313" s="13">
        <f t="shared" si="72"/>
        <v>0.3015843834939461</v>
      </c>
      <c r="I313" s="30">
        <f>IF($F313&gt;$E313,$E313-$F313,0)</f>
        <v>0</v>
      </c>
      <c r="J313" s="31">
        <f>IF($F313&lt;=$E313,$E313-$F313,0)</f>
        <v>14132440</v>
      </c>
      <c r="K313" s="102">
        <f t="shared" si="66"/>
        <v>0</v>
      </c>
      <c r="L313" s="62">
        <f t="shared" si="67"/>
        <v>0.6984156165060539</v>
      </c>
    </row>
    <row r="314" spans="1:12" ht="12.75">
      <c r="A314" s="27" t="s">
        <v>35</v>
      </c>
      <c r="B314" s="28" t="s">
        <v>577</v>
      </c>
      <c r="C314" s="11" t="s">
        <v>578</v>
      </c>
      <c r="D314" s="12">
        <v>45594000</v>
      </c>
      <c r="E314" s="12">
        <v>45594000</v>
      </c>
      <c r="F314" s="12">
        <v>42643242</v>
      </c>
      <c r="G314" s="29">
        <f t="shared" si="71"/>
        <v>0.9352818791946309</v>
      </c>
      <c r="H314" s="13">
        <f t="shared" si="72"/>
        <v>0.9352818791946309</v>
      </c>
      <c r="I314" s="30">
        <f>IF($F314&gt;$E314,$E314-$F314,0)</f>
        <v>0</v>
      </c>
      <c r="J314" s="31">
        <f>IF($F314&lt;=$E314,$E314-$F314,0)</f>
        <v>2950758</v>
      </c>
      <c r="K314" s="102">
        <f t="shared" si="66"/>
        <v>0</v>
      </c>
      <c r="L314" s="62">
        <f t="shared" si="67"/>
        <v>0.06471812080536912</v>
      </c>
    </row>
    <row r="315" spans="1:12" ht="12.75">
      <c r="A315" s="27" t="s">
        <v>54</v>
      </c>
      <c r="B315" s="28" t="s">
        <v>579</v>
      </c>
      <c r="C315" s="11" t="s">
        <v>580</v>
      </c>
      <c r="D315" s="12">
        <v>4289690</v>
      </c>
      <c r="E315" s="12">
        <v>3661500</v>
      </c>
      <c r="F315" s="12">
        <v>2264825</v>
      </c>
      <c r="G315" s="29">
        <f t="shared" si="71"/>
        <v>0.5279693870652657</v>
      </c>
      <c r="H315" s="13">
        <f t="shared" si="72"/>
        <v>0.6185511402430698</v>
      </c>
      <c r="I315" s="30">
        <f>IF($F315&gt;$E315,$E315-$F315,0)</f>
        <v>0</v>
      </c>
      <c r="J315" s="31">
        <f>IF($F315&lt;=$E315,$E315-$F315,0)</f>
        <v>1396675</v>
      </c>
      <c r="K315" s="102">
        <f t="shared" si="66"/>
        <v>0</v>
      </c>
      <c r="L315" s="62">
        <f t="shared" si="67"/>
        <v>0.3814488597569302</v>
      </c>
    </row>
    <row r="316" spans="1:12" ht="12.75">
      <c r="A316" s="32"/>
      <c r="B316" s="33" t="s">
        <v>581</v>
      </c>
      <c r="C316" s="34"/>
      <c r="D316" s="35">
        <f>SUM(D311:D315)</f>
        <v>308985804</v>
      </c>
      <c r="E316" s="35">
        <f>SUM(E311:E315)</f>
        <v>367003566</v>
      </c>
      <c r="F316" s="35">
        <f>SUM(F311:F315)</f>
        <v>302915480</v>
      </c>
      <c r="G316" s="36">
        <f t="shared" si="71"/>
        <v>0.9803540359414052</v>
      </c>
      <c r="H316" s="18">
        <f t="shared" si="72"/>
        <v>0.8253747594376235</v>
      </c>
      <c r="I316" s="54">
        <f>SUM(I311:I315)</f>
        <v>-26744550</v>
      </c>
      <c r="J316" s="57">
        <f>SUM(J311:J315)</f>
        <v>90832636</v>
      </c>
      <c r="K316" s="103">
        <f aca="true" t="shared" si="77" ref="K316:K357">IF(E316=0,0,(ABS(I316)/E316))</f>
        <v>0.07287272516583668</v>
      </c>
      <c r="L316" s="100">
        <f aca="true" t="shared" si="78" ref="L316:L357">IF(E316=0,0,(J316/E316))</f>
        <v>0.24749796572821312</v>
      </c>
    </row>
    <row r="317" spans="1:12" ht="12.75">
      <c r="A317" s="40"/>
      <c r="B317" s="41" t="s">
        <v>582</v>
      </c>
      <c r="C317" s="42"/>
      <c r="D317" s="43">
        <f>SUM(D280:D283,D285:D291,D293:D301,D303:D309,D311:D315)</f>
        <v>1254732032</v>
      </c>
      <c r="E317" s="43">
        <f>SUM(E280:E283,E285:E291,E293:E301,E303:E309,E311:E315)</f>
        <v>1376135046</v>
      </c>
      <c r="F317" s="43">
        <f>SUM(F280:F283,F285:F291,F293:F301,F303:F309,F311:F315)</f>
        <v>939674049</v>
      </c>
      <c r="G317" s="44">
        <f t="shared" si="71"/>
        <v>0.7489041684081275</v>
      </c>
      <c r="H317" s="45">
        <f t="shared" si="72"/>
        <v>0.6828356357403603</v>
      </c>
      <c r="I317" s="54">
        <f>I316+I310+I302+I292+I284</f>
        <v>-44615722</v>
      </c>
      <c r="J317" s="57">
        <f>J316+J310+J302+J292+J284</f>
        <v>481076719</v>
      </c>
      <c r="K317" s="103">
        <f t="shared" si="77"/>
        <v>0.03242103464313632</v>
      </c>
      <c r="L317" s="100">
        <f t="shared" si="78"/>
        <v>0.349585398902776</v>
      </c>
    </row>
    <row r="318" spans="1:12" ht="12.75">
      <c r="A318" s="22"/>
      <c r="B318" s="26"/>
      <c r="C318" s="6"/>
      <c r="D318" s="37"/>
      <c r="E318" s="37"/>
      <c r="F318" s="37"/>
      <c r="G318" s="29"/>
      <c r="H318" s="13"/>
      <c r="I318" s="38"/>
      <c r="J318" s="39"/>
      <c r="K318" s="102"/>
      <c r="L318" s="62"/>
    </row>
    <row r="319" spans="1:12" ht="12.75">
      <c r="A319" s="22"/>
      <c r="B319" s="24" t="s">
        <v>583</v>
      </c>
      <c r="C319" s="5"/>
      <c r="D319" s="37"/>
      <c r="E319" s="37"/>
      <c r="F319" s="37"/>
      <c r="G319" s="29"/>
      <c r="H319" s="13"/>
      <c r="I319" s="38"/>
      <c r="J319" s="39"/>
      <c r="K319" s="102"/>
      <c r="L319" s="62"/>
    </row>
    <row r="320" spans="1:12" ht="12.75">
      <c r="A320" s="27" t="s">
        <v>29</v>
      </c>
      <c r="B320" s="28" t="s">
        <v>584</v>
      </c>
      <c r="C320" s="11" t="s">
        <v>585</v>
      </c>
      <c r="D320" s="12">
        <v>5450592474</v>
      </c>
      <c r="E320" s="12">
        <v>5611642302</v>
      </c>
      <c r="F320" s="12">
        <v>4207666237</v>
      </c>
      <c r="G320" s="29">
        <f aca="true" t="shared" si="79" ref="G320:G357">IF($D320=0,0,$F320/$D320)</f>
        <v>0.7719649298807585</v>
      </c>
      <c r="H320" s="13">
        <f aca="true" t="shared" si="80" ref="H320:H357">IF($E320=0,0,$F320/$E320)</f>
        <v>0.7498101287568489</v>
      </c>
      <c r="I320" s="30">
        <f>IF($F320&gt;$E320,$E320-$F320,0)</f>
        <v>0</v>
      </c>
      <c r="J320" s="31">
        <f>IF($F320&lt;=$E320,$E320-$F320,0)</f>
        <v>1403976065</v>
      </c>
      <c r="K320" s="102">
        <f t="shared" si="77"/>
        <v>0</v>
      </c>
      <c r="L320" s="62">
        <f t="shared" si="78"/>
        <v>0.2501898712431511</v>
      </c>
    </row>
    <row r="321" spans="1:12" ht="12.75">
      <c r="A321" s="32"/>
      <c r="B321" s="33" t="s">
        <v>34</v>
      </c>
      <c r="C321" s="34"/>
      <c r="D321" s="35">
        <f>D320</f>
        <v>5450592474</v>
      </c>
      <c r="E321" s="35">
        <f>E320</f>
        <v>5611642302</v>
      </c>
      <c r="F321" s="35">
        <f>F320</f>
        <v>4207666237</v>
      </c>
      <c r="G321" s="36">
        <f t="shared" si="79"/>
        <v>0.7719649298807585</v>
      </c>
      <c r="H321" s="18">
        <f t="shared" si="80"/>
        <v>0.7498101287568489</v>
      </c>
      <c r="I321" s="54">
        <f>SUM(I320)</f>
        <v>0</v>
      </c>
      <c r="J321" s="57">
        <f>SUM(J320)</f>
        <v>1403976065</v>
      </c>
      <c r="K321" s="103">
        <f t="shared" si="77"/>
        <v>0</v>
      </c>
      <c r="L321" s="100">
        <f t="shared" si="78"/>
        <v>0.2501898712431511</v>
      </c>
    </row>
    <row r="322" spans="1:12" ht="12.75">
      <c r="A322" s="27" t="s">
        <v>35</v>
      </c>
      <c r="B322" s="28" t="s">
        <v>586</v>
      </c>
      <c r="C322" s="11" t="s">
        <v>587</v>
      </c>
      <c r="D322" s="12">
        <v>59253000</v>
      </c>
      <c r="E322" s="12">
        <v>43123790</v>
      </c>
      <c r="F322" s="12">
        <v>26845895</v>
      </c>
      <c r="G322" s="29">
        <f t="shared" si="79"/>
        <v>0.4530723338902672</v>
      </c>
      <c r="H322" s="13">
        <f t="shared" si="80"/>
        <v>0.6225309742024067</v>
      </c>
      <c r="I322" s="30">
        <f aca="true" t="shared" si="81" ref="I322:I327">IF($F322&gt;$E322,$E322-$F322,0)</f>
        <v>0</v>
      </c>
      <c r="J322" s="31">
        <f aca="true" t="shared" si="82" ref="J322:J327">IF($F322&lt;=$E322,$E322-$F322,0)</f>
        <v>16277895</v>
      </c>
      <c r="K322" s="102">
        <f t="shared" si="77"/>
        <v>0</v>
      </c>
      <c r="L322" s="62">
        <f t="shared" si="78"/>
        <v>0.3774690257975934</v>
      </c>
    </row>
    <row r="323" spans="1:12" ht="12.75">
      <c r="A323" s="27" t="s">
        <v>35</v>
      </c>
      <c r="B323" s="28" t="s">
        <v>588</v>
      </c>
      <c r="C323" s="11" t="s">
        <v>589</v>
      </c>
      <c r="D323" s="12">
        <v>75008100</v>
      </c>
      <c r="E323" s="12">
        <v>60204000</v>
      </c>
      <c r="F323" s="12">
        <v>35951695</v>
      </c>
      <c r="G323" s="29">
        <f t="shared" si="79"/>
        <v>0.47930416848313717</v>
      </c>
      <c r="H323" s="13">
        <f t="shared" si="80"/>
        <v>0.5971645571722809</v>
      </c>
      <c r="I323" s="30">
        <f t="shared" si="81"/>
        <v>0</v>
      </c>
      <c r="J323" s="31">
        <f t="shared" si="82"/>
        <v>24252305</v>
      </c>
      <c r="K323" s="102">
        <f t="shared" si="77"/>
        <v>0</v>
      </c>
      <c r="L323" s="62">
        <f t="shared" si="78"/>
        <v>0.4028354428277191</v>
      </c>
    </row>
    <row r="324" spans="1:12" ht="12.75">
      <c r="A324" s="27" t="s">
        <v>35</v>
      </c>
      <c r="B324" s="28" t="s">
        <v>590</v>
      </c>
      <c r="C324" s="11" t="s">
        <v>591</v>
      </c>
      <c r="D324" s="12">
        <v>23219182</v>
      </c>
      <c r="E324" s="12">
        <v>31510000</v>
      </c>
      <c r="F324" s="12">
        <v>25899523</v>
      </c>
      <c r="G324" s="29">
        <f t="shared" si="79"/>
        <v>1.1154364955664675</v>
      </c>
      <c r="H324" s="13">
        <f t="shared" si="80"/>
        <v>0.821946144081244</v>
      </c>
      <c r="I324" s="30">
        <f t="shared" si="81"/>
        <v>0</v>
      </c>
      <c r="J324" s="31">
        <f t="shared" si="82"/>
        <v>5610477</v>
      </c>
      <c r="K324" s="102">
        <f t="shared" si="77"/>
        <v>0</v>
      </c>
      <c r="L324" s="62">
        <f t="shared" si="78"/>
        <v>0.17805385591875594</v>
      </c>
    </row>
    <row r="325" spans="1:12" ht="12.75">
      <c r="A325" s="27" t="s">
        <v>35</v>
      </c>
      <c r="B325" s="28" t="s">
        <v>592</v>
      </c>
      <c r="C325" s="11" t="s">
        <v>593</v>
      </c>
      <c r="D325" s="12">
        <v>188900477</v>
      </c>
      <c r="E325" s="12">
        <v>208661530</v>
      </c>
      <c r="F325" s="12">
        <v>142537367</v>
      </c>
      <c r="G325" s="29">
        <f t="shared" si="79"/>
        <v>0.7545632984293629</v>
      </c>
      <c r="H325" s="13">
        <f t="shared" si="80"/>
        <v>0.6831032390110434</v>
      </c>
      <c r="I325" s="30">
        <f t="shared" si="81"/>
        <v>0</v>
      </c>
      <c r="J325" s="31">
        <f t="shared" si="82"/>
        <v>66124163</v>
      </c>
      <c r="K325" s="102">
        <f t="shared" si="77"/>
        <v>0</v>
      </c>
      <c r="L325" s="62">
        <f t="shared" si="78"/>
        <v>0.31689676098895664</v>
      </c>
    </row>
    <row r="326" spans="1:12" ht="12.75">
      <c r="A326" s="27" t="s">
        <v>35</v>
      </c>
      <c r="B326" s="28" t="s">
        <v>594</v>
      </c>
      <c r="C326" s="11" t="s">
        <v>595</v>
      </c>
      <c r="D326" s="12">
        <v>83479509</v>
      </c>
      <c r="E326" s="12">
        <v>91530588</v>
      </c>
      <c r="F326" s="12">
        <v>68351712</v>
      </c>
      <c r="G326" s="29">
        <f t="shared" si="79"/>
        <v>0.8187843078952465</v>
      </c>
      <c r="H326" s="13">
        <f t="shared" si="80"/>
        <v>0.7467636065005941</v>
      </c>
      <c r="I326" s="30">
        <f t="shared" si="81"/>
        <v>0</v>
      </c>
      <c r="J326" s="31">
        <f t="shared" si="82"/>
        <v>23178876</v>
      </c>
      <c r="K326" s="102">
        <f t="shared" si="77"/>
        <v>0</v>
      </c>
      <c r="L326" s="62">
        <f t="shared" si="78"/>
        <v>0.2532363934994059</v>
      </c>
    </row>
    <row r="327" spans="1:12" ht="12.75">
      <c r="A327" s="27" t="s">
        <v>54</v>
      </c>
      <c r="B327" s="28" t="s">
        <v>596</v>
      </c>
      <c r="C327" s="11" t="s">
        <v>597</v>
      </c>
      <c r="D327" s="12">
        <v>16300000</v>
      </c>
      <c r="E327" s="12">
        <v>16300000</v>
      </c>
      <c r="F327" s="12">
        <v>16759259</v>
      </c>
      <c r="G327" s="29">
        <f t="shared" si="79"/>
        <v>1.0281753987730062</v>
      </c>
      <c r="H327" s="13">
        <f t="shared" si="80"/>
        <v>1.0281753987730062</v>
      </c>
      <c r="I327" s="30">
        <f t="shared" si="81"/>
        <v>-459259</v>
      </c>
      <c r="J327" s="31">
        <f t="shared" si="82"/>
        <v>0</v>
      </c>
      <c r="K327" s="102">
        <f t="shared" si="77"/>
        <v>0.028175398773006136</v>
      </c>
      <c r="L327" s="62">
        <f t="shared" si="78"/>
        <v>0</v>
      </c>
    </row>
    <row r="328" spans="1:12" ht="12.75">
      <c r="A328" s="32"/>
      <c r="B328" s="33" t="s">
        <v>598</v>
      </c>
      <c r="C328" s="34"/>
      <c r="D328" s="35">
        <f>SUM(D322:D327)</f>
        <v>446160268</v>
      </c>
      <c r="E328" s="35">
        <f>SUM(E322:E327)</f>
        <v>451329908</v>
      </c>
      <c r="F328" s="35">
        <f>SUM(F322:F327)</f>
        <v>316345451</v>
      </c>
      <c r="G328" s="36">
        <f t="shared" si="79"/>
        <v>0.7090399430188615</v>
      </c>
      <c r="H328" s="18">
        <f t="shared" si="80"/>
        <v>0.7009184310471177</v>
      </c>
      <c r="I328" s="54">
        <f>SUM(I322:I327)</f>
        <v>-459259</v>
      </c>
      <c r="J328" s="57">
        <f>SUM(J322:J327)</f>
        <v>135443716</v>
      </c>
      <c r="K328" s="103">
        <f t="shared" si="77"/>
        <v>0.001017568283996814</v>
      </c>
      <c r="L328" s="100">
        <f t="shared" si="78"/>
        <v>0.30009913723687903</v>
      </c>
    </row>
    <row r="329" spans="1:12" ht="12.75">
      <c r="A329" s="27" t="s">
        <v>35</v>
      </c>
      <c r="B329" s="28" t="s">
        <v>599</v>
      </c>
      <c r="C329" s="11" t="s">
        <v>600</v>
      </c>
      <c r="D329" s="12">
        <v>51350396</v>
      </c>
      <c r="E329" s="12">
        <v>60859584</v>
      </c>
      <c r="F329" s="12">
        <v>63972529</v>
      </c>
      <c r="G329" s="29">
        <f t="shared" si="79"/>
        <v>1.2458040050947221</v>
      </c>
      <c r="H329" s="13">
        <f t="shared" si="80"/>
        <v>1.0511496266553515</v>
      </c>
      <c r="I329" s="30">
        <f aca="true" t="shared" si="83" ref="I329:I334">IF($F329&gt;$E329,$E329-$F329,0)</f>
        <v>-3112945</v>
      </c>
      <c r="J329" s="31">
        <f aca="true" t="shared" si="84" ref="J329:J334">IF($F329&lt;=$E329,$E329-$F329,0)</f>
        <v>0</v>
      </c>
      <c r="K329" s="102">
        <f t="shared" si="77"/>
        <v>0.051149626655351436</v>
      </c>
      <c r="L329" s="62">
        <f t="shared" si="78"/>
        <v>0</v>
      </c>
    </row>
    <row r="330" spans="1:12" ht="12.75">
      <c r="A330" s="27" t="s">
        <v>35</v>
      </c>
      <c r="B330" s="28" t="s">
        <v>601</v>
      </c>
      <c r="C330" s="11" t="s">
        <v>602</v>
      </c>
      <c r="D330" s="12">
        <v>187359852</v>
      </c>
      <c r="E330" s="12">
        <v>263952423</v>
      </c>
      <c r="F330" s="12">
        <v>207923535</v>
      </c>
      <c r="G330" s="29">
        <f t="shared" si="79"/>
        <v>1.1097550130430291</v>
      </c>
      <c r="H330" s="13">
        <f t="shared" si="80"/>
        <v>0.7877311094052734</v>
      </c>
      <c r="I330" s="30">
        <f t="shared" si="83"/>
        <v>0</v>
      </c>
      <c r="J330" s="31">
        <f t="shared" si="84"/>
        <v>56028888</v>
      </c>
      <c r="K330" s="102">
        <f t="shared" si="77"/>
        <v>0</v>
      </c>
      <c r="L330" s="62">
        <f t="shared" si="78"/>
        <v>0.21226889059472662</v>
      </c>
    </row>
    <row r="331" spans="1:12" ht="12.75">
      <c r="A331" s="27" t="s">
        <v>35</v>
      </c>
      <c r="B331" s="28" t="s">
        <v>603</v>
      </c>
      <c r="C331" s="11" t="s">
        <v>604</v>
      </c>
      <c r="D331" s="12">
        <v>200065525</v>
      </c>
      <c r="E331" s="12">
        <v>187940297</v>
      </c>
      <c r="F331" s="12">
        <v>147691144</v>
      </c>
      <c r="G331" s="29">
        <f t="shared" si="79"/>
        <v>0.7382138626832384</v>
      </c>
      <c r="H331" s="13">
        <f t="shared" si="80"/>
        <v>0.7858407502676236</v>
      </c>
      <c r="I331" s="30">
        <f t="shared" si="83"/>
        <v>0</v>
      </c>
      <c r="J331" s="31">
        <f t="shared" si="84"/>
        <v>40249153</v>
      </c>
      <c r="K331" s="102">
        <f t="shared" si="77"/>
        <v>0</v>
      </c>
      <c r="L331" s="62">
        <f t="shared" si="78"/>
        <v>0.21415924973237646</v>
      </c>
    </row>
    <row r="332" spans="1:12" ht="12.75">
      <c r="A332" s="27" t="s">
        <v>35</v>
      </c>
      <c r="B332" s="28" t="s">
        <v>605</v>
      </c>
      <c r="C332" s="11" t="s">
        <v>606</v>
      </c>
      <c r="D332" s="12">
        <v>118231412</v>
      </c>
      <c r="E332" s="12">
        <v>142011455</v>
      </c>
      <c r="F332" s="12">
        <v>124687101</v>
      </c>
      <c r="G332" s="29">
        <f t="shared" si="79"/>
        <v>1.0546021475240437</v>
      </c>
      <c r="H332" s="13">
        <f t="shared" si="80"/>
        <v>0.8780073480692103</v>
      </c>
      <c r="I332" s="30">
        <f t="shared" si="83"/>
        <v>0</v>
      </c>
      <c r="J332" s="31">
        <f t="shared" si="84"/>
        <v>17324354</v>
      </c>
      <c r="K332" s="102">
        <f t="shared" si="77"/>
        <v>0</v>
      </c>
      <c r="L332" s="62">
        <f t="shared" si="78"/>
        <v>0.12199265193078966</v>
      </c>
    </row>
    <row r="333" spans="1:12" ht="12.75">
      <c r="A333" s="27" t="s">
        <v>35</v>
      </c>
      <c r="B333" s="28" t="s">
        <v>607</v>
      </c>
      <c r="C333" s="11" t="s">
        <v>608</v>
      </c>
      <c r="D333" s="12">
        <v>53909730</v>
      </c>
      <c r="E333" s="12">
        <v>57411786</v>
      </c>
      <c r="F333" s="12">
        <v>51338384</v>
      </c>
      <c r="G333" s="29">
        <f t="shared" si="79"/>
        <v>0.9523027475745102</v>
      </c>
      <c r="H333" s="13">
        <f t="shared" si="80"/>
        <v>0.8942133240725171</v>
      </c>
      <c r="I333" s="30">
        <f t="shared" si="83"/>
        <v>0</v>
      </c>
      <c r="J333" s="31">
        <f t="shared" si="84"/>
        <v>6073402</v>
      </c>
      <c r="K333" s="102">
        <f t="shared" si="77"/>
        <v>0</v>
      </c>
      <c r="L333" s="62">
        <f t="shared" si="78"/>
        <v>0.1057866759274829</v>
      </c>
    </row>
    <row r="334" spans="1:12" ht="12.75">
      <c r="A334" s="27" t="s">
        <v>54</v>
      </c>
      <c r="B334" s="28" t="s">
        <v>609</v>
      </c>
      <c r="C334" s="11" t="s">
        <v>610</v>
      </c>
      <c r="D334" s="12">
        <v>6546890</v>
      </c>
      <c r="E334" s="12">
        <v>8254515</v>
      </c>
      <c r="F334" s="12">
        <v>5533405</v>
      </c>
      <c r="G334" s="29">
        <f t="shared" si="79"/>
        <v>0.8451959632741652</v>
      </c>
      <c r="H334" s="13">
        <f t="shared" si="80"/>
        <v>0.670348893908364</v>
      </c>
      <c r="I334" s="30">
        <f t="shared" si="83"/>
        <v>0</v>
      </c>
      <c r="J334" s="31">
        <f t="shared" si="84"/>
        <v>2721110</v>
      </c>
      <c r="K334" s="102">
        <f t="shared" si="77"/>
        <v>0</v>
      </c>
      <c r="L334" s="62">
        <f t="shared" si="78"/>
        <v>0.3296511060916359</v>
      </c>
    </row>
    <row r="335" spans="1:12" ht="12.75">
      <c r="A335" s="32"/>
      <c r="B335" s="33" t="s">
        <v>611</v>
      </c>
      <c r="C335" s="34"/>
      <c r="D335" s="35">
        <f>SUM(D329:D334)</f>
        <v>617463805</v>
      </c>
      <c r="E335" s="35">
        <f>SUM(E329:E334)</f>
        <v>720430060</v>
      </c>
      <c r="F335" s="35">
        <f>SUM(F329:F334)</f>
        <v>601146098</v>
      </c>
      <c r="G335" s="36">
        <f t="shared" si="79"/>
        <v>0.9735730145348358</v>
      </c>
      <c r="H335" s="18">
        <f t="shared" si="80"/>
        <v>0.8344267283905394</v>
      </c>
      <c r="I335" s="54">
        <f>SUM(I329:I334)</f>
        <v>-3112945</v>
      </c>
      <c r="J335" s="57">
        <f>SUM(J329:J334)</f>
        <v>122396907</v>
      </c>
      <c r="K335" s="103">
        <f t="shared" si="77"/>
        <v>0.004320953792516653</v>
      </c>
      <c r="L335" s="100">
        <f t="shared" si="78"/>
        <v>0.16989422540197727</v>
      </c>
    </row>
    <row r="336" spans="1:12" ht="12.75">
      <c r="A336" s="27" t="s">
        <v>35</v>
      </c>
      <c r="B336" s="28" t="s">
        <v>612</v>
      </c>
      <c r="C336" s="11" t="s">
        <v>613</v>
      </c>
      <c r="D336" s="12">
        <v>73594333</v>
      </c>
      <c r="E336" s="12">
        <v>69980237</v>
      </c>
      <c r="F336" s="12">
        <v>59674395</v>
      </c>
      <c r="G336" s="29">
        <f t="shared" si="79"/>
        <v>0.8108558440226641</v>
      </c>
      <c r="H336" s="13">
        <f t="shared" si="80"/>
        <v>0.8527321077806581</v>
      </c>
      <c r="I336" s="30">
        <f aca="true" t="shared" si="85" ref="I336:I349">IF($F336&gt;$E336,$E336-$F336,0)</f>
        <v>0</v>
      </c>
      <c r="J336" s="31">
        <f>IF($F336&lt;=$E336,$E336-$F336,0)</f>
        <v>10305842</v>
      </c>
      <c r="K336" s="102">
        <f t="shared" si="77"/>
        <v>0</v>
      </c>
      <c r="L336" s="62">
        <f t="shared" si="78"/>
        <v>0.14726789221934186</v>
      </c>
    </row>
    <row r="337" spans="1:12" ht="12.75">
      <c r="A337" s="27" t="s">
        <v>35</v>
      </c>
      <c r="B337" s="28" t="s">
        <v>614</v>
      </c>
      <c r="C337" s="11" t="s">
        <v>615</v>
      </c>
      <c r="D337" s="12">
        <v>109897129</v>
      </c>
      <c r="E337" s="12">
        <v>129696681</v>
      </c>
      <c r="F337" s="12">
        <v>119984115</v>
      </c>
      <c r="G337" s="29">
        <f t="shared" si="79"/>
        <v>1.0917857098887451</v>
      </c>
      <c r="H337" s="13">
        <f t="shared" si="80"/>
        <v>0.9251132262975951</v>
      </c>
      <c r="I337" s="30">
        <f t="shared" si="85"/>
        <v>0</v>
      </c>
      <c r="J337" s="31">
        <f>IF($F337&lt;=$E337,$E337-$F337,0)</f>
        <v>9712566</v>
      </c>
      <c r="K337" s="102">
        <f t="shared" si="77"/>
        <v>0</v>
      </c>
      <c r="L337" s="62">
        <f t="shared" si="78"/>
        <v>0.07488677370240492</v>
      </c>
    </row>
    <row r="338" spans="1:12" ht="12.75">
      <c r="A338" s="27" t="s">
        <v>35</v>
      </c>
      <c r="B338" s="28" t="s">
        <v>616</v>
      </c>
      <c r="C338" s="11" t="s">
        <v>617</v>
      </c>
      <c r="D338" s="12">
        <v>24484467</v>
      </c>
      <c r="E338" s="12">
        <v>26344907</v>
      </c>
      <c r="F338" s="12">
        <v>27872161</v>
      </c>
      <c r="G338" s="29">
        <f t="shared" si="79"/>
        <v>1.1383609453291346</v>
      </c>
      <c r="H338" s="13">
        <f t="shared" si="80"/>
        <v>1.0579715084968795</v>
      </c>
      <c r="I338" s="30">
        <f t="shared" si="85"/>
        <v>-1527254</v>
      </c>
      <c r="J338" s="31">
        <f>IF($F338&lt;=$E338,$E338-$F338,0)</f>
        <v>0</v>
      </c>
      <c r="K338" s="102">
        <f t="shared" si="77"/>
        <v>0.057971508496879494</v>
      </c>
      <c r="L338" s="62">
        <f t="shared" si="78"/>
        <v>0</v>
      </c>
    </row>
    <row r="339" spans="1:12" ht="12.75">
      <c r="A339" s="27" t="s">
        <v>35</v>
      </c>
      <c r="B339" s="28" t="s">
        <v>618</v>
      </c>
      <c r="C339" s="11" t="s">
        <v>619</v>
      </c>
      <c r="D339" s="12">
        <v>58442000</v>
      </c>
      <c r="E339" s="12">
        <v>29630122</v>
      </c>
      <c r="F339" s="12">
        <v>19928341</v>
      </c>
      <c r="G339" s="29">
        <f t="shared" si="79"/>
        <v>0.3409934807159235</v>
      </c>
      <c r="H339" s="13">
        <f t="shared" si="80"/>
        <v>0.6725703323125028</v>
      </c>
      <c r="I339" s="30">
        <f t="shared" si="85"/>
        <v>0</v>
      </c>
      <c r="J339" s="31">
        <f>IF($F339&lt;=$E339,$E339-$F339,0)</f>
        <v>9701781</v>
      </c>
      <c r="K339" s="102">
        <f t="shared" si="77"/>
        <v>0</v>
      </c>
      <c r="L339" s="62">
        <f t="shared" si="78"/>
        <v>0.3274296676874972</v>
      </c>
    </row>
    <row r="340" spans="1:12" ht="12.75">
      <c r="A340" s="27" t="s">
        <v>54</v>
      </c>
      <c r="B340" s="28" t="s">
        <v>620</v>
      </c>
      <c r="C340" s="11" t="s">
        <v>621</v>
      </c>
      <c r="D340" s="12">
        <v>17692000</v>
      </c>
      <c r="E340" s="12">
        <v>3225604</v>
      </c>
      <c r="F340" s="12">
        <v>2634545</v>
      </c>
      <c r="G340" s="29">
        <f t="shared" si="79"/>
        <v>0.1489116549853041</v>
      </c>
      <c r="H340" s="13">
        <f t="shared" si="80"/>
        <v>0.8167602098707715</v>
      </c>
      <c r="I340" s="30">
        <f t="shared" si="85"/>
        <v>0</v>
      </c>
      <c r="J340" s="31">
        <f>IF($F340&lt;=$E340,$E340-$F340,0)</f>
        <v>591059</v>
      </c>
      <c r="K340" s="102">
        <f t="shared" si="77"/>
        <v>0</v>
      </c>
      <c r="L340" s="62">
        <f t="shared" si="78"/>
        <v>0.1832397901292285</v>
      </c>
    </row>
    <row r="341" spans="1:12" ht="12.75">
      <c r="A341" s="32"/>
      <c r="B341" s="33" t="s">
        <v>622</v>
      </c>
      <c r="C341" s="34"/>
      <c r="D341" s="35">
        <f>SUM(D336:D340)</f>
        <v>284109929</v>
      </c>
      <c r="E341" s="35">
        <f>SUM(E336:E340)</f>
        <v>258877551</v>
      </c>
      <c r="F341" s="35">
        <f>SUM(F336:F340)</f>
        <v>230093557</v>
      </c>
      <c r="G341" s="36">
        <f t="shared" si="79"/>
        <v>0.8098750994373026</v>
      </c>
      <c r="H341" s="18">
        <f t="shared" si="80"/>
        <v>0.888812321157967</v>
      </c>
      <c r="I341" s="54">
        <f>SUM(I336:I340)</f>
        <v>-1527254</v>
      </c>
      <c r="J341" s="57">
        <f>SUM(J336:J340)</f>
        <v>30311248</v>
      </c>
      <c r="K341" s="103">
        <f t="shared" si="77"/>
        <v>0.0058995227438627925</v>
      </c>
      <c r="L341" s="100">
        <f t="shared" si="78"/>
        <v>0.11708720158589572</v>
      </c>
    </row>
    <row r="342" spans="1:12" ht="12.75">
      <c r="A342" s="27" t="s">
        <v>35</v>
      </c>
      <c r="B342" s="28" t="s">
        <v>623</v>
      </c>
      <c r="C342" s="11" t="s">
        <v>624</v>
      </c>
      <c r="D342" s="12">
        <v>34563050</v>
      </c>
      <c r="E342" s="12">
        <v>37868084</v>
      </c>
      <c r="F342" s="12">
        <v>43973778</v>
      </c>
      <c r="G342" s="29">
        <f t="shared" si="79"/>
        <v>1.272277128320562</v>
      </c>
      <c r="H342" s="13">
        <f t="shared" si="80"/>
        <v>1.1612358840230734</v>
      </c>
      <c r="I342" s="30">
        <f t="shared" si="85"/>
        <v>-6105694</v>
      </c>
      <c r="J342" s="31">
        <f aca="true" t="shared" si="86" ref="J342:J349">IF($F342&lt;=$E342,$E342-$F342,0)</f>
        <v>0</v>
      </c>
      <c r="K342" s="102">
        <f t="shared" si="77"/>
        <v>0.16123588402307337</v>
      </c>
      <c r="L342" s="62">
        <f t="shared" si="78"/>
        <v>0</v>
      </c>
    </row>
    <row r="343" spans="1:12" ht="12.75">
      <c r="A343" s="27" t="s">
        <v>35</v>
      </c>
      <c r="B343" s="28" t="s">
        <v>625</v>
      </c>
      <c r="C343" s="11" t="s">
        <v>626</v>
      </c>
      <c r="D343" s="12">
        <v>49005000</v>
      </c>
      <c r="E343" s="12">
        <v>31220237</v>
      </c>
      <c r="F343" s="12">
        <v>17261202</v>
      </c>
      <c r="G343" s="29">
        <f t="shared" si="79"/>
        <v>0.3522334863789409</v>
      </c>
      <c r="H343" s="13">
        <f t="shared" si="80"/>
        <v>0.5528850405587888</v>
      </c>
      <c r="I343" s="30">
        <f t="shared" si="85"/>
        <v>0</v>
      </c>
      <c r="J343" s="31">
        <f t="shared" si="86"/>
        <v>13959035</v>
      </c>
      <c r="K343" s="102">
        <f t="shared" si="77"/>
        <v>0</v>
      </c>
      <c r="L343" s="62">
        <f t="shared" si="78"/>
        <v>0.44711495944121116</v>
      </c>
    </row>
    <row r="344" spans="1:12" ht="12.75">
      <c r="A344" s="27" t="s">
        <v>35</v>
      </c>
      <c r="B344" s="28" t="s">
        <v>627</v>
      </c>
      <c r="C344" s="11" t="s">
        <v>628</v>
      </c>
      <c r="D344" s="12">
        <v>110712487</v>
      </c>
      <c r="E344" s="12">
        <v>122538218</v>
      </c>
      <c r="F344" s="12">
        <v>104945195</v>
      </c>
      <c r="G344" s="29">
        <f t="shared" si="79"/>
        <v>0.9479074840040401</v>
      </c>
      <c r="H344" s="13">
        <f t="shared" si="80"/>
        <v>0.8564282777476003</v>
      </c>
      <c r="I344" s="30">
        <f t="shared" si="85"/>
        <v>0</v>
      </c>
      <c r="J344" s="31">
        <f t="shared" si="86"/>
        <v>17593023</v>
      </c>
      <c r="K344" s="102">
        <f t="shared" si="77"/>
        <v>0</v>
      </c>
      <c r="L344" s="62">
        <f t="shared" si="78"/>
        <v>0.14357172225239964</v>
      </c>
    </row>
    <row r="345" spans="1:12" ht="12.75">
      <c r="A345" s="27" t="s">
        <v>35</v>
      </c>
      <c r="B345" s="28" t="s">
        <v>629</v>
      </c>
      <c r="C345" s="11" t="s">
        <v>630</v>
      </c>
      <c r="D345" s="12">
        <v>251023959</v>
      </c>
      <c r="E345" s="12">
        <v>367534978</v>
      </c>
      <c r="F345" s="12">
        <v>323670169</v>
      </c>
      <c r="G345" s="29">
        <f t="shared" si="79"/>
        <v>1.2893995070805173</v>
      </c>
      <c r="H345" s="13">
        <f t="shared" si="80"/>
        <v>0.880651334905055</v>
      </c>
      <c r="I345" s="30">
        <f t="shared" si="85"/>
        <v>0</v>
      </c>
      <c r="J345" s="31">
        <f t="shared" si="86"/>
        <v>43864809</v>
      </c>
      <c r="K345" s="102">
        <f t="shared" si="77"/>
        <v>0</v>
      </c>
      <c r="L345" s="62">
        <f t="shared" si="78"/>
        <v>0.11934866509494506</v>
      </c>
    </row>
    <row r="346" spans="1:12" ht="12.75">
      <c r="A346" s="27" t="s">
        <v>35</v>
      </c>
      <c r="B346" s="28" t="s">
        <v>631</v>
      </c>
      <c r="C346" s="11" t="s">
        <v>632</v>
      </c>
      <c r="D346" s="12">
        <v>43423629</v>
      </c>
      <c r="E346" s="12">
        <v>43423629</v>
      </c>
      <c r="F346" s="12">
        <v>40660049</v>
      </c>
      <c r="G346" s="29">
        <f t="shared" si="79"/>
        <v>0.9363576913389712</v>
      </c>
      <c r="H346" s="13">
        <f t="shared" si="80"/>
        <v>0.9363576913389712</v>
      </c>
      <c r="I346" s="30">
        <f t="shared" si="85"/>
        <v>0</v>
      </c>
      <c r="J346" s="31">
        <f t="shared" si="86"/>
        <v>2763580</v>
      </c>
      <c r="K346" s="102">
        <f t="shared" si="77"/>
        <v>0</v>
      </c>
      <c r="L346" s="62">
        <f t="shared" si="78"/>
        <v>0.06364230866102877</v>
      </c>
    </row>
    <row r="347" spans="1:12" ht="12.75">
      <c r="A347" s="27" t="s">
        <v>35</v>
      </c>
      <c r="B347" s="28" t="s">
        <v>633</v>
      </c>
      <c r="C347" s="11" t="s">
        <v>634</v>
      </c>
      <c r="D347" s="12">
        <v>52161018</v>
      </c>
      <c r="E347" s="12">
        <v>68925263</v>
      </c>
      <c r="F347" s="12">
        <v>67772730</v>
      </c>
      <c r="G347" s="29">
        <f t="shared" si="79"/>
        <v>1.2992984531091782</v>
      </c>
      <c r="H347" s="13">
        <f t="shared" si="80"/>
        <v>0.9832785113928401</v>
      </c>
      <c r="I347" s="30">
        <f t="shared" si="85"/>
        <v>0</v>
      </c>
      <c r="J347" s="31">
        <f t="shared" si="86"/>
        <v>1152533</v>
      </c>
      <c r="K347" s="102">
        <f t="shared" si="77"/>
        <v>0</v>
      </c>
      <c r="L347" s="62">
        <f t="shared" si="78"/>
        <v>0.016721488607159902</v>
      </c>
    </row>
    <row r="348" spans="1:12" ht="12.75">
      <c r="A348" s="27" t="s">
        <v>35</v>
      </c>
      <c r="B348" s="28" t="s">
        <v>635</v>
      </c>
      <c r="C348" s="11" t="s">
        <v>636</v>
      </c>
      <c r="D348" s="12">
        <v>75959000</v>
      </c>
      <c r="E348" s="12">
        <v>84932000</v>
      </c>
      <c r="F348" s="12">
        <v>72441155</v>
      </c>
      <c r="G348" s="29">
        <f t="shared" si="79"/>
        <v>0.9536875814584184</v>
      </c>
      <c r="H348" s="13">
        <f t="shared" si="80"/>
        <v>0.852931227334809</v>
      </c>
      <c r="I348" s="30">
        <f t="shared" si="85"/>
        <v>0</v>
      </c>
      <c r="J348" s="31">
        <f t="shared" si="86"/>
        <v>12490845</v>
      </c>
      <c r="K348" s="102">
        <f t="shared" si="77"/>
        <v>0</v>
      </c>
      <c r="L348" s="62">
        <f t="shared" si="78"/>
        <v>0.14706877266519097</v>
      </c>
    </row>
    <row r="349" spans="1:12" ht="12.75">
      <c r="A349" s="27" t="s">
        <v>54</v>
      </c>
      <c r="B349" s="28" t="s">
        <v>637</v>
      </c>
      <c r="C349" s="11" t="s">
        <v>638</v>
      </c>
      <c r="D349" s="12">
        <v>8875000</v>
      </c>
      <c r="E349" s="12">
        <v>6935000</v>
      </c>
      <c r="F349" s="12">
        <v>618890</v>
      </c>
      <c r="G349" s="29">
        <f t="shared" si="79"/>
        <v>0.06973408450704226</v>
      </c>
      <c r="H349" s="13">
        <f t="shared" si="80"/>
        <v>0.08924152847873107</v>
      </c>
      <c r="I349" s="30">
        <f t="shared" si="85"/>
        <v>0</v>
      </c>
      <c r="J349" s="31">
        <f t="shared" si="86"/>
        <v>6316110</v>
      </c>
      <c r="K349" s="102">
        <f t="shared" si="77"/>
        <v>0</v>
      </c>
      <c r="L349" s="62">
        <f t="shared" si="78"/>
        <v>0.9107584715212689</v>
      </c>
    </row>
    <row r="350" spans="1:12" ht="12.75">
      <c r="A350" s="32"/>
      <c r="B350" s="33" t="s">
        <v>639</v>
      </c>
      <c r="C350" s="34"/>
      <c r="D350" s="35">
        <f>SUM(D342:D349)</f>
        <v>625723143</v>
      </c>
      <c r="E350" s="35">
        <f>SUM(E342:E349)</f>
        <v>763377409</v>
      </c>
      <c r="F350" s="35">
        <f>SUM(F342:F349)</f>
        <v>671343168</v>
      </c>
      <c r="G350" s="36">
        <f t="shared" si="79"/>
        <v>1.072907683710206</v>
      </c>
      <c r="H350" s="18">
        <f t="shared" si="80"/>
        <v>0.879438086698738</v>
      </c>
      <c r="I350" s="54">
        <f>SUM(I342:I349)</f>
        <v>-6105694</v>
      </c>
      <c r="J350" s="57">
        <f>SUM(J342:J349)</f>
        <v>98139935</v>
      </c>
      <c r="K350" s="103">
        <f t="shared" si="77"/>
        <v>0.007998263936050012</v>
      </c>
      <c r="L350" s="100">
        <f t="shared" si="78"/>
        <v>0.12856017723731197</v>
      </c>
    </row>
    <row r="351" spans="1:12" ht="12.75">
      <c r="A351" s="27" t="s">
        <v>35</v>
      </c>
      <c r="B351" s="28" t="s">
        <v>640</v>
      </c>
      <c r="C351" s="11" t="s">
        <v>641</v>
      </c>
      <c r="D351" s="12">
        <v>15718000</v>
      </c>
      <c r="E351" s="12">
        <v>15304729</v>
      </c>
      <c r="F351" s="12">
        <v>12930428</v>
      </c>
      <c r="G351" s="29">
        <f t="shared" si="79"/>
        <v>0.8226509734062858</v>
      </c>
      <c r="H351" s="13">
        <f t="shared" si="80"/>
        <v>0.8448648780386768</v>
      </c>
      <c r="I351" s="30">
        <f>IF($F351&gt;$E351,$E351-$F351,0)</f>
        <v>0</v>
      </c>
      <c r="J351" s="31">
        <f>IF($F351&lt;=$E351,$E351-$F351,0)</f>
        <v>2374301</v>
      </c>
      <c r="K351" s="102">
        <f t="shared" si="77"/>
        <v>0</v>
      </c>
      <c r="L351" s="62">
        <f t="shared" si="78"/>
        <v>0.1551351219613232</v>
      </c>
    </row>
    <row r="352" spans="1:12" ht="12.75">
      <c r="A352" s="27" t="s">
        <v>35</v>
      </c>
      <c r="B352" s="28" t="s">
        <v>642</v>
      </c>
      <c r="C352" s="11" t="s">
        <v>643</v>
      </c>
      <c r="D352" s="12">
        <v>17918000</v>
      </c>
      <c r="E352" s="12">
        <v>24018750</v>
      </c>
      <c r="F352" s="12">
        <v>24012876</v>
      </c>
      <c r="G352" s="29">
        <f t="shared" si="79"/>
        <v>1.3401538118093537</v>
      </c>
      <c r="H352" s="13">
        <f t="shared" si="80"/>
        <v>0.9997554410616706</v>
      </c>
      <c r="I352" s="30">
        <f>IF($F352&gt;$E352,$E352-$F352,0)</f>
        <v>0</v>
      </c>
      <c r="J352" s="31">
        <f>IF($F352&lt;=$E352,$E352-$F352,0)</f>
        <v>5874</v>
      </c>
      <c r="K352" s="102">
        <f t="shared" si="77"/>
        <v>0</v>
      </c>
      <c r="L352" s="62">
        <f t="shared" si="78"/>
        <v>0.00024455893832943013</v>
      </c>
    </row>
    <row r="353" spans="1:12" ht="12.75">
      <c r="A353" s="27" t="s">
        <v>35</v>
      </c>
      <c r="B353" s="28" t="s">
        <v>644</v>
      </c>
      <c r="C353" s="11" t="s">
        <v>645</v>
      </c>
      <c r="D353" s="12">
        <v>25021860</v>
      </c>
      <c r="E353" s="12">
        <v>34575212</v>
      </c>
      <c r="F353" s="12">
        <v>27167265</v>
      </c>
      <c r="G353" s="29">
        <f t="shared" si="79"/>
        <v>1.0857412278703502</v>
      </c>
      <c r="H353" s="13">
        <f t="shared" si="80"/>
        <v>0.7857439890751791</v>
      </c>
      <c r="I353" s="30">
        <f>IF($F353&gt;$E353,$E353-$F353,0)</f>
        <v>0</v>
      </c>
      <c r="J353" s="31">
        <f>IF($F353&lt;=$E353,$E353-$F353,0)</f>
        <v>7407947</v>
      </c>
      <c r="K353" s="102">
        <f t="shared" si="77"/>
        <v>0</v>
      </c>
      <c r="L353" s="62">
        <f t="shared" si="78"/>
        <v>0.21425601092482094</v>
      </c>
    </row>
    <row r="354" spans="1:12" ht="12.75">
      <c r="A354" s="27" t="s">
        <v>54</v>
      </c>
      <c r="B354" s="28" t="s">
        <v>646</v>
      </c>
      <c r="C354" s="11" t="s">
        <v>647</v>
      </c>
      <c r="D354" s="12">
        <v>330000</v>
      </c>
      <c r="E354" s="12">
        <v>330000</v>
      </c>
      <c r="F354" s="12">
        <v>325484</v>
      </c>
      <c r="G354" s="29">
        <f t="shared" si="79"/>
        <v>0.9863151515151515</v>
      </c>
      <c r="H354" s="13">
        <f t="shared" si="80"/>
        <v>0.9863151515151515</v>
      </c>
      <c r="I354" s="30">
        <f>IF($F354&gt;$E354,$E354-$F354,0)</f>
        <v>0</v>
      </c>
      <c r="J354" s="31">
        <f>IF($F354&lt;=$E354,$E354-$F354,0)</f>
        <v>4516</v>
      </c>
      <c r="K354" s="102">
        <f t="shared" si="77"/>
        <v>0</v>
      </c>
      <c r="L354" s="62">
        <f t="shared" si="78"/>
        <v>0.013684848484848485</v>
      </c>
    </row>
    <row r="355" spans="1:12" ht="12.75">
      <c r="A355" s="32"/>
      <c r="B355" s="33" t="s">
        <v>648</v>
      </c>
      <c r="C355" s="34"/>
      <c r="D355" s="35">
        <f>SUM(D351:D354)</f>
        <v>58987860</v>
      </c>
      <c r="E355" s="35">
        <f>SUM(E351:E354)</f>
        <v>74228691</v>
      </c>
      <c r="F355" s="35">
        <f>SUM(F351:F354)</f>
        <v>64436053</v>
      </c>
      <c r="G355" s="36">
        <f t="shared" si="79"/>
        <v>1.0923612587403577</v>
      </c>
      <c r="H355" s="18">
        <f t="shared" si="80"/>
        <v>0.8680747583168347</v>
      </c>
      <c r="I355" s="54">
        <f>SUM(I351:I354)</f>
        <v>0</v>
      </c>
      <c r="J355" s="57">
        <f>SUM(J351:J354)</f>
        <v>9792638</v>
      </c>
      <c r="K355" s="103">
        <f t="shared" si="77"/>
        <v>0</v>
      </c>
      <c r="L355" s="100">
        <f t="shared" si="78"/>
        <v>0.13192524168316533</v>
      </c>
    </row>
    <row r="356" spans="1:12" ht="12.75">
      <c r="A356" s="40"/>
      <c r="B356" s="41" t="s">
        <v>649</v>
      </c>
      <c r="C356" s="42"/>
      <c r="D356" s="43">
        <f>SUM(D320,D322:D327,D329:D334,D336:D340,D342:D349,D351:D354)</f>
        <v>7483037479</v>
      </c>
      <c r="E356" s="43">
        <f>SUM(E320,E322:E327,E329:E334,E336:E340,E342:E349,E351:E354)</f>
        <v>7879885921</v>
      </c>
      <c r="F356" s="43">
        <f>SUM(F320,F322:F327,F329:F334,F336:F340,F342:F349,F351:F354)</f>
        <v>6091030564</v>
      </c>
      <c r="G356" s="44">
        <f t="shared" si="79"/>
        <v>0.8139783585333557</v>
      </c>
      <c r="H356" s="45">
        <f t="shared" si="80"/>
        <v>0.7729846123491868</v>
      </c>
      <c r="I356" s="54">
        <f>I355+I350+I341+I335+I328+I321</f>
        <v>-11205152</v>
      </c>
      <c r="J356" s="57">
        <f>J355+J350+J341+J335+J328+J321</f>
        <v>1800060509</v>
      </c>
      <c r="K356" s="103">
        <f t="shared" si="77"/>
        <v>0.0014219941903141165</v>
      </c>
      <c r="L356" s="100">
        <f t="shared" si="78"/>
        <v>0.2284373818411273</v>
      </c>
    </row>
    <row r="357" spans="1:12" ht="12.75">
      <c r="A357" s="32"/>
      <c r="B357" s="33" t="s">
        <v>650</v>
      </c>
      <c r="C357" s="34"/>
      <c r="D357" s="17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56417765636</v>
      </c>
      <c r="E357" s="17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61866271397</v>
      </c>
      <c r="F357" s="17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47931821697</v>
      </c>
      <c r="G357" s="36">
        <f t="shared" si="79"/>
        <v>0.849587380086085</v>
      </c>
      <c r="H357" s="18">
        <f t="shared" si="80"/>
        <v>0.7747649989995081</v>
      </c>
      <c r="I357" s="54">
        <f>I356+I317+I277+I247+I220+I182+I107+I89+I57</f>
        <v>-873683283</v>
      </c>
      <c r="J357" s="57">
        <f>J356+J317+J277+J247+J220+J182+J107+J89+J57</f>
        <v>14808132983</v>
      </c>
      <c r="K357" s="103">
        <f t="shared" si="77"/>
        <v>0.014122126051423335</v>
      </c>
      <c r="L357" s="100">
        <f t="shared" si="78"/>
        <v>0.23935712705191525</v>
      </c>
    </row>
  </sheetData>
  <sheetProtection/>
  <mergeCells count="11">
    <mergeCell ref="L2:L3"/>
    <mergeCell ref="K2:K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portrait" paperSize="9" scale="70" r:id="rId1"/>
  <rowBreaks count="8" manualBreakCount="8">
    <brk id="57" max="255" man="1"/>
    <brk id="107" max="255" man="1"/>
    <brk id="153" max="255" man="1"/>
    <brk id="182" max="255" man="1"/>
    <brk id="220" max="255" man="1"/>
    <brk id="247" max="255" man="1"/>
    <brk id="277" max="255" man="1"/>
    <brk id="3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7"/>
  <sheetViews>
    <sheetView showGridLines="0" zoomScaleSheetLayoutView="100" zoomScalePageLayoutView="0" workbookViewId="0" topLeftCell="A304">
      <selection activeCell="K1" sqref="K1:L65536"/>
    </sheetView>
  </sheetViews>
  <sheetFormatPr defaultColWidth="9.140625" defaultRowHeight="12.75"/>
  <cols>
    <col min="1" max="1" width="2.28125" style="91" customWidth="1"/>
    <col min="2" max="2" width="23.28125" style="91" customWidth="1"/>
    <col min="3" max="3" width="7.421875" style="91" customWidth="1"/>
    <col min="4" max="4" width="12.7109375" style="91" customWidth="1"/>
    <col min="5" max="8" width="12.140625" style="91" customWidth="1"/>
    <col min="9" max="10" width="12.140625" style="89" customWidth="1"/>
    <col min="11" max="11" width="12.140625" style="91" customWidth="1"/>
    <col min="12" max="12" width="11.421875" style="91" customWidth="1"/>
    <col min="13" max="16384" width="9.140625" style="91" customWidth="1"/>
  </cols>
  <sheetData>
    <row r="1" spans="1:11" s="89" customFormat="1" ht="12.75">
      <c r="A1" s="88" t="s">
        <v>653</v>
      </c>
      <c r="C1" s="90"/>
      <c r="D1" s="90"/>
      <c r="E1" s="90"/>
      <c r="F1" s="90"/>
      <c r="G1" s="90"/>
      <c r="H1" s="90"/>
      <c r="I1" s="90"/>
      <c r="J1" s="90"/>
      <c r="K1" s="90"/>
    </row>
    <row r="2" spans="1:12" ht="30" customHeight="1">
      <c r="A2" s="21"/>
      <c r="B2" s="123" t="s">
        <v>0</v>
      </c>
      <c r="C2" s="125" t="s">
        <v>1</v>
      </c>
      <c r="D2" s="127" t="s">
        <v>2</v>
      </c>
      <c r="E2" s="127" t="s">
        <v>3</v>
      </c>
      <c r="F2" s="127" t="s">
        <v>4</v>
      </c>
      <c r="G2" s="130" t="s">
        <v>5</v>
      </c>
      <c r="H2" s="127" t="s">
        <v>6</v>
      </c>
      <c r="I2" s="132" t="s">
        <v>7</v>
      </c>
      <c r="J2" s="134" t="s">
        <v>8</v>
      </c>
      <c r="K2" s="121" t="s">
        <v>655</v>
      </c>
      <c r="L2" s="105" t="s">
        <v>656</v>
      </c>
    </row>
    <row r="3" spans="1:12" ht="30" customHeight="1">
      <c r="A3" s="84"/>
      <c r="B3" s="124"/>
      <c r="C3" s="126"/>
      <c r="D3" s="129"/>
      <c r="E3" s="129"/>
      <c r="F3" s="129"/>
      <c r="G3" s="131"/>
      <c r="H3" s="129"/>
      <c r="I3" s="133"/>
      <c r="J3" s="135"/>
      <c r="K3" s="122"/>
      <c r="L3" s="106"/>
    </row>
    <row r="4" spans="1:12" ht="12.75">
      <c r="A4" s="22"/>
      <c r="B4" s="24" t="s">
        <v>28</v>
      </c>
      <c r="C4" s="5"/>
      <c r="D4" s="92"/>
      <c r="E4" s="92"/>
      <c r="F4" s="92"/>
      <c r="G4" s="93"/>
      <c r="H4" s="92"/>
      <c r="I4" s="94"/>
      <c r="J4" s="95"/>
      <c r="K4" s="94"/>
      <c r="L4" s="101"/>
    </row>
    <row r="5" spans="1:12" ht="12.75">
      <c r="A5" s="27" t="s">
        <v>29</v>
      </c>
      <c r="B5" s="28" t="s">
        <v>30</v>
      </c>
      <c r="C5" s="11" t="s">
        <v>31</v>
      </c>
      <c r="D5" s="12">
        <v>4514281381</v>
      </c>
      <c r="E5" s="12">
        <v>4463201288</v>
      </c>
      <c r="F5" s="12">
        <v>4218727468</v>
      </c>
      <c r="G5" s="29">
        <f>IF($D5=0,0,$F5/$D5)</f>
        <v>0.9345291336415257</v>
      </c>
      <c r="H5" s="13">
        <f>IF($E5=0,0,$F5/$E5)</f>
        <v>0.9452245587360567</v>
      </c>
      <c r="I5" s="30">
        <f>IF($F5&gt;$E5,$E5-$F5,0)</f>
        <v>0</v>
      </c>
      <c r="J5" s="31">
        <f>IF($F5&lt;=$E5,$E5-$F5,0)</f>
        <v>244473820</v>
      </c>
      <c r="K5" s="102">
        <f>IF(E5=0,0,(ABS(I5)/E5))</f>
        <v>0</v>
      </c>
      <c r="L5" s="62">
        <f>IF(E5=0,0,(J5/E5))</f>
        <v>0.05477544126394328</v>
      </c>
    </row>
    <row r="6" spans="1:12" ht="12.75">
      <c r="A6" s="27" t="s">
        <v>29</v>
      </c>
      <c r="B6" s="28" t="s">
        <v>32</v>
      </c>
      <c r="C6" s="11" t="s">
        <v>33</v>
      </c>
      <c r="D6" s="12">
        <v>7620912730</v>
      </c>
      <c r="E6" s="12">
        <v>7857417724</v>
      </c>
      <c r="F6" s="12">
        <v>6928146097</v>
      </c>
      <c r="G6" s="29">
        <f>IF($D6=0,0,$F6/$D6)</f>
        <v>0.9090966321825339</v>
      </c>
      <c r="H6" s="13">
        <f>IF($E6=0,0,$F6/$E6)</f>
        <v>0.8817332029883562</v>
      </c>
      <c r="I6" s="30">
        <f>IF($F6&gt;$E6,$E6-$F6,0)</f>
        <v>0</v>
      </c>
      <c r="J6" s="31">
        <f>IF($F6&lt;=$E6,$E6-$F6,0)</f>
        <v>929271627</v>
      </c>
      <c r="K6" s="102">
        <f aca="true" t="shared" si="0" ref="K6:K57">IF(E6=0,0,(ABS(I6)/E6))</f>
        <v>0</v>
      </c>
      <c r="L6" s="62">
        <f aca="true" t="shared" si="1" ref="L6:L57">IF(E6=0,0,(J6/E6))</f>
        <v>0.11826679701164378</v>
      </c>
    </row>
    <row r="7" spans="1:12" ht="12.75">
      <c r="A7" s="32"/>
      <c r="B7" s="33" t="s">
        <v>34</v>
      </c>
      <c r="C7" s="34"/>
      <c r="D7" s="35">
        <f>SUM(D5:D6)</f>
        <v>12135194111</v>
      </c>
      <c r="E7" s="35">
        <f>SUM(E5:E6)</f>
        <v>12320619012</v>
      </c>
      <c r="F7" s="35">
        <f>SUM(F5:F6)</f>
        <v>11146873565</v>
      </c>
      <c r="G7" s="36">
        <f aca="true" t="shared" si="2" ref="G7:G38">IF($D7=0,0,$F7/$D7)</f>
        <v>0.9185575000317356</v>
      </c>
      <c r="H7" s="18">
        <f aca="true" t="shared" si="3" ref="H7:H38">IF($E7=0,0,$F7/$E7)</f>
        <v>0.9047332406061093</v>
      </c>
      <c r="I7" s="54">
        <f>SUM(I5:I6)</f>
        <v>0</v>
      </c>
      <c r="J7" s="55">
        <f>SUM(J5:J6)</f>
        <v>1173745447</v>
      </c>
      <c r="K7" s="103">
        <f t="shared" si="0"/>
        <v>0</v>
      </c>
      <c r="L7" s="100">
        <f t="shared" si="1"/>
        <v>0.09526675939389075</v>
      </c>
    </row>
    <row r="8" spans="1:12" ht="12.75">
      <c r="A8" s="27" t="s">
        <v>35</v>
      </c>
      <c r="B8" s="28" t="s">
        <v>36</v>
      </c>
      <c r="C8" s="11" t="s">
        <v>37</v>
      </c>
      <c r="D8" s="12">
        <v>202197490</v>
      </c>
      <c r="E8" s="12">
        <v>207258437</v>
      </c>
      <c r="F8" s="12">
        <v>158884741</v>
      </c>
      <c r="G8" s="29">
        <f t="shared" si="2"/>
        <v>0.7857898780049148</v>
      </c>
      <c r="H8" s="13">
        <f t="shared" si="3"/>
        <v>0.7666020418748984</v>
      </c>
      <c r="I8" s="30">
        <f aca="true" t="shared" si="4" ref="I8:I17">IF($F8&gt;$E8,$E8-$F8,0)</f>
        <v>0</v>
      </c>
      <c r="J8" s="31">
        <f aca="true" t="shared" si="5" ref="J8:J17">IF($F8&lt;=$E8,$E8-$F8,0)</f>
        <v>48373696</v>
      </c>
      <c r="K8" s="102">
        <f t="shared" si="0"/>
        <v>0</v>
      </c>
      <c r="L8" s="62">
        <f t="shared" si="1"/>
        <v>0.23339795812510156</v>
      </c>
    </row>
    <row r="9" spans="1:12" ht="12.75">
      <c r="A9" s="27" t="s">
        <v>35</v>
      </c>
      <c r="B9" s="28" t="s">
        <v>38</v>
      </c>
      <c r="C9" s="11" t="s">
        <v>39</v>
      </c>
      <c r="D9" s="12">
        <v>180226510</v>
      </c>
      <c r="E9" s="12">
        <v>181330890</v>
      </c>
      <c r="F9" s="12">
        <v>171962960</v>
      </c>
      <c r="G9" s="29">
        <f t="shared" si="2"/>
        <v>0.954149087168142</v>
      </c>
      <c r="H9" s="13">
        <f t="shared" si="3"/>
        <v>0.9483379252150586</v>
      </c>
      <c r="I9" s="30">
        <f t="shared" si="4"/>
        <v>0</v>
      </c>
      <c r="J9" s="31">
        <f t="shared" si="5"/>
        <v>9367930</v>
      </c>
      <c r="K9" s="102">
        <f t="shared" si="0"/>
        <v>0</v>
      </c>
      <c r="L9" s="62">
        <f t="shared" si="1"/>
        <v>0.051662074784941496</v>
      </c>
    </row>
    <row r="10" spans="1:12" ht="12.75">
      <c r="A10" s="27" t="s">
        <v>35</v>
      </c>
      <c r="B10" s="28" t="s">
        <v>40</v>
      </c>
      <c r="C10" s="11" t="s">
        <v>41</v>
      </c>
      <c r="D10" s="12">
        <v>40746503</v>
      </c>
      <c r="E10" s="12">
        <v>40445933</v>
      </c>
      <c r="F10" s="12">
        <v>31844066</v>
      </c>
      <c r="G10" s="29">
        <f t="shared" si="2"/>
        <v>0.7815165389775903</v>
      </c>
      <c r="H10" s="13">
        <f t="shared" si="3"/>
        <v>0.7873243027920755</v>
      </c>
      <c r="I10" s="30">
        <f t="shared" si="4"/>
        <v>0</v>
      </c>
      <c r="J10" s="31">
        <f t="shared" si="5"/>
        <v>8601867</v>
      </c>
      <c r="K10" s="102">
        <f t="shared" si="0"/>
        <v>0</v>
      </c>
      <c r="L10" s="62">
        <f t="shared" si="1"/>
        <v>0.21267569720792445</v>
      </c>
    </row>
    <row r="11" spans="1:12" ht="12.75">
      <c r="A11" s="27" t="s">
        <v>35</v>
      </c>
      <c r="B11" s="28" t="s">
        <v>42</v>
      </c>
      <c r="C11" s="11" t="s">
        <v>43</v>
      </c>
      <c r="D11" s="12">
        <v>344643692</v>
      </c>
      <c r="E11" s="12">
        <v>153067728</v>
      </c>
      <c r="F11" s="12">
        <v>267474171</v>
      </c>
      <c r="G11" s="29">
        <f t="shared" si="2"/>
        <v>0.776088978875029</v>
      </c>
      <c r="H11" s="13">
        <f t="shared" si="3"/>
        <v>1.7474236698672367</v>
      </c>
      <c r="I11" s="30">
        <f t="shared" si="4"/>
        <v>-114406443</v>
      </c>
      <c r="J11" s="31">
        <f t="shared" si="5"/>
        <v>0</v>
      </c>
      <c r="K11" s="102">
        <f t="shared" si="0"/>
        <v>0.7474236698672369</v>
      </c>
      <c r="L11" s="62">
        <f t="shared" si="1"/>
        <v>0</v>
      </c>
    </row>
    <row r="12" spans="1:12" ht="12.75">
      <c r="A12" s="27" t="s">
        <v>35</v>
      </c>
      <c r="B12" s="28" t="s">
        <v>44</v>
      </c>
      <c r="C12" s="11" t="s">
        <v>45</v>
      </c>
      <c r="D12" s="12">
        <v>273642750</v>
      </c>
      <c r="E12" s="12">
        <v>273642750</v>
      </c>
      <c r="F12" s="12">
        <v>303848494</v>
      </c>
      <c r="G12" s="29">
        <f t="shared" si="2"/>
        <v>1.1103838636324186</v>
      </c>
      <c r="H12" s="13">
        <f t="shared" si="3"/>
        <v>1.1103838636324186</v>
      </c>
      <c r="I12" s="30">
        <f t="shared" si="4"/>
        <v>-30205744</v>
      </c>
      <c r="J12" s="31">
        <f t="shared" si="5"/>
        <v>0</v>
      </c>
      <c r="K12" s="102">
        <f t="shared" si="0"/>
        <v>0.11038386363241855</v>
      </c>
      <c r="L12" s="62">
        <f t="shared" si="1"/>
        <v>0</v>
      </c>
    </row>
    <row r="13" spans="1:12" ht="12.75">
      <c r="A13" s="27" t="s">
        <v>35</v>
      </c>
      <c r="B13" s="28" t="s">
        <v>46</v>
      </c>
      <c r="C13" s="11" t="s">
        <v>47</v>
      </c>
      <c r="D13" s="12">
        <v>0</v>
      </c>
      <c r="E13" s="12">
        <v>0</v>
      </c>
      <c r="F13" s="12">
        <v>90038373</v>
      </c>
      <c r="G13" s="29">
        <f t="shared" si="2"/>
        <v>0</v>
      </c>
      <c r="H13" s="13">
        <f t="shared" si="3"/>
        <v>0</v>
      </c>
      <c r="I13" s="30">
        <f t="shared" si="4"/>
        <v>-90038373</v>
      </c>
      <c r="J13" s="31">
        <f t="shared" si="5"/>
        <v>0</v>
      </c>
      <c r="K13" s="102">
        <f t="shared" si="0"/>
        <v>0</v>
      </c>
      <c r="L13" s="62">
        <f t="shared" si="1"/>
        <v>0</v>
      </c>
    </row>
    <row r="14" spans="1:12" ht="12.75">
      <c r="A14" s="27" t="s">
        <v>35</v>
      </c>
      <c r="B14" s="28" t="s">
        <v>48</v>
      </c>
      <c r="C14" s="11" t="s">
        <v>49</v>
      </c>
      <c r="D14" s="12">
        <v>59525928</v>
      </c>
      <c r="E14" s="12">
        <v>59525928</v>
      </c>
      <c r="F14" s="12">
        <v>52504241</v>
      </c>
      <c r="G14" s="29">
        <f t="shared" si="2"/>
        <v>0.8820398566486859</v>
      </c>
      <c r="H14" s="13">
        <f t="shared" si="3"/>
        <v>0.8820398566486859</v>
      </c>
      <c r="I14" s="30">
        <f t="shared" si="4"/>
        <v>0</v>
      </c>
      <c r="J14" s="31">
        <f t="shared" si="5"/>
        <v>7021687</v>
      </c>
      <c r="K14" s="102">
        <f t="shared" si="0"/>
        <v>0</v>
      </c>
      <c r="L14" s="62">
        <f t="shared" si="1"/>
        <v>0.11796014335131406</v>
      </c>
    </row>
    <row r="15" spans="1:12" ht="12.75">
      <c r="A15" s="27" t="s">
        <v>35</v>
      </c>
      <c r="B15" s="28" t="s">
        <v>50</v>
      </c>
      <c r="C15" s="11" t="s">
        <v>51</v>
      </c>
      <c r="D15" s="12">
        <v>644462664</v>
      </c>
      <c r="E15" s="12">
        <v>646817224</v>
      </c>
      <c r="F15" s="12">
        <v>505294416</v>
      </c>
      <c r="G15" s="29">
        <f t="shared" si="2"/>
        <v>0.7840553754716814</v>
      </c>
      <c r="H15" s="13">
        <f t="shared" si="3"/>
        <v>0.7812012377703782</v>
      </c>
      <c r="I15" s="30">
        <f t="shared" si="4"/>
        <v>0</v>
      </c>
      <c r="J15" s="31">
        <f t="shared" si="5"/>
        <v>141522808</v>
      </c>
      <c r="K15" s="102">
        <f t="shared" si="0"/>
        <v>0</v>
      </c>
      <c r="L15" s="62">
        <f t="shared" si="1"/>
        <v>0.21879876222962177</v>
      </c>
    </row>
    <row r="16" spans="1:12" ht="12.75">
      <c r="A16" s="27" t="s">
        <v>35</v>
      </c>
      <c r="B16" s="28" t="s">
        <v>52</v>
      </c>
      <c r="C16" s="11" t="s">
        <v>53</v>
      </c>
      <c r="D16" s="12">
        <v>0</v>
      </c>
      <c r="E16" s="12">
        <v>120927065</v>
      </c>
      <c r="F16" s="12">
        <v>91285376</v>
      </c>
      <c r="G16" s="29">
        <f t="shared" si="2"/>
        <v>0</v>
      </c>
      <c r="H16" s="13">
        <f t="shared" si="3"/>
        <v>0.754879612764934</v>
      </c>
      <c r="I16" s="30">
        <f t="shared" si="4"/>
        <v>0</v>
      </c>
      <c r="J16" s="31">
        <f t="shared" si="5"/>
        <v>29641689</v>
      </c>
      <c r="K16" s="102">
        <f t="shared" si="0"/>
        <v>0</v>
      </c>
      <c r="L16" s="62">
        <f t="shared" si="1"/>
        <v>0.24512038723506602</v>
      </c>
    </row>
    <row r="17" spans="1:12" ht="12.75">
      <c r="A17" s="27" t="s">
        <v>54</v>
      </c>
      <c r="B17" s="28" t="s">
        <v>55</v>
      </c>
      <c r="C17" s="11" t="s">
        <v>56</v>
      </c>
      <c r="D17" s="12">
        <v>150907000</v>
      </c>
      <c r="E17" s="12">
        <v>183959313</v>
      </c>
      <c r="F17" s="12">
        <v>130506568</v>
      </c>
      <c r="G17" s="29">
        <f t="shared" si="2"/>
        <v>0.8648145414062965</v>
      </c>
      <c r="H17" s="13">
        <f t="shared" si="3"/>
        <v>0.7094316991714358</v>
      </c>
      <c r="I17" s="30">
        <f t="shared" si="4"/>
        <v>0</v>
      </c>
      <c r="J17" s="31">
        <f t="shared" si="5"/>
        <v>53452745</v>
      </c>
      <c r="K17" s="102">
        <f t="shared" si="0"/>
        <v>0</v>
      </c>
      <c r="L17" s="62">
        <f t="shared" si="1"/>
        <v>0.2905683008285642</v>
      </c>
    </row>
    <row r="18" spans="1:12" ht="12.75">
      <c r="A18" s="32"/>
      <c r="B18" s="33" t="s">
        <v>57</v>
      </c>
      <c r="C18" s="34"/>
      <c r="D18" s="35">
        <f>SUM(D8:D17)</f>
        <v>1896352537</v>
      </c>
      <c r="E18" s="35">
        <f>SUM(E8:E17)</f>
        <v>1866975268</v>
      </c>
      <c r="F18" s="35">
        <f>SUM(F8:F17)</f>
        <v>1803643406</v>
      </c>
      <c r="G18" s="36">
        <f t="shared" si="2"/>
        <v>0.9511118691323796</v>
      </c>
      <c r="H18" s="18">
        <f t="shared" si="3"/>
        <v>0.9660778248723968</v>
      </c>
      <c r="I18" s="54">
        <f>SUM(I8:I17)</f>
        <v>-234650560</v>
      </c>
      <c r="J18" s="55">
        <f>SUM(J8:J17)</f>
        <v>297982422</v>
      </c>
      <c r="K18" s="103">
        <f t="shared" si="0"/>
        <v>0.1256848786493941</v>
      </c>
      <c r="L18" s="100">
        <f t="shared" si="1"/>
        <v>0.15960705377699733</v>
      </c>
    </row>
    <row r="19" spans="1:12" ht="12.75">
      <c r="A19" s="27" t="s">
        <v>35</v>
      </c>
      <c r="B19" s="28" t="s">
        <v>58</v>
      </c>
      <c r="C19" s="11" t="s">
        <v>59</v>
      </c>
      <c r="D19" s="12">
        <v>178828463</v>
      </c>
      <c r="E19" s="12">
        <v>178828463</v>
      </c>
      <c r="F19" s="12">
        <v>137951114</v>
      </c>
      <c r="G19" s="29">
        <f t="shared" si="2"/>
        <v>0.7714158679538614</v>
      </c>
      <c r="H19" s="13">
        <f t="shared" si="3"/>
        <v>0.7714158679538614</v>
      </c>
      <c r="I19" s="30">
        <f aca="true" t="shared" si="6" ref="I19:I26">IF($F19&gt;$E19,$E19-$F19,0)</f>
        <v>0</v>
      </c>
      <c r="J19" s="31">
        <f aca="true" t="shared" si="7" ref="J19:J26">IF($F19&lt;=$E19,$E19-$F19,0)</f>
        <v>40877349</v>
      </c>
      <c r="K19" s="102">
        <f t="shared" si="0"/>
        <v>0</v>
      </c>
      <c r="L19" s="62">
        <f t="shared" si="1"/>
        <v>0.22858413204613853</v>
      </c>
    </row>
    <row r="20" spans="1:12" ht="12.75">
      <c r="A20" s="27" t="s">
        <v>35</v>
      </c>
      <c r="B20" s="28" t="s">
        <v>60</v>
      </c>
      <c r="C20" s="11" t="s">
        <v>61</v>
      </c>
      <c r="D20" s="12">
        <v>234868919</v>
      </c>
      <c r="E20" s="12">
        <v>241987913</v>
      </c>
      <c r="F20" s="12">
        <v>173881489</v>
      </c>
      <c r="G20" s="29">
        <f t="shared" si="2"/>
        <v>0.7403341818931776</v>
      </c>
      <c r="H20" s="13">
        <f t="shared" si="3"/>
        <v>0.7185544387086804</v>
      </c>
      <c r="I20" s="30">
        <f t="shared" si="6"/>
        <v>0</v>
      </c>
      <c r="J20" s="31">
        <f t="shared" si="7"/>
        <v>68106424</v>
      </c>
      <c r="K20" s="102">
        <f t="shared" si="0"/>
        <v>0</v>
      </c>
      <c r="L20" s="62">
        <f t="shared" si="1"/>
        <v>0.28144556129131953</v>
      </c>
    </row>
    <row r="21" spans="1:12" ht="12.75">
      <c r="A21" s="27" t="s">
        <v>35</v>
      </c>
      <c r="B21" s="28" t="s">
        <v>62</v>
      </c>
      <c r="C21" s="11" t="s">
        <v>63</v>
      </c>
      <c r="D21" s="12">
        <v>107372939</v>
      </c>
      <c r="E21" s="12">
        <v>97770654</v>
      </c>
      <c r="F21" s="12">
        <v>64577962</v>
      </c>
      <c r="G21" s="29">
        <f t="shared" si="2"/>
        <v>0.601436103001707</v>
      </c>
      <c r="H21" s="13">
        <f t="shared" si="3"/>
        <v>0.6605045518054937</v>
      </c>
      <c r="I21" s="30">
        <f t="shared" si="6"/>
        <v>0</v>
      </c>
      <c r="J21" s="31">
        <f t="shared" si="7"/>
        <v>33192692</v>
      </c>
      <c r="K21" s="102">
        <f t="shared" si="0"/>
        <v>0</v>
      </c>
      <c r="L21" s="62">
        <f t="shared" si="1"/>
        <v>0.3394954481945063</v>
      </c>
    </row>
    <row r="22" spans="1:12" ht="12.75">
      <c r="A22" s="27" t="s">
        <v>35</v>
      </c>
      <c r="B22" s="28" t="s">
        <v>64</v>
      </c>
      <c r="C22" s="11" t="s">
        <v>65</v>
      </c>
      <c r="D22" s="12">
        <v>0</v>
      </c>
      <c r="E22" s="12">
        <v>165584969</v>
      </c>
      <c r="F22" s="12">
        <v>152563575</v>
      </c>
      <c r="G22" s="29">
        <f t="shared" si="2"/>
        <v>0</v>
      </c>
      <c r="H22" s="13">
        <f t="shared" si="3"/>
        <v>0.9213612559241413</v>
      </c>
      <c r="I22" s="30">
        <f t="shared" si="6"/>
        <v>0</v>
      </c>
      <c r="J22" s="31">
        <f t="shared" si="7"/>
        <v>13021394</v>
      </c>
      <c r="K22" s="102">
        <f t="shared" si="0"/>
        <v>0</v>
      </c>
      <c r="L22" s="62">
        <f t="shared" si="1"/>
        <v>0.07863874407585872</v>
      </c>
    </row>
    <row r="23" spans="1:12" ht="12.75">
      <c r="A23" s="27" t="s">
        <v>35</v>
      </c>
      <c r="B23" s="28" t="s">
        <v>66</v>
      </c>
      <c r="C23" s="11" t="s">
        <v>67</v>
      </c>
      <c r="D23" s="12">
        <v>137348938</v>
      </c>
      <c r="E23" s="12">
        <v>137348938</v>
      </c>
      <c r="F23" s="12">
        <v>76217212</v>
      </c>
      <c r="G23" s="29">
        <f t="shared" si="2"/>
        <v>0.5549166459517874</v>
      </c>
      <c r="H23" s="13">
        <f t="shared" si="3"/>
        <v>0.5549166459517874</v>
      </c>
      <c r="I23" s="30">
        <f t="shared" si="6"/>
        <v>0</v>
      </c>
      <c r="J23" s="31">
        <f t="shared" si="7"/>
        <v>61131726</v>
      </c>
      <c r="K23" s="102">
        <f t="shared" si="0"/>
        <v>0</v>
      </c>
      <c r="L23" s="62">
        <f t="shared" si="1"/>
        <v>0.4450833540482126</v>
      </c>
    </row>
    <row r="24" spans="1:12" ht="12.75">
      <c r="A24" s="27" t="s">
        <v>35</v>
      </c>
      <c r="B24" s="28" t="s">
        <v>68</v>
      </c>
      <c r="C24" s="11" t="s">
        <v>69</v>
      </c>
      <c r="D24" s="12">
        <v>196060134</v>
      </c>
      <c r="E24" s="12">
        <v>196060134</v>
      </c>
      <c r="F24" s="12">
        <v>168379990</v>
      </c>
      <c r="G24" s="29">
        <f t="shared" si="2"/>
        <v>0.8588180909842691</v>
      </c>
      <c r="H24" s="13">
        <f t="shared" si="3"/>
        <v>0.8588180909842691</v>
      </c>
      <c r="I24" s="30">
        <f t="shared" si="6"/>
        <v>0</v>
      </c>
      <c r="J24" s="31">
        <f t="shared" si="7"/>
        <v>27680144</v>
      </c>
      <c r="K24" s="102">
        <f t="shared" si="0"/>
        <v>0</v>
      </c>
      <c r="L24" s="62">
        <f t="shared" si="1"/>
        <v>0.14118190901573086</v>
      </c>
    </row>
    <row r="25" spans="1:12" ht="12.75">
      <c r="A25" s="27" t="s">
        <v>35</v>
      </c>
      <c r="B25" s="28" t="s">
        <v>70</v>
      </c>
      <c r="C25" s="11" t="s">
        <v>71</v>
      </c>
      <c r="D25" s="12">
        <v>77389078</v>
      </c>
      <c r="E25" s="12">
        <v>87013276</v>
      </c>
      <c r="F25" s="12">
        <v>57285564</v>
      </c>
      <c r="G25" s="29">
        <f t="shared" si="2"/>
        <v>0.7402280202898915</v>
      </c>
      <c r="H25" s="13">
        <f t="shared" si="3"/>
        <v>0.6583542952686898</v>
      </c>
      <c r="I25" s="30">
        <f t="shared" si="6"/>
        <v>0</v>
      </c>
      <c r="J25" s="31">
        <f t="shared" si="7"/>
        <v>29727712</v>
      </c>
      <c r="K25" s="102">
        <f t="shared" si="0"/>
        <v>0</v>
      </c>
      <c r="L25" s="62">
        <f t="shared" si="1"/>
        <v>0.3416457047313102</v>
      </c>
    </row>
    <row r="26" spans="1:12" ht="12.75">
      <c r="A26" s="27" t="s">
        <v>54</v>
      </c>
      <c r="B26" s="28" t="s">
        <v>72</v>
      </c>
      <c r="C26" s="11" t="s">
        <v>73</v>
      </c>
      <c r="D26" s="12">
        <v>1237648693</v>
      </c>
      <c r="E26" s="12">
        <v>1353748693</v>
      </c>
      <c r="F26" s="12">
        <v>1261709486</v>
      </c>
      <c r="G26" s="29">
        <f t="shared" si="2"/>
        <v>1.019440729131041</v>
      </c>
      <c r="H26" s="13">
        <f t="shared" si="3"/>
        <v>0.9320116004721417</v>
      </c>
      <c r="I26" s="30">
        <f t="shared" si="6"/>
        <v>0</v>
      </c>
      <c r="J26" s="31">
        <f t="shared" si="7"/>
        <v>92039207</v>
      </c>
      <c r="K26" s="102">
        <f t="shared" si="0"/>
        <v>0</v>
      </c>
      <c r="L26" s="62">
        <f t="shared" si="1"/>
        <v>0.0679883995278583</v>
      </c>
    </row>
    <row r="27" spans="1:12" ht="12.75">
      <c r="A27" s="32"/>
      <c r="B27" s="33" t="s">
        <v>74</v>
      </c>
      <c r="C27" s="34"/>
      <c r="D27" s="35">
        <f>SUM(D19:D26)</f>
        <v>2169517164</v>
      </c>
      <c r="E27" s="35">
        <f>SUM(E19:E26)</f>
        <v>2458343040</v>
      </c>
      <c r="F27" s="35">
        <f>SUM(F19:F26)</f>
        <v>2092566392</v>
      </c>
      <c r="G27" s="36">
        <f t="shared" si="2"/>
        <v>0.9645309226970467</v>
      </c>
      <c r="H27" s="18">
        <f t="shared" si="3"/>
        <v>0.8512100866118343</v>
      </c>
      <c r="I27" s="54">
        <f>SUM(I19:I26)</f>
        <v>0</v>
      </c>
      <c r="J27" s="55">
        <f>SUM(J19:J26)</f>
        <v>365776648</v>
      </c>
      <c r="K27" s="103">
        <f t="shared" si="0"/>
        <v>0</v>
      </c>
      <c r="L27" s="100">
        <f t="shared" si="1"/>
        <v>0.14878991338816572</v>
      </c>
    </row>
    <row r="28" spans="1:12" ht="12.75">
      <c r="A28" s="27" t="s">
        <v>35</v>
      </c>
      <c r="B28" s="28" t="s">
        <v>75</v>
      </c>
      <c r="C28" s="11" t="s">
        <v>76</v>
      </c>
      <c r="D28" s="12">
        <v>244865586</v>
      </c>
      <c r="E28" s="12">
        <v>244865586</v>
      </c>
      <c r="F28" s="12">
        <v>2662403064</v>
      </c>
      <c r="G28" s="29">
        <f t="shared" si="2"/>
        <v>10.87291647426519</v>
      </c>
      <c r="H28" s="13">
        <f t="shared" si="3"/>
        <v>10.87291647426519</v>
      </c>
      <c r="I28" s="30">
        <f aca="true" t="shared" si="8" ref="I28:I36">IF($F28&gt;$E28,$E28-$F28,0)</f>
        <v>-2417537478</v>
      </c>
      <c r="J28" s="31">
        <f aca="true" t="shared" si="9" ref="J28:J36">IF($F28&lt;=$E28,$E28-$F28,0)</f>
        <v>0</v>
      </c>
      <c r="K28" s="102">
        <f t="shared" si="0"/>
        <v>9.87291647426519</v>
      </c>
      <c r="L28" s="62">
        <f t="shared" si="1"/>
        <v>0</v>
      </c>
    </row>
    <row r="29" spans="1:12" ht="12.75">
      <c r="A29" s="27" t="s">
        <v>35</v>
      </c>
      <c r="B29" s="28" t="s">
        <v>77</v>
      </c>
      <c r="C29" s="11" t="s">
        <v>78</v>
      </c>
      <c r="D29" s="12">
        <v>61660883</v>
      </c>
      <c r="E29" s="12">
        <v>61660883</v>
      </c>
      <c r="F29" s="12">
        <v>71217782</v>
      </c>
      <c r="G29" s="29">
        <f t="shared" si="2"/>
        <v>1.154991277046746</v>
      </c>
      <c r="H29" s="13">
        <f t="shared" si="3"/>
        <v>1.154991277046746</v>
      </c>
      <c r="I29" s="30">
        <f t="shared" si="8"/>
        <v>-9556899</v>
      </c>
      <c r="J29" s="31">
        <f t="shared" si="9"/>
        <v>0</v>
      </c>
      <c r="K29" s="102">
        <f t="shared" si="0"/>
        <v>0.15499127704674615</v>
      </c>
      <c r="L29" s="62">
        <f t="shared" si="1"/>
        <v>0</v>
      </c>
    </row>
    <row r="30" spans="1:12" ht="12.75">
      <c r="A30" s="27" t="s">
        <v>35</v>
      </c>
      <c r="B30" s="28" t="s">
        <v>79</v>
      </c>
      <c r="C30" s="11" t="s">
        <v>80</v>
      </c>
      <c r="D30" s="12">
        <v>54894910</v>
      </c>
      <c r="E30" s="12">
        <v>63592093</v>
      </c>
      <c r="F30" s="12">
        <v>35334345</v>
      </c>
      <c r="G30" s="29">
        <f t="shared" si="2"/>
        <v>0.6436725190003955</v>
      </c>
      <c r="H30" s="13">
        <f t="shared" si="3"/>
        <v>0.5556405416629391</v>
      </c>
      <c r="I30" s="30">
        <f t="shared" si="8"/>
        <v>0</v>
      </c>
      <c r="J30" s="31">
        <f t="shared" si="9"/>
        <v>28257748</v>
      </c>
      <c r="K30" s="102">
        <f t="shared" si="0"/>
        <v>0</v>
      </c>
      <c r="L30" s="62">
        <f t="shared" si="1"/>
        <v>0.44435945833706086</v>
      </c>
    </row>
    <row r="31" spans="1:12" ht="12.75">
      <c r="A31" s="27" t="s">
        <v>35</v>
      </c>
      <c r="B31" s="28" t="s">
        <v>81</v>
      </c>
      <c r="C31" s="11" t="s">
        <v>82</v>
      </c>
      <c r="D31" s="12">
        <v>524389905</v>
      </c>
      <c r="E31" s="12">
        <v>542242750</v>
      </c>
      <c r="F31" s="12">
        <v>364140579</v>
      </c>
      <c r="G31" s="29">
        <f t="shared" si="2"/>
        <v>0.6944080645488399</v>
      </c>
      <c r="H31" s="13">
        <f t="shared" si="3"/>
        <v>0.6715453161891053</v>
      </c>
      <c r="I31" s="30">
        <f t="shared" si="8"/>
        <v>0</v>
      </c>
      <c r="J31" s="31">
        <f t="shared" si="9"/>
        <v>178102171</v>
      </c>
      <c r="K31" s="102">
        <f t="shared" si="0"/>
        <v>0</v>
      </c>
      <c r="L31" s="62">
        <f t="shared" si="1"/>
        <v>0.32845468381089465</v>
      </c>
    </row>
    <row r="32" spans="1:12" ht="12.75">
      <c r="A32" s="27" t="s">
        <v>35</v>
      </c>
      <c r="B32" s="28" t="s">
        <v>83</v>
      </c>
      <c r="C32" s="11" t="s">
        <v>84</v>
      </c>
      <c r="D32" s="12">
        <v>77333725</v>
      </c>
      <c r="E32" s="12">
        <v>99469000</v>
      </c>
      <c r="F32" s="12">
        <v>176550860</v>
      </c>
      <c r="G32" s="29">
        <f t="shared" si="2"/>
        <v>2.282973696146151</v>
      </c>
      <c r="H32" s="13">
        <f t="shared" si="3"/>
        <v>1.774933496868371</v>
      </c>
      <c r="I32" s="30">
        <f t="shared" si="8"/>
        <v>-77081860</v>
      </c>
      <c r="J32" s="31">
        <f t="shared" si="9"/>
        <v>0</v>
      </c>
      <c r="K32" s="102">
        <f t="shared" si="0"/>
        <v>0.7749334968683711</v>
      </c>
      <c r="L32" s="62">
        <f t="shared" si="1"/>
        <v>0</v>
      </c>
    </row>
    <row r="33" spans="1:12" ht="12.75">
      <c r="A33" s="27" t="s">
        <v>35</v>
      </c>
      <c r="B33" s="28" t="s">
        <v>85</v>
      </c>
      <c r="C33" s="11" t="s">
        <v>86</v>
      </c>
      <c r="D33" s="12">
        <v>189257006</v>
      </c>
      <c r="E33" s="12">
        <v>183899508</v>
      </c>
      <c r="F33" s="12">
        <v>149300312</v>
      </c>
      <c r="G33" s="29">
        <f t="shared" si="2"/>
        <v>0.7888760112796036</v>
      </c>
      <c r="H33" s="13">
        <f t="shared" si="3"/>
        <v>0.8118581372169849</v>
      </c>
      <c r="I33" s="30">
        <f t="shared" si="8"/>
        <v>0</v>
      </c>
      <c r="J33" s="31">
        <f t="shared" si="9"/>
        <v>34599196</v>
      </c>
      <c r="K33" s="102">
        <f t="shared" si="0"/>
        <v>0</v>
      </c>
      <c r="L33" s="62">
        <f t="shared" si="1"/>
        <v>0.18814186278301517</v>
      </c>
    </row>
    <row r="34" spans="1:12" ht="12.75">
      <c r="A34" s="27" t="s">
        <v>35</v>
      </c>
      <c r="B34" s="28" t="s">
        <v>87</v>
      </c>
      <c r="C34" s="11" t="s">
        <v>88</v>
      </c>
      <c r="D34" s="12">
        <v>0</v>
      </c>
      <c r="E34" s="12">
        <v>96219717</v>
      </c>
      <c r="F34" s="12">
        <v>123311292</v>
      </c>
      <c r="G34" s="29">
        <f t="shared" si="2"/>
        <v>0</v>
      </c>
      <c r="H34" s="13">
        <f t="shared" si="3"/>
        <v>1.28155949575283</v>
      </c>
      <c r="I34" s="30">
        <f t="shared" si="8"/>
        <v>-27091575</v>
      </c>
      <c r="J34" s="31">
        <f t="shared" si="9"/>
        <v>0</v>
      </c>
      <c r="K34" s="102">
        <f t="shared" si="0"/>
        <v>0.28155949575282996</v>
      </c>
      <c r="L34" s="62">
        <f t="shared" si="1"/>
        <v>0</v>
      </c>
    </row>
    <row r="35" spans="1:12" ht="12.75">
      <c r="A35" s="27" t="s">
        <v>35</v>
      </c>
      <c r="B35" s="28" t="s">
        <v>89</v>
      </c>
      <c r="C35" s="11" t="s">
        <v>90</v>
      </c>
      <c r="D35" s="12">
        <v>92520270</v>
      </c>
      <c r="E35" s="12">
        <v>92520270</v>
      </c>
      <c r="F35" s="12">
        <v>76168064</v>
      </c>
      <c r="G35" s="29">
        <f t="shared" si="2"/>
        <v>0.8232581249492679</v>
      </c>
      <c r="H35" s="13">
        <f t="shared" si="3"/>
        <v>0.8232581249492679</v>
      </c>
      <c r="I35" s="30">
        <f t="shared" si="8"/>
        <v>0</v>
      </c>
      <c r="J35" s="31">
        <f t="shared" si="9"/>
        <v>16352206</v>
      </c>
      <c r="K35" s="102">
        <f t="shared" si="0"/>
        <v>0</v>
      </c>
      <c r="L35" s="62">
        <f t="shared" si="1"/>
        <v>0.17674187505073213</v>
      </c>
    </row>
    <row r="36" spans="1:12" ht="12.75">
      <c r="A36" s="27" t="s">
        <v>54</v>
      </c>
      <c r="B36" s="28" t="s">
        <v>91</v>
      </c>
      <c r="C36" s="11" t="s">
        <v>92</v>
      </c>
      <c r="D36" s="12">
        <v>787834315</v>
      </c>
      <c r="E36" s="12">
        <v>810383832</v>
      </c>
      <c r="F36" s="12">
        <v>487163201</v>
      </c>
      <c r="G36" s="29">
        <f t="shared" si="2"/>
        <v>0.6183574283636021</v>
      </c>
      <c r="H36" s="13">
        <f t="shared" si="3"/>
        <v>0.6011511851090336</v>
      </c>
      <c r="I36" s="30">
        <f t="shared" si="8"/>
        <v>0</v>
      </c>
      <c r="J36" s="31">
        <f t="shared" si="9"/>
        <v>323220631</v>
      </c>
      <c r="K36" s="102">
        <f t="shared" si="0"/>
        <v>0</v>
      </c>
      <c r="L36" s="62">
        <f t="shared" si="1"/>
        <v>0.3988488148909664</v>
      </c>
    </row>
    <row r="37" spans="1:12" ht="12.75">
      <c r="A37" s="32"/>
      <c r="B37" s="33" t="s">
        <v>93</v>
      </c>
      <c r="C37" s="34"/>
      <c r="D37" s="35">
        <f>SUM(D28:D36)</f>
        <v>2032756600</v>
      </c>
      <c r="E37" s="35">
        <f>SUM(E28:E36)</f>
        <v>2194853639</v>
      </c>
      <c r="F37" s="35">
        <f>SUM(F28:F36)</f>
        <v>4145589499</v>
      </c>
      <c r="G37" s="36">
        <f t="shared" si="2"/>
        <v>2.039392959786725</v>
      </c>
      <c r="H37" s="18">
        <f t="shared" si="3"/>
        <v>1.8887771946783556</v>
      </c>
      <c r="I37" s="54">
        <f>SUM(I28:I36)</f>
        <v>-2531267812</v>
      </c>
      <c r="J37" s="55">
        <f>SUM(J28:J36)</f>
        <v>580531952</v>
      </c>
      <c r="K37" s="103">
        <f t="shared" si="0"/>
        <v>1.1532740803406254</v>
      </c>
      <c r="L37" s="100">
        <f t="shared" si="1"/>
        <v>0.2644968856622699</v>
      </c>
    </row>
    <row r="38" spans="1:12" ht="12.75">
      <c r="A38" s="27" t="s">
        <v>35</v>
      </c>
      <c r="B38" s="28" t="s">
        <v>94</v>
      </c>
      <c r="C38" s="11" t="s">
        <v>95</v>
      </c>
      <c r="D38" s="12">
        <v>160427336</v>
      </c>
      <c r="E38" s="12">
        <v>187818872</v>
      </c>
      <c r="F38" s="12">
        <v>135578072</v>
      </c>
      <c r="G38" s="29">
        <f t="shared" si="2"/>
        <v>0.84510579917627</v>
      </c>
      <c r="H38" s="13">
        <f t="shared" si="3"/>
        <v>0.7218554267539207</v>
      </c>
      <c r="I38" s="30">
        <f>IF($F38&gt;$E38,$E38-$F38,0)</f>
        <v>0</v>
      </c>
      <c r="J38" s="31">
        <f>IF($F38&lt;=$E38,$E38-$F38,0)</f>
        <v>52240800</v>
      </c>
      <c r="K38" s="102">
        <f t="shared" si="0"/>
        <v>0</v>
      </c>
      <c r="L38" s="62">
        <f t="shared" si="1"/>
        <v>0.27814457324607933</v>
      </c>
    </row>
    <row r="39" spans="1:12" ht="12.75">
      <c r="A39" s="27" t="s">
        <v>35</v>
      </c>
      <c r="B39" s="28" t="s">
        <v>96</v>
      </c>
      <c r="C39" s="11" t="s">
        <v>97</v>
      </c>
      <c r="D39" s="12">
        <v>157464611</v>
      </c>
      <c r="E39" s="12">
        <v>156024247</v>
      </c>
      <c r="F39" s="12">
        <v>133973466</v>
      </c>
      <c r="G39" s="29">
        <f aca="true" t="shared" si="10" ref="G39:G57">IF($D39=0,0,$F39/$D39)</f>
        <v>0.8508163526343071</v>
      </c>
      <c r="H39" s="13">
        <f aca="true" t="shared" si="11" ref="H39:H57">IF($E39=0,0,$F39/$E39)</f>
        <v>0.8586708064676639</v>
      </c>
      <c r="I39" s="30">
        <f>IF($F39&gt;$E39,$E39-$F39,0)</f>
        <v>0</v>
      </c>
      <c r="J39" s="31">
        <f>IF($F39&lt;=$E39,$E39-$F39,0)</f>
        <v>22050781</v>
      </c>
      <c r="K39" s="102">
        <f t="shared" si="0"/>
        <v>0</v>
      </c>
      <c r="L39" s="62">
        <f t="shared" si="1"/>
        <v>0.14132919353233603</v>
      </c>
    </row>
    <row r="40" spans="1:12" ht="12.75">
      <c r="A40" s="27" t="s">
        <v>35</v>
      </c>
      <c r="B40" s="28" t="s">
        <v>98</v>
      </c>
      <c r="C40" s="11" t="s">
        <v>99</v>
      </c>
      <c r="D40" s="12">
        <v>120533363</v>
      </c>
      <c r="E40" s="12">
        <v>121476810</v>
      </c>
      <c r="F40" s="12">
        <v>105933200</v>
      </c>
      <c r="G40" s="29">
        <f t="shared" si="10"/>
        <v>0.8788703589063552</v>
      </c>
      <c r="H40" s="13">
        <f t="shared" si="11"/>
        <v>0.8720446313991946</v>
      </c>
      <c r="I40" s="30">
        <f>IF($F40&gt;$E40,$E40-$F40,0)</f>
        <v>0</v>
      </c>
      <c r="J40" s="31">
        <f>IF($F40&lt;=$E40,$E40-$F40,0)</f>
        <v>15543610</v>
      </c>
      <c r="K40" s="102">
        <f t="shared" si="0"/>
        <v>0</v>
      </c>
      <c r="L40" s="62">
        <f t="shared" si="1"/>
        <v>0.12795536860080536</v>
      </c>
    </row>
    <row r="41" spans="1:12" ht="12.75">
      <c r="A41" s="27" t="s">
        <v>35</v>
      </c>
      <c r="B41" s="28" t="s">
        <v>100</v>
      </c>
      <c r="C41" s="11" t="s">
        <v>101</v>
      </c>
      <c r="D41" s="12">
        <v>154550546</v>
      </c>
      <c r="E41" s="12">
        <v>147079757</v>
      </c>
      <c r="F41" s="12">
        <v>92486388</v>
      </c>
      <c r="G41" s="29">
        <f t="shared" si="10"/>
        <v>0.5984216192934058</v>
      </c>
      <c r="H41" s="13">
        <f t="shared" si="11"/>
        <v>0.6288179276771582</v>
      </c>
      <c r="I41" s="30">
        <f>IF($F41&gt;$E41,$E41-$F41,0)</f>
        <v>0</v>
      </c>
      <c r="J41" s="31">
        <f>IF($F41&lt;=$E41,$E41-$F41,0)</f>
        <v>54593369</v>
      </c>
      <c r="K41" s="102">
        <f t="shared" si="0"/>
        <v>0</v>
      </c>
      <c r="L41" s="62">
        <f t="shared" si="1"/>
        <v>0.37118207232284184</v>
      </c>
    </row>
    <row r="42" spans="1:12" ht="12.75">
      <c r="A42" s="27" t="s">
        <v>54</v>
      </c>
      <c r="B42" s="28" t="s">
        <v>102</v>
      </c>
      <c r="C42" s="11" t="s">
        <v>103</v>
      </c>
      <c r="D42" s="12">
        <v>425489186</v>
      </c>
      <c r="E42" s="12">
        <v>520613200</v>
      </c>
      <c r="F42" s="12">
        <v>462781784</v>
      </c>
      <c r="G42" s="29">
        <f t="shared" si="10"/>
        <v>1.0876464061298141</v>
      </c>
      <c r="H42" s="13">
        <f t="shared" si="11"/>
        <v>0.8889167312699716</v>
      </c>
      <c r="I42" s="30">
        <f>IF($F42&gt;$E42,$E42-$F42,0)</f>
        <v>0</v>
      </c>
      <c r="J42" s="31">
        <f>IF($F42&lt;=$E42,$E42-$F42,0)</f>
        <v>57831416</v>
      </c>
      <c r="K42" s="102">
        <f t="shared" si="0"/>
        <v>0</v>
      </c>
      <c r="L42" s="62">
        <f t="shared" si="1"/>
        <v>0.11108326873002836</v>
      </c>
    </row>
    <row r="43" spans="1:12" ht="12.75">
      <c r="A43" s="32"/>
      <c r="B43" s="33" t="s">
        <v>104</v>
      </c>
      <c r="C43" s="34"/>
      <c r="D43" s="35">
        <f>SUM(D38:D42)</f>
        <v>1018465042</v>
      </c>
      <c r="E43" s="35">
        <f>SUM(E38:E42)</f>
        <v>1133012886</v>
      </c>
      <c r="F43" s="35">
        <f>SUM(F38:F42)</f>
        <v>930752910</v>
      </c>
      <c r="G43" s="36">
        <f t="shared" si="10"/>
        <v>0.9138781122739802</v>
      </c>
      <c r="H43" s="18">
        <f t="shared" si="11"/>
        <v>0.8214848405528197</v>
      </c>
      <c r="I43" s="54">
        <f>SUM(I38:I42)</f>
        <v>0</v>
      </c>
      <c r="J43" s="55">
        <f>SUM(J38:J42)</f>
        <v>202259976</v>
      </c>
      <c r="K43" s="103">
        <f t="shared" si="0"/>
        <v>0</v>
      </c>
      <c r="L43" s="100">
        <f t="shared" si="1"/>
        <v>0.17851515944718038</v>
      </c>
    </row>
    <row r="44" spans="1:12" ht="12.75">
      <c r="A44" s="27" t="s">
        <v>35</v>
      </c>
      <c r="B44" s="28" t="s">
        <v>105</v>
      </c>
      <c r="C44" s="11" t="s">
        <v>106</v>
      </c>
      <c r="D44" s="12">
        <v>132821269</v>
      </c>
      <c r="E44" s="12">
        <v>107478823</v>
      </c>
      <c r="F44" s="12">
        <v>151925825</v>
      </c>
      <c r="G44" s="29">
        <f t="shared" si="10"/>
        <v>1.143836571837</v>
      </c>
      <c r="H44" s="13">
        <f t="shared" si="11"/>
        <v>1.4135419495615429</v>
      </c>
      <c r="I44" s="30">
        <f aca="true" t="shared" si="12" ref="I44:I49">IF($F44&gt;$E44,$E44-$F44,0)</f>
        <v>-44447002</v>
      </c>
      <c r="J44" s="31">
        <f aca="true" t="shared" si="13" ref="J44:J49">IF($F44&lt;=$E44,$E44-$F44,0)</f>
        <v>0</v>
      </c>
      <c r="K44" s="102">
        <f t="shared" si="0"/>
        <v>0.41354194956154294</v>
      </c>
      <c r="L44" s="62">
        <f t="shared" si="1"/>
        <v>0</v>
      </c>
    </row>
    <row r="45" spans="1:12" ht="12.75">
      <c r="A45" s="27" t="s">
        <v>35</v>
      </c>
      <c r="B45" s="28" t="s">
        <v>107</v>
      </c>
      <c r="C45" s="11" t="s">
        <v>108</v>
      </c>
      <c r="D45" s="12">
        <v>160060838</v>
      </c>
      <c r="E45" s="12">
        <v>160060838</v>
      </c>
      <c r="F45" s="12">
        <v>82365251</v>
      </c>
      <c r="G45" s="29">
        <f t="shared" si="10"/>
        <v>0.5145871534172525</v>
      </c>
      <c r="H45" s="13">
        <f t="shared" si="11"/>
        <v>0.5145871534172525</v>
      </c>
      <c r="I45" s="30">
        <f t="shared" si="12"/>
        <v>0</v>
      </c>
      <c r="J45" s="31">
        <f t="shared" si="13"/>
        <v>77695587</v>
      </c>
      <c r="K45" s="102">
        <f t="shared" si="0"/>
        <v>0</v>
      </c>
      <c r="L45" s="62">
        <f t="shared" si="1"/>
        <v>0.48541284658274747</v>
      </c>
    </row>
    <row r="46" spans="1:12" ht="12.75">
      <c r="A46" s="27" t="s">
        <v>35</v>
      </c>
      <c r="B46" s="28" t="s">
        <v>109</v>
      </c>
      <c r="C46" s="11" t="s">
        <v>110</v>
      </c>
      <c r="D46" s="12">
        <v>208429546</v>
      </c>
      <c r="E46" s="12">
        <v>220004456</v>
      </c>
      <c r="F46" s="12">
        <v>162076533</v>
      </c>
      <c r="G46" s="29">
        <f t="shared" si="10"/>
        <v>0.7776082427392516</v>
      </c>
      <c r="H46" s="13">
        <f t="shared" si="11"/>
        <v>0.7366965921817511</v>
      </c>
      <c r="I46" s="30">
        <f t="shared" si="12"/>
        <v>0</v>
      </c>
      <c r="J46" s="31">
        <f t="shared" si="13"/>
        <v>57927923</v>
      </c>
      <c r="K46" s="102">
        <f t="shared" si="0"/>
        <v>0</v>
      </c>
      <c r="L46" s="62">
        <f t="shared" si="1"/>
        <v>0.2633034078182489</v>
      </c>
    </row>
    <row r="47" spans="1:12" ht="12.75">
      <c r="A47" s="27" t="s">
        <v>35</v>
      </c>
      <c r="B47" s="28" t="s">
        <v>111</v>
      </c>
      <c r="C47" s="11" t="s">
        <v>112</v>
      </c>
      <c r="D47" s="12">
        <v>181750228</v>
      </c>
      <c r="E47" s="12">
        <v>176874021</v>
      </c>
      <c r="F47" s="12">
        <v>162429832</v>
      </c>
      <c r="G47" s="29">
        <f t="shared" si="10"/>
        <v>0.8936980920871251</v>
      </c>
      <c r="H47" s="13">
        <f t="shared" si="11"/>
        <v>0.9183362886288428</v>
      </c>
      <c r="I47" s="30">
        <f t="shared" si="12"/>
        <v>0</v>
      </c>
      <c r="J47" s="31">
        <f t="shared" si="13"/>
        <v>14444189</v>
      </c>
      <c r="K47" s="102">
        <f t="shared" si="0"/>
        <v>0</v>
      </c>
      <c r="L47" s="62">
        <f t="shared" si="1"/>
        <v>0.08166371137115722</v>
      </c>
    </row>
    <row r="48" spans="1:12" ht="12.75">
      <c r="A48" s="27" t="s">
        <v>35</v>
      </c>
      <c r="B48" s="28" t="s">
        <v>113</v>
      </c>
      <c r="C48" s="11" t="s">
        <v>114</v>
      </c>
      <c r="D48" s="12">
        <v>922706572</v>
      </c>
      <c r="E48" s="12">
        <v>11480641</v>
      </c>
      <c r="F48" s="12">
        <v>685359002</v>
      </c>
      <c r="G48" s="29">
        <f t="shared" si="10"/>
        <v>0.7427702617468731</v>
      </c>
      <c r="H48" s="13">
        <f t="shared" si="11"/>
        <v>59.69692824642805</v>
      </c>
      <c r="I48" s="30">
        <f t="shared" si="12"/>
        <v>-673878361</v>
      </c>
      <c r="J48" s="31">
        <f t="shared" si="13"/>
        <v>0</v>
      </c>
      <c r="K48" s="102">
        <f t="shared" si="0"/>
        <v>58.69692824642805</v>
      </c>
      <c r="L48" s="62">
        <f t="shared" si="1"/>
        <v>0</v>
      </c>
    </row>
    <row r="49" spans="1:12" ht="12.75">
      <c r="A49" s="27" t="s">
        <v>54</v>
      </c>
      <c r="B49" s="28" t="s">
        <v>115</v>
      </c>
      <c r="C49" s="11" t="s">
        <v>116</v>
      </c>
      <c r="D49" s="12">
        <v>840466998</v>
      </c>
      <c r="E49" s="12">
        <v>893107114</v>
      </c>
      <c r="F49" s="12">
        <v>580031873</v>
      </c>
      <c r="G49" s="29">
        <f t="shared" si="10"/>
        <v>0.6901304564965203</v>
      </c>
      <c r="H49" s="13">
        <f t="shared" si="11"/>
        <v>0.6494538716662825</v>
      </c>
      <c r="I49" s="30">
        <f t="shared" si="12"/>
        <v>0</v>
      </c>
      <c r="J49" s="31">
        <f t="shared" si="13"/>
        <v>313075241</v>
      </c>
      <c r="K49" s="102">
        <f t="shared" si="0"/>
        <v>0</v>
      </c>
      <c r="L49" s="62">
        <f t="shared" si="1"/>
        <v>0.3505461283337174</v>
      </c>
    </row>
    <row r="50" spans="1:12" ht="12.75">
      <c r="A50" s="32"/>
      <c r="B50" s="33" t="s">
        <v>117</v>
      </c>
      <c r="C50" s="34"/>
      <c r="D50" s="35">
        <f>SUM(D44:D49)</f>
        <v>2446235451</v>
      </c>
      <c r="E50" s="35">
        <f>SUM(E44:E49)</f>
        <v>1569005893</v>
      </c>
      <c r="F50" s="35">
        <f>SUM(F44:F49)</f>
        <v>1824188316</v>
      </c>
      <c r="G50" s="36">
        <f t="shared" si="10"/>
        <v>0.7457124845665561</v>
      </c>
      <c r="H50" s="18">
        <f t="shared" si="11"/>
        <v>1.1626395567655143</v>
      </c>
      <c r="I50" s="54">
        <f>SUM(I44:I49)</f>
        <v>-718325363</v>
      </c>
      <c r="J50" s="55">
        <f>SUM(J44:J49)</f>
        <v>463142940</v>
      </c>
      <c r="K50" s="103">
        <f t="shared" si="0"/>
        <v>0.45782196625567423</v>
      </c>
      <c r="L50" s="100">
        <f t="shared" si="1"/>
        <v>0.2951824094901599</v>
      </c>
    </row>
    <row r="51" spans="1:12" ht="12.75">
      <c r="A51" s="27" t="s">
        <v>35</v>
      </c>
      <c r="B51" s="28" t="s">
        <v>118</v>
      </c>
      <c r="C51" s="11" t="s">
        <v>119</v>
      </c>
      <c r="D51" s="12">
        <v>217538747</v>
      </c>
      <c r="E51" s="12">
        <v>245451570</v>
      </c>
      <c r="F51" s="12">
        <v>197079043</v>
      </c>
      <c r="G51" s="29">
        <f t="shared" si="10"/>
        <v>0.9059491502909135</v>
      </c>
      <c r="H51" s="13">
        <f t="shared" si="11"/>
        <v>0.8029243528570627</v>
      </c>
      <c r="I51" s="30">
        <f>IF($F51&gt;$E51,$E51-$F51,0)</f>
        <v>0</v>
      </c>
      <c r="J51" s="31">
        <f>IF($F51&lt;=$E51,$E51-$F51,0)</f>
        <v>48372527</v>
      </c>
      <c r="K51" s="102">
        <f t="shared" si="0"/>
        <v>0</v>
      </c>
      <c r="L51" s="62">
        <f t="shared" si="1"/>
        <v>0.1970756471429374</v>
      </c>
    </row>
    <row r="52" spans="1:12" ht="12.75">
      <c r="A52" s="27" t="s">
        <v>35</v>
      </c>
      <c r="B52" s="28" t="s">
        <v>120</v>
      </c>
      <c r="C52" s="11" t="s">
        <v>121</v>
      </c>
      <c r="D52" s="12">
        <v>168377095</v>
      </c>
      <c r="E52" s="12">
        <v>258333023</v>
      </c>
      <c r="F52" s="12">
        <v>142715453</v>
      </c>
      <c r="G52" s="29">
        <f t="shared" si="10"/>
        <v>0.8475942229553254</v>
      </c>
      <c r="H52" s="13">
        <f t="shared" si="11"/>
        <v>0.5524475784886395</v>
      </c>
      <c r="I52" s="30">
        <f>IF($F52&gt;$E52,$E52-$F52,0)</f>
        <v>0</v>
      </c>
      <c r="J52" s="31">
        <f>IF($F52&lt;=$E52,$E52-$F52,0)</f>
        <v>115617570</v>
      </c>
      <c r="K52" s="102">
        <f t="shared" si="0"/>
        <v>0</v>
      </c>
      <c r="L52" s="62">
        <f t="shared" si="1"/>
        <v>0.44755242151136054</v>
      </c>
    </row>
    <row r="53" spans="1:12" ht="12.75">
      <c r="A53" s="27" t="s">
        <v>35</v>
      </c>
      <c r="B53" s="28" t="s">
        <v>122</v>
      </c>
      <c r="C53" s="11" t="s">
        <v>123</v>
      </c>
      <c r="D53" s="12">
        <v>175841282</v>
      </c>
      <c r="E53" s="12">
        <v>297461502</v>
      </c>
      <c r="F53" s="12">
        <v>199146781</v>
      </c>
      <c r="G53" s="29">
        <f t="shared" si="10"/>
        <v>1.1325371308428018</v>
      </c>
      <c r="H53" s="13">
        <f t="shared" si="11"/>
        <v>0.6694875796061838</v>
      </c>
      <c r="I53" s="30">
        <f>IF($F53&gt;$E53,$E53-$F53,0)</f>
        <v>0</v>
      </c>
      <c r="J53" s="31">
        <f>IF($F53&lt;=$E53,$E53-$F53,0)</f>
        <v>98314721</v>
      </c>
      <c r="K53" s="102">
        <f t="shared" si="0"/>
        <v>0</v>
      </c>
      <c r="L53" s="62">
        <f t="shared" si="1"/>
        <v>0.33051242039381623</v>
      </c>
    </row>
    <row r="54" spans="1:12" ht="12.75">
      <c r="A54" s="27" t="s">
        <v>35</v>
      </c>
      <c r="B54" s="28" t="s">
        <v>124</v>
      </c>
      <c r="C54" s="11" t="s">
        <v>125</v>
      </c>
      <c r="D54" s="12">
        <v>0</v>
      </c>
      <c r="E54" s="12">
        <v>0</v>
      </c>
      <c r="F54" s="12">
        <v>76462342</v>
      </c>
      <c r="G54" s="29">
        <f t="shared" si="10"/>
        <v>0</v>
      </c>
      <c r="H54" s="13">
        <f t="shared" si="11"/>
        <v>0</v>
      </c>
      <c r="I54" s="30">
        <f>IF($F54&gt;$E54,$E54-$F54,0)</f>
        <v>-76462342</v>
      </c>
      <c r="J54" s="31">
        <f>IF($F54&lt;=$E54,$E54-$F54,0)</f>
        <v>0</v>
      </c>
      <c r="K54" s="102">
        <f t="shared" si="0"/>
        <v>0</v>
      </c>
      <c r="L54" s="62">
        <f t="shared" si="1"/>
        <v>0</v>
      </c>
    </row>
    <row r="55" spans="1:12" ht="12.75">
      <c r="A55" s="27" t="s">
        <v>54</v>
      </c>
      <c r="B55" s="28" t="s">
        <v>126</v>
      </c>
      <c r="C55" s="11" t="s">
        <v>127</v>
      </c>
      <c r="D55" s="12">
        <v>407725754</v>
      </c>
      <c r="E55" s="12">
        <v>434789808</v>
      </c>
      <c r="F55" s="12">
        <v>310112128</v>
      </c>
      <c r="G55" s="29">
        <f t="shared" si="10"/>
        <v>0.7605899920660886</v>
      </c>
      <c r="H55" s="13">
        <f t="shared" si="11"/>
        <v>0.7132460841860396</v>
      </c>
      <c r="I55" s="30">
        <f>IF($F55&gt;$E55,$E55-$F55,0)</f>
        <v>0</v>
      </c>
      <c r="J55" s="31">
        <f>IF($F55&lt;=$E55,$E55-$F55,0)</f>
        <v>124677680</v>
      </c>
      <c r="K55" s="102">
        <f t="shared" si="0"/>
        <v>0</v>
      </c>
      <c r="L55" s="62">
        <f t="shared" si="1"/>
        <v>0.28675391581396037</v>
      </c>
    </row>
    <row r="56" spans="1:12" ht="12.75">
      <c r="A56" s="32"/>
      <c r="B56" s="33" t="s">
        <v>128</v>
      </c>
      <c r="C56" s="34"/>
      <c r="D56" s="35">
        <f>SUM(D51:D55)</f>
        <v>969482878</v>
      </c>
      <c r="E56" s="35">
        <f>SUM(E51:E55)</f>
        <v>1236035903</v>
      </c>
      <c r="F56" s="35">
        <f>SUM(F51:F55)</f>
        <v>925515747</v>
      </c>
      <c r="G56" s="36">
        <f t="shared" si="10"/>
        <v>0.9546488834431999</v>
      </c>
      <c r="H56" s="18">
        <f t="shared" si="11"/>
        <v>0.7487773977711066</v>
      </c>
      <c r="I56" s="54">
        <f>SUM(I51:I55)</f>
        <v>-76462342</v>
      </c>
      <c r="J56" s="55">
        <f>SUM(J51:J55)</f>
        <v>386982498</v>
      </c>
      <c r="K56" s="103">
        <f t="shared" si="0"/>
        <v>0.06186093932580533</v>
      </c>
      <c r="L56" s="100">
        <f t="shared" si="1"/>
        <v>0.3130835415546987</v>
      </c>
    </row>
    <row r="57" spans="1:12" ht="12.75">
      <c r="A57" s="32"/>
      <c r="B57" s="33" t="s">
        <v>129</v>
      </c>
      <c r="C57" s="34"/>
      <c r="D57" s="35">
        <f>SUM(D5:D6,D8:D17,D19:D26,D28:D36,D38:D42,D44:D49,D51:D55)</f>
        <v>22668003783</v>
      </c>
      <c r="E57" s="35">
        <f>SUM(E5:E6,E8:E17,E19:E26,E28:E36,E38:E42,E44:E49,E51:E55)</f>
        <v>22778845641</v>
      </c>
      <c r="F57" s="35">
        <f>SUM(F5:F6,F8:F17,F19:F26,F28:F36,F38:F42,F44:F49,F51:F55)</f>
        <v>22869129835</v>
      </c>
      <c r="G57" s="36">
        <f t="shared" si="10"/>
        <v>1.0088726847730118</v>
      </c>
      <c r="H57" s="18">
        <f t="shared" si="11"/>
        <v>1.0039635105054443</v>
      </c>
      <c r="I57" s="54">
        <f>I56+I50+I43+I37+I27+I18+I7</f>
        <v>-3560706077</v>
      </c>
      <c r="J57" s="55">
        <f>J56+J50+J43+J37+J27+J18+J7</f>
        <v>3470421883</v>
      </c>
      <c r="K57" s="103">
        <f t="shared" si="0"/>
        <v>0.15631635303726846</v>
      </c>
      <c r="L57" s="100">
        <f t="shared" si="1"/>
        <v>0.15235284253182407</v>
      </c>
    </row>
    <row r="58" spans="1:12" ht="12.75">
      <c r="A58" s="22"/>
      <c r="B58" s="96"/>
      <c r="C58" s="92"/>
      <c r="D58" s="97"/>
      <c r="E58" s="97"/>
      <c r="F58" s="97"/>
      <c r="G58" s="29"/>
      <c r="H58" s="13"/>
      <c r="I58" s="98"/>
      <c r="J58" s="99"/>
      <c r="K58" s="102"/>
      <c r="L58" s="62"/>
    </row>
    <row r="59" spans="1:12" ht="12.75">
      <c r="A59" s="22"/>
      <c r="B59" s="24" t="s">
        <v>130</v>
      </c>
      <c r="C59" s="5"/>
      <c r="D59" s="97"/>
      <c r="E59" s="97"/>
      <c r="F59" s="97"/>
      <c r="G59" s="29"/>
      <c r="H59" s="13"/>
      <c r="I59" s="98"/>
      <c r="J59" s="99"/>
      <c r="K59" s="102"/>
      <c r="L59" s="62"/>
    </row>
    <row r="60" spans="1:12" ht="12.75">
      <c r="A60" s="27" t="s">
        <v>29</v>
      </c>
      <c r="B60" s="28" t="s">
        <v>131</v>
      </c>
      <c r="C60" s="11" t="s">
        <v>132</v>
      </c>
      <c r="D60" s="12">
        <v>5368472823</v>
      </c>
      <c r="E60" s="12">
        <v>5419122210</v>
      </c>
      <c r="F60" s="12">
        <v>4620503990</v>
      </c>
      <c r="G60" s="29">
        <f aca="true" t="shared" si="14" ref="G60:G89">IF($D60=0,0,$F60/$D60)</f>
        <v>0.8606738158763704</v>
      </c>
      <c r="H60" s="13">
        <f aca="true" t="shared" si="15" ref="H60:H89">IF($E60=0,0,$F60/$E60)</f>
        <v>0.8526295977370106</v>
      </c>
      <c r="I60" s="30">
        <f>IF($F60&gt;$E60,$E60-$F60,0)</f>
        <v>0</v>
      </c>
      <c r="J60" s="31">
        <f>IF($F60&lt;=$E60,$E60-$F60,0)</f>
        <v>798618220</v>
      </c>
      <c r="K60" s="102">
        <f aca="true" t="shared" si="16" ref="K60:K123">IF(E60=0,0,(ABS(I60)/E60))</f>
        <v>0</v>
      </c>
      <c r="L60" s="62">
        <f aca="true" t="shared" si="17" ref="L60:L123">IF(E60=0,0,(J60/E60))</f>
        <v>0.1473704022629894</v>
      </c>
    </row>
    <row r="61" spans="1:12" ht="12.75">
      <c r="A61" s="32"/>
      <c r="B61" s="33" t="s">
        <v>34</v>
      </c>
      <c r="C61" s="34"/>
      <c r="D61" s="35">
        <f>D60</f>
        <v>5368472823</v>
      </c>
      <c r="E61" s="35">
        <f>E60</f>
        <v>5419122210</v>
      </c>
      <c r="F61" s="35">
        <f>F60</f>
        <v>4620503990</v>
      </c>
      <c r="G61" s="36">
        <f t="shared" si="14"/>
        <v>0.8606738158763704</v>
      </c>
      <c r="H61" s="18">
        <f t="shared" si="15"/>
        <v>0.8526295977370106</v>
      </c>
      <c r="I61" s="54">
        <f>SUM(I60)</f>
        <v>0</v>
      </c>
      <c r="J61" s="55">
        <f>SUM(J60)</f>
        <v>798618220</v>
      </c>
      <c r="K61" s="103">
        <f t="shared" si="16"/>
        <v>0</v>
      </c>
      <c r="L61" s="100">
        <f t="shared" si="17"/>
        <v>0.1473704022629894</v>
      </c>
    </row>
    <row r="62" spans="1:12" ht="12.75">
      <c r="A62" s="27" t="s">
        <v>35</v>
      </c>
      <c r="B62" s="28" t="s">
        <v>133</v>
      </c>
      <c r="C62" s="11" t="s">
        <v>134</v>
      </c>
      <c r="D62" s="12">
        <v>112200000</v>
      </c>
      <c r="E62" s="12">
        <v>115101120</v>
      </c>
      <c r="F62" s="12">
        <v>76527807</v>
      </c>
      <c r="G62" s="29">
        <f t="shared" si="14"/>
        <v>0.6820660160427807</v>
      </c>
      <c r="H62" s="13">
        <f t="shared" si="15"/>
        <v>0.6648745642092796</v>
      </c>
      <c r="I62" s="30">
        <f>IF($F62&gt;$E62,$E62-$F62,0)</f>
        <v>0</v>
      </c>
      <c r="J62" s="31">
        <f>IF($F62&lt;=$E62,$E62-$F62,0)</f>
        <v>38573313</v>
      </c>
      <c r="K62" s="102">
        <f t="shared" si="16"/>
        <v>0</v>
      </c>
      <c r="L62" s="62">
        <f t="shared" si="17"/>
        <v>0.33512543579072035</v>
      </c>
    </row>
    <row r="63" spans="1:12" ht="12.75">
      <c r="A63" s="27" t="s">
        <v>35</v>
      </c>
      <c r="B63" s="28" t="s">
        <v>135</v>
      </c>
      <c r="C63" s="11" t="s">
        <v>136</v>
      </c>
      <c r="D63" s="12">
        <v>250339464</v>
      </c>
      <c r="E63" s="12">
        <v>250339464</v>
      </c>
      <c r="F63" s="12">
        <v>152689948</v>
      </c>
      <c r="G63" s="29">
        <f t="shared" si="14"/>
        <v>0.6099315927272257</v>
      </c>
      <c r="H63" s="13">
        <f t="shared" si="15"/>
        <v>0.6099315927272257</v>
      </c>
      <c r="I63" s="30">
        <f>IF($F63&gt;$E63,$E63-$F63,0)</f>
        <v>0</v>
      </c>
      <c r="J63" s="31">
        <f>IF($F63&lt;=$E63,$E63-$F63,0)</f>
        <v>97649516</v>
      </c>
      <c r="K63" s="102">
        <f t="shared" si="16"/>
        <v>0</v>
      </c>
      <c r="L63" s="62">
        <f t="shared" si="17"/>
        <v>0.3900684072727742</v>
      </c>
    </row>
    <row r="64" spans="1:12" ht="12.75">
      <c r="A64" s="27" t="s">
        <v>35</v>
      </c>
      <c r="B64" s="28" t="s">
        <v>137</v>
      </c>
      <c r="C64" s="11" t="s">
        <v>138</v>
      </c>
      <c r="D64" s="12">
        <v>133391000</v>
      </c>
      <c r="E64" s="12">
        <v>140210262</v>
      </c>
      <c r="F64" s="12">
        <v>79376840</v>
      </c>
      <c r="G64" s="29">
        <f t="shared" si="14"/>
        <v>0.5950689326866131</v>
      </c>
      <c r="H64" s="13">
        <f t="shared" si="15"/>
        <v>0.5661271783373459</v>
      </c>
      <c r="I64" s="30">
        <f>IF($F64&gt;$E64,$E64-$F64,0)</f>
        <v>0</v>
      </c>
      <c r="J64" s="31">
        <f>IF($F64&lt;=$E64,$E64-$F64,0)</f>
        <v>60833422</v>
      </c>
      <c r="K64" s="102">
        <f t="shared" si="16"/>
        <v>0</v>
      </c>
      <c r="L64" s="62">
        <f t="shared" si="17"/>
        <v>0.43387282166265406</v>
      </c>
    </row>
    <row r="65" spans="1:12" ht="12.75">
      <c r="A65" s="27" t="s">
        <v>35</v>
      </c>
      <c r="B65" s="28" t="s">
        <v>139</v>
      </c>
      <c r="C65" s="11" t="s">
        <v>140</v>
      </c>
      <c r="D65" s="12">
        <v>86353344</v>
      </c>
      <c r="E65" s="12">
        <v>86353344</v>
      </c>
      <c r="F65" s="12">
        <v>75053676</v>
      </c>
      <c r="G65" s="29">
        <f t="shared" si="14"/>
        <v>0.8691461444735713</v>
      </c>
      <c r="H65" s="13">
        <f t="shared" si="15"/>
        <v>0.8691461444735713</v>
      </c>
      <c r="I65" s="30">
        <f>IF($F65&gt;$E65,$E65-$F65,0)</f>
        <v>0</v>
      </c>
      <c r="J65" s="31">
        <f>IF($F65&lt;=$E65,$E65-$F65,0)</f>
        <v>11299668</v>
      </c>
      <c r="K65" s="102">
        <f t="shared" si="16"/>
        <v>0</v>
      </c>
      <c r="L65" s="62">
        <f t="shared" si="17"/>
        <v>0.13085385552642873</v>
      </c>
    </row>
    <row r="66" spans="1:12" ht="12.75">
      <c r="A66" s="27" t="s">
        <v>54</v>
      </c>
      <c r="B66" s="28" t="s">
        <v>141</v>
      </c>
      <c r="C66" s="11" t="s">
        <v>142</v>
      </c>
      <c r="D66" s="12">
        <v>62855874</v>
      </c>
      <c r="E66" s="12">
        <v>60405642</v>
      </c>
      <c r="F66" s="12">
        <v>55582575</v>
      </c>
      <c r="G66" s="29">
        <f t="shared" si="14"/>
        <v>0.884286089156918</v>
      </c>
      <c r="H66" s="13">
        <f t="shared" si="15"/>
        <v>0.9201553556868082</v>
      </c>
      <c r="I66" s="30">
        <f>IF($F66&gt;$E66,$E66-$F66,0)</f>
        <v>0</v>
      </c>
      <c r="J66" s="31">
        <f>IF($F66&lt;=$E66,$E66-$F66,0)</f>
        <v>4823067</v>
      </c>
      <c r="K66" s="102">
        <f t="shared" si="16"/>
        <v>0</v>
      </c>
      <c r="L66" s="62">
        <f t="shared" si="17"/>
        <v>0.0798446443131918</v>
      </c>
    </row>
    <row r="67" spans="1:12" ht="12.75">
      <c r="A67" s="32"/>
      <c r="B67" s="33" t="s">
        <v>143</v>
      </c>
      <c r="C67" s="34"/>
      <c r="D67" s="35">
        <f>SUM(D62:D66)</f>
        <v>645139682</v>
      </c>
      <c r="E67" s="35">
        <f>SUM(E62:E66)</f>
        <v>652409832</v>
      </c>
      <c r="F67" s="35">
        <f>SUM(F62:F66)</f>
        <v>439230846</v>
      </c>
      <c r="G67" s="36">
        <f t="shared" si="14"/>
        <v>0.6808306142916815</v>
      </c>
      <c r="H67" s="18">
        <f t="shared" si="15"/>
        <v>0.6732437563877792</v>
      </c>
      <c r="I67" s="54">
        <f>SUM(I62:I66)</f>
        <v>0</v>
      </c>
      <c r="J67" s="55">
        <f>SUM(J62:J66)</f>
        <v>213178986</v>
      </c>
      <c r="K67" s="103">
        <f t="shared" si="16"/>
        <v>0</v>
      </c>
      <c r="L67" s="100">
        <f t="shared" si="17"/>
        <v>0.3267562436122207</v>
      </c>
    </row>
    <row r="68" spans="1:12" ht="12.75">
      <c r="A68" s="27" t="s">
        <v>35</v>
      </c>
      <c r="B68" s="28" t="s">
        <v>144</v>
      </c>
      <c r="C68" s="11" t="s">
        <v>145</v>
      </c>
      <c r="D68" s="12">
        <v>183122845</v>
      </c>
      <c r="E68" s="12">
        <v>177296000</v>
      </c>
      <c r="F68" s="12">
        <v>132452753</v>
      </c>
      <c r="G68" s="29">
        <f t="shared" si="14"/>
        <v>0.7232999956941473</v>
      </c>
      <c r="H68" s="13">
        <f t="shared" si="15"/>
        <v>0.7470712988448696</v>
      </c>
      <c r="I68" s="30">
        <f aca="true" t="shared" si="18" ref="I68:I73">IF($F68&gt;$E68,$E68-$F68,0)</f>
        <v>0</v>
      </c>
      <c r="J68" s="31">
        <f aca="true" t="shared" si="19" ref="J68:J73">IF($F68&lt;=$E68,$E68-$F68,0)</f>
        <v>44843247</v>
      </c>
      <c r="K68" s="102">
        <f t="shared" si="16"/>
        <v>0</v>
      </c>
      <c r="L68" s="62">
        <f t="shared" si="17"/>
        <v>0.2529287011551304</v>
      </c>
    </row>
    <row r="69" spans="1:12" ht="12.75">
      <c r="A69" s="27" t="s">
        <v>35</v>
      </c>
      <c r="B69" s="28" t="s">
        <v>146</v>
      </c>
      <c r="C69" s="11" t="s">
        <v>147</v>
      </c>
      <c r="D69" s="12">
        <v>71051266</v>
      </c>
      <c r="E69" s="12">
        <v>71051266</v>
      </c>
      <c r="F69" s="12">
        <v>76287556</v>
      </c>
      <c r="G69" s="29">
        <f t="shared" si="14"/>
        <v>1.0736973497418048</v>
      </c>
      <c r="H69" s="13">
        <f t="shared" si="15"/>
        <v>1.0736973497418048</v>
      </c>
      <c r="I69" s="30">
        <f t="shared" si="18"/>
        <v>-5236290</v>
      </c>
      <c r="J69" s="31">
        <f t="shared" si="19"/>
        <v>0</v>
      </c>
      <c r="K69" s="102">
        <f t="shared" si="16"/>
        <v>0.07369734974180474</v>
      </c>
      <c r="L69" s="62">
        <f t="shared" si="17"/>
        <v>0</v>
      </c>
    </row>
    <row r="70" spans="1:12" ht="12.75">
      <c r="A70" s="27" t="s">
        <v>35</v>
      </c>
      <c r="B70" s="28" t="s">
        <v>148</v>
      </c>
      <c r="C70" s="11" t="s">
        <v>149</v>
      </c>
      <c r="D70" s="12">
        <v>107121949</v>
      </c>
      <c r="E70" s="12">
        <v>107121949</v>
      </c>
      <c r="F70" s="12">
        <v>95842813</v>
      </c>
      <c r="G70" s="29">
        <f t="shared" si="14"/>
        <v>0.8947075169440765</v>
      </c>
      <c r="H70" s="13">
        <f t="shared" si="15"/>
        <v>0.8947075169440765</v>
      </c>
      <c r="I70" s="30">
        <f t="shared" si="18"/>
        <v>0</v>
      </c>
      <c r="J70" s="31">
        <f t="shared" si="19"/>
        <v>11279136</v>
      </c>
      <c r="K70" s="102">
        <f t="shared" si="16"/>
        <v>0</v>
      </c>
      <c r="L70" s="62">
        <f t="shared" si="17"/>
        <v>0.1052924830559235</v>
      </c>
    </row>
    <row r="71" spans="1:12" ht="12.75">
      <c r="A71" s="27" t="s">
        <v>35</v>
      </c>
      <c r="B71" s="28" t="s">
        <v>150</v>
      </c>
      <c r="C71" s="11" t="s">
        <v>151</v>
      </c>
      <c r="D71" s="12">
        <v>1509380701</v>
      </c>
      <c r="E71" s="12">
        <v>1509380701</v>
      </c>
      <c r="F71" s="12">
        <v>1180347840</v>
      </c>
      <c r="G71" s="29">
        <f t="shared" si="14"/>
        <v>0.7820080376130369</v>
      </c>
      <c r="H71" s="13">
        <f t="shared" si="15"/>
        <v>0.7820080376130369</v>
      </c>
      <c r="I71" s="30">
        <f t="shared" si="18"/>
        <v>0</v>
      </c>
      <c r="J71" s="31">
        <f t="shared" si="19"/>
        <v>329032861</v>
      </c>
      <c r="K71" s="102">
        <f t="shared" si="16"/>
        <v>0</v>
      </c>
      <c r="L71" s="62">
        <f t="shared" si="17"/>
        <v>0.2179919623869631</v>
      </c>
    </row>
    <row r="72" spans="1:12" ht="12.75">
      <c r="A72" s="27" t="s">
        <v>35</v>
      </c>
      <c r="B72" s="28" t="s">
        <v>152</v>
      </c>
      <c r="C72" s="11" t="s">
        <v>153</v>
      </c>
      <c r="D72" s="12">
        <v>351064145</v>
      </c>
      <c r="E72" s="12">
        <v>441546000</v>
      </c>
      <c r="F72" s="12">
        <v>259094084</v>
      </c>
      <c r="G72" s="29">
        <f t="shared" si="14"/>
        <v>0.738024909949149</v>
      </c>
      <c r="H72" s="13">
        <f t="shared" si="15"/>
        <v>0.5867884297445792</v>
      </c>
      <c r="I72" s="30">
        <f t="shared" si="18"/>
        <v>0</v>
      </c>
      <c r="J72" s="31">
        <f t="shared" si="19"/>
        <v>182451916</v>
      </c>
      <c r="K72" s="102">
        <f t="shared" si="16"/>
        <v>0</v>
      </c>
      <c r="L72" s="62">
        <f t="shared" si="17"/>
        <v>0.4132115702554207</v>
      </c>
    </row>
    <row r="73" spans="1:12" ht="12.75">
      <c r="A73" s="27" t="s">
        <v>54</v>
      </c>
      <c r="B73" s="28" t="s">
        <v>154</v>
      </c>
      <c r="C73" s="11" t="s">
        <v>155</v>
      </c>
      <c r="D73" s="12">
        <v>104864199</v>
      </c>
      <c r="E73" s="12">
        <v>110665263</v>
      </c>
      <c r="F73" s="12">
        <v>103400080</v>
      </c>
      <c r="G73" s="29">
        <f t="shared" si="14"/>
        <v>0.98603795180851</v>
      </c>
      <c r="H73" s="13">
        <f t="shared" si="15"/>
        <v>0.9343499233359253</v>
      </c>
      <c r="I73" s="30">
        <f t="shared" si="18"/>
        <v>0</v>
      </c>
      <c r="J73" s="31">
        <f t="shared" si="19"/>
        <v>7265183</v>
      </c>
      <c r="K73" s="102">
        <f t="shared" si="16"/>
        <v>0</v>
      </c>
      <c r="L73" s="62">
        <f t="shared" si="17"/>
        <v>0.0656500766640748</v>
      </c>
    </row>
    <row r="74" spans="1:12" ht="12.75">
      <c r="A74" s="32"/>
      <c r="B74" s="33" t="s">
        <v>156</v>
      </c>
      <c r="C74" s="34"/>
      <c r="D74" s="35">
        <f>SUM(D68:D73)</f>
        <v>2326605105</v>
      </c>
      <c r="E74" s="35">
        <f>SUM(E68:E73)</f>
        <v>2417061179</v>
      </c>
      <c r="F74" s="35">
        <f>SUM(F68:F73)</f>
        <v>1847425126</v>
      </c>
      <c r="G74" s="36">
        <f t="shared" si="14"/>
        <v>0.794043270183575</v>
      </c>
      <c r="H74" s="18">
        <f t="shared" si="15"/>
        <v>0.7643270025810133</v>
      </c>
      <c r="I74" s="54">
        <f>SUM(I68:I73)</f>
        <v>-5236290</v>
      </c>
      <c r="J74" s="55">
        <f>SUM(J68:J73)</f>
        <v>574872343</v>
      </c>
      <c r="K74" s="103">
        <f t="shared" si="16"/>
        <v>0.0021663870345914817</v>
      </c>
      <c r="L74" s="100">
        <f t="shared" si="17"/>
        <v>0.2378393844535782</v>
      </c>
    </row>
    <row r="75" spans="1:12" ht="12.75">
      <c r="A75" s="27" t="s">
        <v>35</v>
      </c>
      <c r="B75" s="28" t="s">
        <v>157</v>
      </c>
      <c r="C75" s="11" t="s">
        <v>158</v>
      </c>
      <c r="D75" s="12">
        <v>493765995</v>
      </c>
      <c r="E75" s="12">
        <v>493765995</v>
      </c>
      <c r="F75" s="12">
        <v>305671033</v>
      </c>
      <c r="G75" s="29">
        <f t="shared" si="14"/>
        <v>0.6190605187382335</v>
      </c>
      <c r="H75" s="13">
        <f t="shared" si="15"/>
        <v>0.6190605187382335</v>
      </c>
      <c r="I75" s="30">
        <f aca="true" t="shared" si="20" ref="I75:I81">IF($F75&gt;$E75,$E75-$F75,0)</f>
        <v>0</v>
      </c>
      <c r="J75" s="31">
        <f aca="true" t="shared" si="21" ref="J75:J81">IF($F75&lt;=$E75,$E75-$F75,0)</f>
        <v>188094962</v>
      </c>
      <c r="K75" s="102">
        <f t="shared" si="16"/>
        <v>0</v>
      </c>
      <c r="L75" s="62">
        <f t="shared" si="17"/>
        <v>0.3809394812617665</v>
      </c>
    </row>
    <row r="76" spans="1:12" ht="12.75">
      <c r="A76" s="27" t="s">
        <v>35</v>
      </c>
      <c r="B76" s="28" t="s">
        <v>159</v>
      </c>
      <c r="C76" s="11" t="s">
        <v>160</v>
      </c>
      <c r="D76" s="12">
        <v>536894000</v>
      </c>
      <c r="E76" s="12">
        <v>536894000</v>
      </c>
      <c r="F76" s="12">
        <v>465365540</v>
      </c>
      <c r="G76" s="29">
        <f t="shared" si="14"/>
        <v>0.8667735903176419</v>
      </c>
      <c r="H76" s="13">
        <f t="shared" si="15"/>
        <v>0.8667735903176419</v>
      </c>
      <c r="I76" s="30">
        <f t="shared" si="20"/>
        <v>0</v>
      </c>
      <c r="J76" s="31">
        <f t="shared" si="21"/>
        <v>71528460</v>
      </c>
      <c r="K76" s="102">
        <f t="shared" si="16"/>
        <v>0</v>
      </c>
      <c r="L76" s="62">
        <f t="shared" si="17"/>
        <v>0.13322640968235816</v>
      </c>
    </row>
    <row r="77" spans="1:12" ht="12.75">
      <c r="A77" s="27" t="s">
        <v>35</v>
      </c>
      <c r="B77" s="28" t="s">
        <v>161</v>
      </c>
      <c r="C77" s="11" t="s">
        <v>162</v>
      </c>
      <c r="D77" s="12">
        <v>206978000</v>
      </c>
      <c r="E77" s="12">
        <v>206978000</v>
      </c>
      <c r="F77" s="12">
        <v>331036352</v>
      </c>
      <c r="G77" s="29">
        <f t="shared" si="14"/>
        <v>1.5993794123046894</v>
      </c>
      <c r="H77" s="13">
        <f t="shared" si="15"/>
        <v>1.5993794123046894</v>
      </c>
      <c r="I77" s="30">
        <f t="shared" si="20"/>
        <v>-124058352</v>
      </c>
      <c r="J77" s="31">
        <f t="shared" si="21"/>
        <v>0</v>
      </c>
      <c r="K77" s="102">
        <f t="shared" si="16"/>
        <v>0.5993794123046894</v>
      </c>
      <c r="L77" s="62">
        <f t="shared" si="17"/>
        <v>0</v>
      </c>
    </row>
    <row r="78" spans="1:12" ht="12.75">
      <c r="A78" s="27" t="s">
        <v>35</v>
      </c>
      <c r="B78" s="28" t="s">
        <v>163</v>
      </c>
      <c r="C78" s="11" t="s">
        <v>164</v>
      </c>
      <c r="D78" s="12">
        <v>1589892820</v>
      </c>
      <c r="E78" s="12">
        <v>1127537918</v>
      </c>
      <c r="F78" s="12">
        <v>812946243</v>
      </c>
      <c r="G78" s="29">
        <f t="shared" si="14"/>
        <v>0.511321412848446</v>
      </c>
      <c r="H78" s="13">
        <f t="shared" si="15"/>
        <v>0.7209923764178013</v>
      </c>
      <c r="I78" s="30">
        <f t="shared" si="20"/>
        <v>0</v>
      </c>
      <c r="J78" s="31">
        <f t="shared" si="21"/>
        <v>314591675</v>
      </c>
      <c r="K78" s="102">
        <f t="shared" si="16"/>
        <v>0</v>
      </c>
      <c r="L78" s="62">
        <f t="shared" si="17"/>
        <v>0.27900762358219866</v>
      </c>
    </row>
    <row r="79" spans="1:12" ht="12.75">
      <c r="A79" s="27" t="s">
        <v>35</v>
      </c>
      <c r="B79" s="28" t="s">
        <v>165</v>
      </c>
      <c r="C79" s="11" t="s">
        <v>166</v>
      </c>
      <c r="D79" s="12">
        <v>108201574</v>
      </c>
      <c r="E79" s="12">
        <v>108201574</v>
      </c>
      <c r="F79" s="12">
        <v>94736269</v>
      </c>
      <c r="G79" s="29">
        <f t="shared" si="14"/>
        <v>0.8755535201364076</v>
      </c>
      <c r="H79" s="13">
        <f t="shared" si="15"/>
        <v>0.8755535201364076</v>
      </c>
      <c r="I79" s="30">
        <f t="shared" si="20"/>
        <v>0</v>
      </c>
      <c r="J79" s="31">
        <f t="shared" si="21"/>
        <v>13465305</v>
      </c>
      <c r="K79" s="102">
        <f t="shared" si="16"/>
        <v>0</v>
      </c>
      <c r="L79" s="62">
        <f t="shared" si="17"/>
        <v>0.12444647986359238</v>
      </c>
    </row>
    <row r="80" spans="1:12" ht="12.75">
      <c r="A80" s="27" t="s">
        <v>35</v>
      </c>
      <c r="B80" s="28" t="s">
        <v>167</v>
      </c>
      <c r="C80" s="11" t="s">
        <v>168</v>
      </c>
      <c r="D80" s="12">
        <v>217108435</v>
      </c>
      <c r="E80" s="12">
        <v>217108435</v>
      </c>
      <c r="F80" s="12">
        <v>157452229</v>
      </c>
      <c r="G80" s="29">
        <f t="shared" si="14"/>
        <v>0.7252239140317142</v>
      </c>
      <c r="H80" s="13">
        <f t="shared" si="15"/>
        <v>0.7252239140317142</v>
      </c>
      <c r="I80" s="30">
        <f t="shared" si="20"/>
        <v>0</v>
      </c>
      <c r="J80" s="31">
        <f t="shared" si="21"/>
        <v>59656206</v>
      </c>
      <c r="K80" s="102">
        <f t="shared" si="16"/>
        <v>0</v>
      </c>
      <c r="L80" s="62">
        <f t="shared" si="17"/>
        <v>0.27477608596828584</v>
      </c>
    </row>
    <row r="81" spans="1:12" ht="12.75">
      <c r="A81" s="27" t="s">
        <v>54</v>
      </c>
      <c r="B81" s="28" t="s">
        <v>169</v>
      </c>
      <c r="C81" s="11" t="s">
        <v>170</v>
      </c>
      <c r="D81" s="12">
        <v>107445832</v>
      </c>
      <c r="E81" s="12">
        <v>107445834</v>
      </c>
      <c r="F81" s="12">
        <v>94369539</v>
      </c>
      <c r="G81" s="29">
        <f t="shared" si="14"/>
        <v>0.8782987412671345</v>
      </c>
      <c r="H81" s="13">
        <f t="shared" si="15"/>
        <v>0.8782987249184552</v>
      </c>
      <c r="I81" s="30">
        <f t="shared" si="20"/>
        <v>0</v>
      </c>
      <c r="J81" s="31">
        <f t="shared" si="21"/>
        <v>13076295</v>
      </c>
      <c r="K81" s="102">
        <f t="shared" si="16"/>
        <v>0</v>
      </c>
      <c r="L81" s="62">
        <f t="shared" si="17"/>
        <v>0.12170127508154481</v>
      </c>
    </row>
    <row r="82" spans="1:12" ht="12.75">
      <c r="A82" s="32"/>
      <c r="B82" s="33" t="s">
        <v>171</v>
      </c>
      <c r="C82" s="34"/>
      <c r="D82" s="35">
        <f>SUM(D75:D81)</f>
        <v>3260286656</v>
      </c>
      <c r="E82" s="35">
        <f>SUM(E75:E81)</f>
        <v>2797931756</v>
      </c>
      <c r="F82" s="35">
        <f>SUM(F75:F81)</f>
        <v>2261577205</v>
      </c>
      <c r="G82" s="36">
        <f t="shared" si="14"/>
        <v>0.6936743432783599</v>
      </c>
      <c r="H82" s="18">
        <f t="shared" si="15"/>
        <v>0.8083032047333466</v>
      </c>
      <c r="I82" s="54">
        <f>SUM(I75:I81)</f>
        <v>-124058352</v>
      </c>
      <c r="J82" s="55">
        <f>SUM(J75:J81)</f>
        <v>660412903</v>
      </c>
      <c r="K82" s="103">
        <f t="shared" si="16"/>
        <v>0.04433930589406413</v>
      </c>
      <c r="L82" s="100">
        <f t="shared" si="17"/>
        <v>0.23603610116071752</v>
      </c>
    </row>
    <row r="83" spans="1:12" ht="12.75">
      <c r="A83" s="27" t="s">
        <v>35</v>
      </c>
      <c r="B83" s="28" t="s">
        <v>172</v>
      </c>
      <c r="C83" s="11" t="s">
        <v>173</v>
      </c>
      <c r="D83" s="12">
        <v>582432000</v>
      </c>
      <c r="E83" s="12">
        <v>582432000</v>
      </c>
      <c r="F83" s="12">
        <v>409824822</v>
      </c>
      <c r="G83" s="29">
        <f t="shared" si="14"/>
        <v>0.7036440683204219</v>
      </c>
      <c r="H83" s="13">
        <f t="shared" si="15"/>
        <v>0.7036440683204219</v>
      </c>
      <c r="I83" s="30">
        <f>IF($F83&gt;$E83,$E83-$F83,0)</f>
        <v>0</v>
      </c>
      <c r="J83" s="31">
        <f>IF($F83&lt;=$E83,$E83-$F83,0)</f>
        <v>172607178</v>
      </c>
      <c r="K83" s="102">
        <f t="shared" si="16"/>
        <v>0</v>
      </c>
      <c r="L83" s="62">
        <f t="shared" si="17"/>
        <v>0.296355931679578</v>
      </c>
    </row>
    <row r="84" spans="1:12" ht="12.75">
      <c r="A84" s="27" t="s">
        <v>35</v>
      </c>
      <c r="B84" s="28" t="s">
        <v>174</v>
      </c>
      <c r="C84" s="11" t="s">
        <v>175</v>
      </c>
      <c r="D84" s="12">
        <v>457991776</v>
      </c>
      <c r="E84" s="12">
        <v>457991776</v>
      </c>
      <c r="F84" s="12">
        <v>466245659</v>
      </c>
      <c r="G84" s="29">
        <f t="shared" si="14"/>
        <v>1.0180219022098773</v>
      </c>
      <c r="H84" s="13">
        <f t="shared" si="15"/>
        <v>1.0180219022098773</v>
      </c>
      <c r="I84" s="30">
        <f>IF($F84&gt;$E84,$E84-$F84,0)</f>
        <v>-8253883</v>
      </c>
      <c r="J84" s="31">
        <f>IF($F84&lt;=$E84,$E84-$F84,0)</f>
        <v>0</v>
      </c>
      <c r="K84" s="102">
        <f t="shared" si="16"/>
        <v>0.018021902209877236</v>
      </c>
      <c r="L84" s="62">
        <f t="shared" si="17"/>
        <v>0</v>
      </c>
    </row>
    <row r="85" spans="1:12" ht="12.75">
      <c r="A85" s="27" t="s">
        <v>35</v>
      </c>
      <c r="B85" s="28" t="s">
        <v>176</v>
      </c>
      <c r="C85" s="11" t="s">
        <v>177</v>
      </c>
      <c r="D85" s="12">
        <v>832937970</v>
      </c>
      <c r="E85" s="12">
        <v>802623820</v>
      </c>
      <c r="F85" s="12">
        <v>581085120</v>
      </c>
      <c r="G85" s="29">
        <f t="shared" si="14"/>
        <v>0.6976331262698949</v>
      </c>
      <c r="H85" s="13">
        <f t="shared" si="15"/>
        <v>0.7239819022565266</v>
      </c>
      <c r="I85" s="30">
        <f>IF($F85&gt;$E85,$E85-$F85,0)</f>
        <v>0</v>
      </c>
      <c r="J85" s="31">
        <f>IF($F85&lt;=$E85,$E85-$F85,0)</f>
        <v>221538700</v>
      </c>
      <c r="K85" s="102">
        <f t="shared" si="16"/>
        <v>0</v>
      </c>
      <c r="L85" s="62">
        <f t="shared" si="17"/>
        <v>0.2760180977434734</v>
      </c>
    </row>
    <row r="86" spans="1:12" ht="12.75">
      <c r="A86" s="27" t="s">
        <v>35</v>
      </c>
      <c r="B86" s="28" t="s">
        <v>178</v>
      </c>
      <c r="C86" s="11" t="s">
        <v>179</v>
      </c>
      <c r="D86" s="12">
        <v>154085918</v>
      </c>
      <c r="E86" s="12">
        <v>143860052</v>
      </c>
      <c r="F86" s="12">
        <v>124733021</v>
      </c>
      <c r="G86" s="29">
        <f t="shared" si="14"/>
        <v>0.8095030527059585</v>
      </c>
      <c r="H86" s="13">
        <f t="shared" si="15"/>
        <v>0.8670441812435881</v>
      </c>
      <c r="I86" s="30">
        <f>IF($F86&gt;$E86,$E86-$F86,0)</f>
        <v>0</v>
      </c>
      <c r="J86" s="31">
        <f>IF($F86&lt;=$E86,$E86-$F86,0)</f>
        <v>19127031</v>
      </c>
      <c r="K86" s="102">
        <f t="shared" si="16"/>
        <v>0</v>
      </c>
      <c r="L86" s="62">
        <f t="shared" si="17"/>
        <v>0.13295581875641196</v>
      </c>
    </row>
    <row r="87" spans="1:12" ht="12.75">
      <c r="A87" s="27" t="s">
        <v>54</v>
      </c>
      <c r="B87" s="28" t="s">
        <v>180</v>
      </c>
      <c r="C87" s="11" t="s">
        <v>181</v>
      </c>
      <c r="D87" s="12">
        <v>195526486</v>
      </c>
      <c r="E87" s="12">
        <v>219425905</v>
      </c>
      <c r="F87" s="12">
        <v>155056209</v>
      </c>
      <c r="G87" s="29">
        <f t="shared" si="14"/>
        <v>0.7930189519183606</v>
      </c>
      <c r="H87" s="13">
        <f t="shared" si="15"/>
        <v>0.706644956072985</v>
      </c>
      <c r="I87" s="30">
        <f>IF($F87&gt;$E87,$E87-$F87,0)</f>
        <v>0</v>
      </c>
      <c r="J87" s="31">
        <f>IF($F87&lt;=$E87,$E87-$F87,0)</f>
        <v>64369696</v>
      </c>
      <c r="K87" s="102">
        <f t="shared" si="16"/>
        <v>0</v>
      </c>
      <c r="L87" s="62">
        <f t="shared" si="17"/>
        <v>0.2933550439270149</v>
      </c>
    </row>
    <row r="88" spans="1:12" ht="12.75">
      <c r="A88" s="32"/>
      <c r="B88" s="33" t="s">
        <v>182</v>
      </c>
      <c r="C88" s="34"/>
      <c r="D88" s="35">
        <f>SUM(D83:D87)</f>
        <v>2222974150</v>
      </c>
      <c r="E88" s="35">
        <f>SUM(E83:E87)</f>
        <v>2206333553</v>
      </c>
      <c r="F88" s="35">
        <f>SUM(F83:F87)</f>
        <v>1736944831</v>
      </c>
      <c r="G88" s="36">
        <f t="shared" si="14"/>
        <v>0.7813607868539542</v>
      </c>
      <c r="H88" s="18">
        <f t="shared" si="15"/>
        <v>0.7872539619579452</v>
      </c>
      <c r="I88" s="54">
        <f>SUM(I83:I87)</f>
        <v>-8253883</v>
      </c>
      <c r="J88" s="55">
        <f>SUM(J83:J87)</f>
        <v>477642605</v>
      </c>
      <c r="K88" s="103">
        <f t="shared" si="16"/>
        <v>0.0037409950951328348</v>
      </c>
      <c r="L88" s="100">
        <f t="shared" si="17"/>
        <v>0.21648703313718767</v>
      </c>
    </row>
    <row r="89" spans="1:12" ht="12.75">
      <c r="A89" s="40"/>
      <c r="B89" s="41" t="s">
        <v>183</v>
      </c>
      <c r="C89" s="42"/>
      <c r="D89" s="43">
        <f>SUM(D60,D62:D66,D68:D73,D75:D81,D83:D87)</f>
        <v>13823478416</v>
      </c>
      <c r="E89" s="43">
        <f>SUM(E60,E62:E66,E68:E73,E75:E81,E83:E87)</f>
        <v>13492858530</v>
      </c>
      <c r="F89" s="43">
        <f>SUM(F60,F62:F66,F68:F73,F75:F81,F83:F87)</f>
        <v>10905681998</v>
      </c>
      <c r="G89" s="44">
        <f t="shared" si="14"/>
        <v>0.7889245868375073</v>
      </c>
      <c r="H89" s="45">
        <f t="shared" si="15"/>
        <v>0.8082558617028648</v>
      </c>
      <c r="I89" s="54">
        <f>I88+I82+I74+I67+I61</f>
        <v>-137548525</v>
      </c>
      <c r="J89" s="55">
        <f>J88+J82+J74+J67+J61</f>
        <v>2724725057</v>
      </c>
      <c r="K89" s="103">
        <f t="shared" si="16"/>
        <v>0.010194172324135381</v>
      </c>
      <c r="L89" s="100">
        <f t="shared" si="17"/>
        <v>0.20193831062127054</v>
      </c>
    </row>
    <row r="90" spans="1:12" ht="12.75">
      <c r="A90" s="22"/>
      <c r="B90" s="96"/>
      <c r="C90" s="92"/>
      <c r="D90" s="97"/>
      <c r="E90" s="97"/>
      <c r="F90" s="97"/>
      <c r="G90" s="29"/>
      <c r="H90" s="13"/>
      <c r="I90" s="98"/>
      <c r="J90" s="99"/>
      <c r="K90" s="102"/>
      <c r="L90" s="62"/>
    </row>
    <row r="91" spans="1:12" ht="12.75">
      <c r="A91" s="22"/>
      <c r="B91" s="24" t="s">
        <v>184</v>
      </c>
      <c r="C91" s="5"/>
      <c r="D91" s="97"/>
      <c r="E91" s="97"/>
      <c r="F91" s="97"/>
      <c r="G91" s="29"/>
      <c r="H91" s="13"/>
      <c r="I91" s="98"/>
      <c r="J91" s="99"/>
      <c r="K91" s="102"/>
      <c r="L91" s="62"/>
    </row>
    <row r="92" spans="1:12" ht="12.75">
      <c r="A92" s="27" t="s">
        <v>29</v>
      </c>
      <c r="B92" s="28" t="s">
        <v>185</v>
      </c>
      <c r="C92" s="11" t="s">
        <v>186</v>
      </c>
      <c r="D92" s="12">
        <v>24633936857</v>
      </c>
      <c r="E92" s="12">
        <v>24342715423</v>
      </c>
      <c r="F92" s="12">
        <v>21681541682</v>
      </c>
      <c r="G92" s="29">
        <f>IF($D92=0,0,$F92/$D92)</f>
        <v>0.8801492756866816</v>
      </c>
      <c r="H92" s="13">
        <f>IF($E92=0,0,$F92/$E92)</f>
        <v>0.8906788460220172</v>
      </c>
      <c r="I92" s="30">
        <f>IF($F92&gt;$E92,$E92-$F92,0)</f>
        <v>0</v>
      </c>
      <c r="J92" s="31">
        <f>IF($F92&lt;=$E92,$E92-$F92,0)</f>
        <v>2661173741</v>
      </c>
      <c r="K92" s="102">
        <f t="shared" si="16"/>
        <v>0</v>
      </c>
      <c r="L92" s="62">
        <f t="shared" si="17"/>
        <v>0.10932115397798281</v>
      </c>
    </row>
    <row r="93" spans="1:12" ht="12.75">
      <c r="A93" s="27" t="s">
        <v>29</v>
      </c>
      <c r="B93" s="28" t="s">
        <v>187</v>
      </c>
      <c r="C93" s="11" t="s">
        <v>188</v>
      </c>
      <c r="D93" s="12">
        <v>34511799822</v>
      </c>
      <c r="E93" s="12">
        <v>34722075000</v>
      </c>
      <c r="F93" s="12">
        <v>34517724634</v>
      </c>
      <c r="G93" s="29">
        <f>IF($D93=0,0,$F93/$D93)</f>
        <v>1.0001716749642313</v>
      </c>
      <c r="H93" s="13">
        <f>IF($E93=0,0,$F93/$E93)</f>
        <v>0.9941146845054623</v>
      </c>
      <c r="I93" s="30">
        <f>IF($F93&gt;$E93,$E93-$F93,0)</f>
        <v>0</v>
      </c>
      <c r="J93" s="31">
        <f>IF($F93&lt;=$E93,$E93-$F93,0)</f>
        <v>204350366</v>
      </c>
      <c r="K93" s="102">
        <f t="shared" si="16"/>
        <v>0</v>
      </c>
      <c r="L93" s="62">
        <f t="shared" si="17"/>
        <v>0.005885315494537697</v>
      </c>
    </row>
    <row r="94" spans="1:12" ht="12.75">
      <c r="A94" s="27" t="s">
        <v>29</v>
      </c>
      <c r="B94" s="28" t="s">
        <v>189</v>
      </c>
      <c r="C94" s="11" t="s">
        <v>190</v>
      </c>
      <c r="D94" s="12">
        <v>22171995185</v>
      </c>
      <c r="E94" s="12">
        <v>21993129107</v>
      </c>
      <c r="F94" s="12">
        <v>21465682644</v>
      </c>
      <c r="G94" s="29">
        <f>IF($D94=0,0,$F94/$D94)</f>
        <v>0.9681439340435253</v>
      </c>
      <c r="H94" s="13">
        <f>IF($E94=0,0,$F94/$E94)</f>
        <v>0.9760176707719083</v>
      </c>
      <c r="I94" s="30">
        <f>IF($F94&gt;$E94,$E94-$F94,0)</f>
        <v>0</v>
      </c>
      <c r="J94" s="31">
        <f aca="true" t="shared" si="22" ref="J94:J105">IF($F94&lt;=$E94,$E94-$F94,0)</f>
        <v>527446463</v>
      </c>
      <c r="K94" s="102">
        <f t="shared" si="16"/>
        <v>0</v>
      </c>
      <c r="L94" s="62">
        <f t="shared" si="17"/>
        <v>0.02398232922809168</v>
      </c>
    </row>
    <row r="95" spans="1:12" ht="12.75">
      <c r="A95" s="32"/>
      <c r="B95" s="33" t="s">
        <v>34</v>
      </c>
      <c r="C95" s="34"/>
      <c r="D95" s="35">
        <f>SUM(D92:D94)</f>
        <v>81317731864</v>
      </c>
      <c r="E95" s="35">
        <f>SUM(E92:E94)</f>
        <v>81057919530</v>
      </c>
      <c r="F95" s="35">
        <f>SUM(F92:F94)</f>
        <v>77664948960</v>
      </c>
      <c r="G95" s="36">
        <f>IF($D95=0,0,$F95/$D95)</f>
        <v>0.9550801181947732</v>
      </c>
      <c r="H95" s="18">
        <f>IF($E95=0,0,$F95/$E95)</f>
        <v>0.9581414056803637</v>
      </c>
      <c r="I95" s="54">
        <f>SUM(I92:I94)</f>
        <v>0</v>
      </c>
      <c r="J95" s="55">
        <f>SUM(J92:J94)</f>
        <v>3392970570</v>
      </c>
      <c r="K95" s="103">
        <f t="shared" si="16"/>
        <v>0</v>
      </c>
      <c r="L95" s="100">
        <f t="shared" si="17"/>
        <v>0.04185859431963637</v>
      </c>
    </row>
    <row r="96" spans="1:12" ht="12.75">
      <c r="A96" s="27" t="s">
        <v>35</v>
      </c>
      <c r="B96" s="28" t="s">
        <v>191</v>
      </c>
      <c r="C96" s="11" t="s">
        <v>192</v>
      </c>
      <c r="D96" s="12">
        <v>4196422739</v>
      </c>
      <c r="E96" s="12">
        <v>4354026530</v>
      </c>
      <c r="F96" s="12">
        <v>3775651580</v>
      </c>
      <c r="G96" s="29">
        <f>IF($D96=0,0,$F96/$D96)</f>
        <v>0.8997309887086664</v>
      </c>
      <c r="H96" s="13">
        <f>IF($E96=0,0,$F96/$E96)</f>
        <v>0.8671632003124243</v>
      </c>
      <c r="I96" s="30">
        <f>IF($F96&gt;$E96,$E96-$F96,0)</f>
        <v>0</v>
      </c>
      <c r="J96" s="31">
        <f t="shared" si="22"/>
        <v>578374950</v>
      </c>
      <c r="K96" s="102">
        <f t="shared" si="16"/>
        <v>0</v>
      </c>
      <c r="L96" s="62">
        <f t="shared" si="17"/>
        <v>0.13283679968757564</v>
      </c>
    </row>
    <row r="97" spans="1:12" ht="12.75">
      <c r="A97" s="27" t="s">
        <v>35</v>
      </c>
      <c r="B97" s="28" t="s">
        <v>193</v>
      </c>
      <c r="C97" s="11" t="s">
        <v>194</v>
      </c>
      <c r="D97" s="12">
        <v>743564000</v>
      </c>
      <c r="E97" s="12">
        <v>736072573</v>
      </c>
      <c r="F97" s="12">
        <v>689262664</v>
      </c>
      <c r="G97" s="29">
        <f aca="true" t="shared" si="23" ref="G97:G107">IF($D97=0,0,$F97/$D97)</f>
        <v>0.9269715370835597</v>
      </c>
      <c r="H97" s="13">
        <f aca="true" t="shared" si="24" ref="H97:H107">IF($E97=0,0,$F97/$E97)</f>
        <v>0.936405850839928</v>
      </c>
      <c r="I97" s="30">
        <f>IF($F97&gt;$E97,$E97-$F97,0)</f>
        <v>0</v>
      </c>
      <c r="J97" s="31">
        <f t="shared" si="22"/>
        <v>46809909</v>
      </c>
      <c r="K97" s="102">
        <f t="shared" si="16"/>
        <v>0</v>
      </c>
      <c r="L97" s="62">
        <f t="shared" si="17"/>
        <v>0.06359414916007201</v>
      </c>
    </row>
    <row r="98" spans="1:12" ht="12.75">
      <c r="A98" s="27" t="s">
        <v>35</v>
      </c>
      <c r="B98" s="28" t="s">
        <v>195</v>
      </c>
      <c r="C98" s="11" t="s">
        <v>196</v>
      </c>
      <c r="D98" s="12">
        <v>489035098</v>
      </c>
      <c r="E98" s="12">
        <v>500720255</v>
      </c>
      <c r="F98" s="12">
        <v>381710746</v>
      </c>
      <c r="G98" s="29">
        <f t="shared" si="23"/>
        <v>0.7805385494028488</v>
      </c>
      <c r="H98" s="13">
        <f t="shared" si="24"/>
        <v>0.7623233575801722</v>
      </c>
      <c r="I98" s="30">
        <f>IF($F98&gt;$E98,$E98-$F98,0)</f>
        <v>0</v>
      </c>
      <c r="J98" s="31">
        <f t="shared" si="22"/>
        <v>119009509</v>
      </c>
      <c r="K98" s="102">
        <f t="shared" si="16"/>
        <v>0</v>
      </c>
      <c r="L98" s="62">
        <f t="shared" si="17"/>
        <v>0.2376766424198278</v>
      </c>
    </row>
    <row r="99" spans="1:12" ht="12.75">
      <c r="A99" s="27" t="s">
        <v>54</v>
      </c>
      <c r="B99" s="28" t="s">
        <v>197</v>
      </c>
      <c r="C99" s="11" t="s">
        <v>198</v>
      </c>
      <c r="D99" s="12">
        <v>350387554</v>
      </c>
      <c r="E99" s="12">
        <v>361769454</v>
      </c>
      <c r="F99" s="12">
        <v>330735588</v>
      </c>
      <c r="G99" s="29">
        <f t="shared" si="23"/>
        <v>0.9439136299915493</v>
      </c>
      <c r="H99" s="13">
        <f t="shared" si="24"/>
        <v>0.9142164556546557</v>
      </c>
      <c r="I99" s="30">
        <f>IF($F99&gt;$E99,$E99-$F99,0)</f>
        <v>0</v>
      </c>
      <c r="J99" s="31">
        <f t="shared" si="22"/>
        <v>31033866</v>
      </c>
      <c r="K99" s="102">
        <f t="shared" si="16"/>
        <v>0</v>
      </c>
      <c r="L99" s="62">
        <f t="shared" si="17"/>
        <v>0.08578354434534431</v>
      </c>
    </row>
    <row r="100" spans="1:12" ht="12.75">
      <c r="A100" s="32"/>
      <c r="B100" s="33" t="s">
        <v>199</v>
      </c>
      <c r="C100" s="34"/>
      <c r="D100" s="35">
        <f>SUM(D96:D99)</f>
        <v>5779409391</v>
      </c>
      <c r="E100" s="35">
        <f>SUM(E96:E99)</f>
        <v>5952588812</v>
      </c>
      <c r="F100" s="35">
        <f>SUM(F96:F99)</f>
        <v>5177360578</v>
      </c>
      <c r="G100" s="36">
        <f t="shared" si="23"/>
        <v>0.8958286613269615</v>
      </c>
      <c r="H100" s="18">
        <f t="shared" si="24"/>
        <v>0.8697662045063159</v>
      </c>
      <c r="I100" s="54">
        <f>SUM(I96:I99)</f>
        <v>0</v>
      </c>
      <c r="J100" s="55">
        <f>SUM(J96:J99)</f>
        <v>775228234</v>
      </c>
      <c r="K100" s="103">
        <f t="shared" si="16"/>
        <v>0</v>
      </c>
      <c r="L100" s="100">
        <f t="shared" si="17"/>
        <v>0.1302337954936841</v>
      </c>
    </row>
    <row r="101" spans="1:12" ht="12.75">
      <c r="A101" s="27" t="s">
        <v>35</v>
      </c>
      <c r="B101" s="28" t="s">
        <v>200</v>
      </c>
      <c r="C101" s="11" t="s">
        <v>201</v>
      </c>
      <c r="D101" s="12">
        <v>2101634023</v>
      </c>
      <c r="E101" s="12">
        <v>2186056215</v>
      </c>
      <c r="F101" s="12">
        <v>1932261963</v>
      </c>
      <c r="G101" s="29">
        <f t="shared" si="23"/>
        <v>0.9194093461818685</v>
      </c>
      <c r="H101" s="13">
        <f t="shared" si="24"/>
        <v>0.8839031447322593</v>
      </c>
      <c r="I101" s="30">
        <f>IF($F101&gt;$E101,$E101-$F101,0)</f>
        <v>0</v>
      </c>
      <c r="J101" s="31">
        <f t="shared" si="22"/>
        <v>253794252</v>
      </c>
      <c r="K101" s="102">
        <f t="shared" si="16"/>
        <v>0</v>
      </c>
      <c r="L101" s="62">
        <f t="shared" si="17"/>
        <v>0.11609685526774068</v>
      </c>
    </row>
    <row r="102" spans="1:12" ht="12.75">
      <c r="A102" s="27" t="s">
        <v>35</v>
      </c>
      <c r="B102" s="28" t="s">
        <v>202</v>
      </c>
      <c r="C102" s="11" t="s">
        <v>203</v>
      </c>
      <c r="D102" s="12">
        <v>911527423</v>
      </c>
      <c r="E102" s="12">
        <v>939842498</v>
      </c>
      <c r="F102" s="12">
        <v>714937478</v>
      </c>
      <c r="G102" s="29">
        <f t="shared" si="23"/>
        <v>0.7843290941780037</v>
      </c>
      <c r="H102" s="13">
        <f t="shared" si="24"/>
        <v>0.7606992443110399</v>
      </c>
      <c r="I102" s="30">
        <f>IF($F102&gt;$E102,$E102-$F102,0)</f>
        <v>0</v>
      </c>
      <c r="J102" s="31">
        <f t="shared" si="22"/>
        <v>224905020</v>
      </c>
      <c r="K102" s="102">
        <f t="shared" si="16"/>
        <v>0</v>
      </c>
      <c r="L102" s="62">
        <f t="shared" si="17"/>
        <v>0.23930075568896014</v>
      </c>
    </row>
    <row r="103" spans="1:12" ht="12.75">
      <c r="A103" s="27" t="s">
        <v>35</v>
      </c>
      <c r="B103" s="28" t="s">
        <v>204</v>
      </c>
      <c r="C103" s="11" t="s">
        <v>205</v>
      </c>
      <c r="D103" s="12">
        <v>447934073</v>
      </c>
      <c r="E103" s="12">
        <v>470508974</v>
      </c>
      <c r="F103" s="12">
        <v>385733749</v>
      </c>
      <c r="G103" s="29">
        <f t="shared" si="23"/>
        <v>0.8611395565793452</v>
      </c>
      <c r="H103" s="13">
        <f t="shared" si="24"/>
        <v>0.8198222994998603</v>
      </c>
      <c r="I103" s="30">
        <f>IF($F103&gt;$E103,$E103-$F103,0)</f>
        <v>0</v>
      </c>
      <c r="J103" s="31">
        <f t="shared" si="22"/>
        <v>84775225</v>
      </c>
      <c r="K103" s="102">
        <f t="shared" si="16"/>
        <v>0</v>
      </c>
      <c r="L103" s="62">
        <f t="shared" si="17"/>
        <v>0.18017770050013968</v>
      </c>
    </row>
    <row r="104" spans="1:12" ht="12.75">
      <c r="A104" s="27" t="s">
        <v>35</v>
      </c>
      <c r="B104" s="28" t="s">
        <v>206</v>
      </c>
      <c r="C104" s="11" t="s">
        <v>207</v>
      </c>
      <c r="D104" s="12">
        <v>1489629304</v>
      </c>
      <c r="E104" s="12">
        <v>1569657490</v>
      </c>
      <c r="F104" s="12">
        <v>907604795</v>
      </c>
      <c r="G104" s="29">
        <f t="shared" si="23"/>
        <v>0.609282317797368</v>
      </c>
      <c r="H104" s="13">
        <f t="shared" si="24"/>
        <v>0.5782183697922532</v>
      </c>
      <c r="I104" s="30">
        <f>IF($F104&gt;$E104,$E104-$F104,0)</f>
        <v>0</v>
      </c>
      <c r="J104" s="31">
        <f t="shared" si="22"/>
        <v>662052695</v>
      </c>
      <c r="K104" s="102">
        <f t="shared" si="16"/>
        <v>0</v>
      </c>
      <c r="L104" s="62">
        <f t="shared" si="17"/>
        <v>0.4217816302077468</v>
      </c>
    </row>
    <row r="105" spans="1:12" ht="12.75">
      <c r="A105" s="27" t="s">
        <v>54</v>
      </c>
      <c r="B105" s="28" t="s">
        <v>208</v>
      </c>
      <c r="C105" s="11" t="s">
        <v>209</v>
      </c>
      <c r="D105" s="12">
        <v>253628573</v>
      </c>
      <c r="E105" s="12">
        <v>273430856</v>
      </c>
      <c r="F105" s="12">
        <v>273453485</v>
      </c>
      <c r="G105" s="29">
        <f t="shared" si="23"/>
        <v>1.0781651363862699</v>
      </c>
      <c r="H105" s="13">
        <f t="shared" si="24"/>
        <v>1.0000827594966093</v>
      </c>
      <c r="I105" s="30">
        <f>IF($F105&gt;$E105,$E105-$F105,0)</f>
        <v>-22629</v>
      </c>
      <c r="J105" s="31">
        <f t="shared" si="22"/>
        <v>0</v>
      </c>
      <c r="K105" s="102">
        <f t="shared" si="16"/>
        <v>8.275949660926343E-05</v>
      </c>
      <c r="L105" s="62">
        <f t="shared" si="17"/>
        <v>0</v>
      </c>
    </row>
    <row r="106" spans="1:12" ht="12.75">
      <c r="A106" s="32"/>
      <c r="B106" s="33" t="s">
        <v>210</v>
      </c>
      <c r="C106" s="34"/>
      <c r="D106" s="35">
        <f>SUM(D101:D105)</f>
        <v>5204353396</v>
      </c>
      <c r="E106" s="35">
        <f>SUM(E101:E105)</f>
        <v>5439496033</v>
      </c>
      <c r="F106" s="35">
        <f>SUM(F101:F105)</f>
        <v>4213991470</v>
      </c>
      <c r="G106" s="36">
        <f t="shared" si="23"/>
        <v>0.8097050967443564</v>
      </c>
      <c r="H106" s="18">
        <f t="shared" si="24"/>
        <v>0.7747025541400924</v>
      </c>
      <c r="I106" s="54">
        <f>SUM(I101:I105)</f>
        <v>-22629</v>
      </c>
      <c r="J106" s="55">
        <f>SUM(J101:J105)</f>
        <v>1225527192</v>
      </c>
      <c r="K106" s="103">
        <f t="shared" si="16"/>
        <v>4.160128045450493E-06</v>
      </c>
      <c r="L106" s="100">
        <f t="shared" si="17"/>
        <v>0.22530160598795312</v>
      </c>
    </row>
    <row r="107" spans="1:12" ht="12.75">
      <c r="A107" s="40"/>
      <c r="B107" s="41" t="s">
        <v>211</v>
      </c>
      <c r="C107" s="42"/>
      <c r="D107" s="43">
        <f>SUM(D92:D94,D96:D99,D101:D105)</f>
        <v>92301494651</v>
      </c>
      <c r="E107" s="43">
        <f>SUM(E92:E94,E96:E99,E101:E105)</f>
        <v>92450004375</v>
      </c>
      <c r="F107" s="43">
        <f>SUM(F92:F94,F96:F99,F101:F105)</f>
        <v>87056301008</v>
      </c>
      <c r="G107" s="44">
        <f t="shared" si="23"/>
        <v>0.9431732534469508</v>
      </c>
      <c r="H107" s="45">
        <f t="shared" si="24"/>
        <v>0.9416581599593894</v>
      </c>
      <c r="I107" s="54">
        <f>I106+I100+I95</f>
        <v>-22629</v>
      </c>
      <c r="J107" s="56">
        <f>J106+J100+J95</f>
        <v>5393725996</v>
      </c>
      <c r="K107" s="103">
        <f t="shared" si="16"/>
        <v>2.447701344416513E-07</v>
      </c>
      <c r="L107" s="100">
        <f t="shared" si="17"/>
        <v>0.05834208481074504</v>
      </c>
    </row>
    <row r="108" spans="1:12" ht="12.75">
      <c r="A108" s="22"/>
      <c r="B108" s="96"/>
      <c r="C108" s="92"/>
      <c r="D108" s="97"/>
      <c r="E108" s="97"/>
      <c r="F108" s="97"/>
      <c r="G108" s="29"/>
      <c r="H108" s="13"/>
      <c r="I108" s="98"/>
      <c r="J108" s="99"/>
      <c r="K108" s="102"/>
      <c r="L108" s="62"/>
    </row>
    <row r="109" spans="1:12" ht="12.75">
      <c r="A109" s="22"/>
      <c r="B109" s="24" t="s">
        <v>212</v>
      </c>
      <c r="C109" s="5"/>
      <c r="D109" s="97"/>
      <c r="E109" s="97"/>
      <c r="F109" s="97"/>
      <c r="G109" s="29"/>
      <c r="H109" s="13"/>
      <c r="I109" s="98"/>
      <c r="J109" s="99"/>
      <c r="K109" s="102"/>
      <c r="L109" s="62"/>
    </row>
    <row r="110" spans="1:12" ht="12.75">
      <c r="A110" s="27" t="s">
        <v>29</v>
      </c>
      <c r="B110" s="28" t="s">
        <v>213</v>
      </c>
      <c r="C110" s="11" t="s">
        <v>214</v>
      </c>
      <c r="D110" s="12">
        <v>24976073908</v>
      </c>
      <c r="E110" s="12">
        <v>24927054590</v>
      </c>
      <c r="F110" s="12">
        <v>23892529562</v>
      </c>
      <c r="G110" s="29">
        <f aca="true" t="shared" si="25" ref="G110:G141">IF($D110=0,0,$F110/$D110)</f>
        <v>0.9566167064530934</v>
      </c>
      <c r="H110" s="13">
        <f aca="true" t="shared" si="26" ref="H110:H141">IF($E110=0,0,$F110/$E110)</f>
        <v>0.9584979033818531</v>
      </c>
      <c r="I110" s="30">
        <f>IF($F110&gt;$E110,$E110-$F110,0)</f>
        <v>0</v>
      </c>
      <c r="J110" s="31">
        <f aca="true" t="shared" si="27" ref="J110:J127">IF($F110&lt;=$E110,$E110-$F110,0)</f>
        <v>1034525028</v>
      </c>
      <c r="K110" s="102">
        <f t="shared" si="16"/>
        <v>0</v>
      </c>
      <c r="L110" s="62">
        <f t="shared" si="17"/>
        <v>0.041502096618146814</v>
      </c>
    </row>
    <row r="111" spans="1:12" ht="12.75">
      <c r="A111" s="32"/>
      <c r="B111" s="33" t="s">
        <v>34</v>
      </c>
      <c r="C111" s="34"/>
      <c r="D111" s="35">
        <f>D110</f>
        <v>24976073908</v>
      </c>
      <c r="E111" s="35">
        <f>E110</f>
        <v>24927054590</v>
      </c>
      <c r="F111" s="35">
        <f>F110</f>
        <v>23892529562</v>
      </c>
      <c r="G111" s="36">
        <f t="shared" si="25"/>
        <v>0.9566167064530934</v>
      </c>
      <c r="H111" s="18">
        <f t="shared" si="26"/>
        <v>0.9584979033818531</v>
      </c>
      <c r="I111" s="54">
        <f>SUM(I110)</f>
        <v>0</v>
      </c>
      <c r="J111" s="55">
        <f>SUM(J110)</f>
        <v>1034525028</v>
      </c>
      <c r="K111" s="103">
        <f t="shared" si="16"/>
        <v>0</v>
      </c>
      <c r="L111" s="100">
        <f t="shared" si="17"/>
        <v>0.041502096618146814</v>
      </c>
    </row>
    <row r="112" spans="1:12" ht="12.75">
      <c r="A112" s="27" t="s">
        <v>35</v>
      </c>
      <c r="B112" s="28" t="s">
        <v>215</v>
      </c>
      <c r="C112" s="11" t="s">
        <v>216</v>
      </c>
      <c r="D112" s="12">
        <v>58527920</v>
      </c>
      <c r="E112" s="12">
        <v>94788846</v>
      </c>
      <c r="F112" s="12">
        <v>46271630</v>
      </c>
      <c r="G112" s="29">
        <f t="shared" si="25"/>
        <v>0.7905907129452063</v>
      </c>
      <c r="H112" s="13">
        <f t="shared" si="26"/>
        <v>0.48815479829768155</v>
      </c>
      <c r="I112" s="30">
        <f aca="true" t="shared" si="28" ref="I112:I118">IF($F112&gt;$E112,$E112-$F112,0)</f>
        <v>0</v>
      </c>
      <c r="J112" s="31">
        <f t="shared" si="27"/>
        <v>48517216</v>
      </c>
      <c r="K112" s="102">
        <f t="shared" si="16"/>
        <v>0</v>
      </c>
      <c r="L112" s="62">
        <f t="shared" si="17"/>
        <v>0.5118452017023184</v>
      </c>
    </row>
    <row r="113" spans="1:12" ht="12.75">
      <c r="A113" s="27" t="s">
        <v>35</v>
      </c>
      <c r="B113" s="28" t="s">
        <v>217</v>
      </c>
      <c r="C113" s="11" t="s">
        <v>218</v>
      </c>
      <c r="D113" s="12">
        <v>152277689</v>
      </c>
      <c r="E113" s="12">
        <v>163774260</v>
      </c>
      <c r="F113" s="12">
        <v>109839235</v>
      </c>
      <c r="G113" s="29">
        <f t="shared" si="25"/>
        <v>0.7213087860822475</v>
      </c>
      <c r="H113" s="13">
        <f t="shared" si="26"/>
        <v>0.6706745919657948</v>
      </c>
      <c r="I113" s="30">
        <f t="shared" si="28"/>
        <v>0</v>
      </c>
      <c r="J113" s="31">
        <f t="shared" si="27"/>
        <v>53935025</v>
      </c>
      <c r="K113" s="102">
        <f t="shared" si="16"/>
        <v>0</v>
      </c>
      <c r="L113" s="62">
        <f t="shared" si="17"/>
        <v>0.3293254080342051</v>
      </c>
    </row>
    <row r="114" spans="1:12" ht="12.75">
      <c r="A114" s="27" t="s">
        <v>35</v>
      </c>
      <c r="B114" s="28" t="s">
        <v>219</v>
      </c>
      <c r="C114" s="11" t="s">
        <v>220</v>
      </c>
      <c r="D114" s="12">
        <v>98892557</v>
      </c>
      <c r="E114" s="12">
        <v>108055163</v>
      </c>
      <c r="F114" s="12">
        <v>80539963</v>
      </c>
      <c r="G114" s="29">
        <f t="shared" si="25"/>
        <v>0.8144188545959025</v>
      </c>
      <c r="H114" s="13">
        <f t="shared" si="26"/>
        <v>0.7453596918825619</v>
      </c>
      <c r="I114" s="30">
        <f t="shared" si="28"/>
        <v>0</v>
      </c>
      <c r="J114" s="31">
        <f t="shared" si="27"/>
        <v>27515200</v>
      </c>
      <c r="K114" s="102">
        <f t="shared" si="16"/>
        <v>0</v>
      </c>
      <c r="L114" s="62">
        <f t="shared" si="17"/>
        <v>0.25464030811743815</v>
      </c>
    </row>
    <row r="115" spans="1:12" ht="12.75">
      <c r="A115" s="27" t="s">
        <v>35</v>
      </c>
      <c r="B115" s="28" t="s">
        <v>221</v>
      </c>
      <c r="C115" s="11" t="s">
        <v>222</v>
      </c>
      <c r="D115" s="12">
        <v>101225130</v>
      </c>
      <c r="E115" s="12">
        <v>110676645</v>
      </c>
      <c r="F115" s="12">
        <v>77091273</v>
      </c>
      <c r="G115" s="29">
        <f t="shared" si="25"/>
        <v>0.7615823560809455</v>
      </c>
      <c r="H115" s="13">
        <f t="shared" si="26"/>
        <v>0.6965450841051425</v>
      </c>
      <c r="I115" s="30">
        <f t="shared" si="28"/>
        <v>0</v>
      </c>
      <c r="J115" s="31">
        <f t="shared" si="27"/>
        <v>33585372</v>
      </c>
      <c r="K115" s="102">
        <f t="shared" si="16"/>
        <v>0</v>
      </c>
      <c r="L115" s="62">
        <f t="shared" si="17"/>
        <v>0.3034549158948575</v>
      </c>
    </row>
    <row r="116" spans="1:12" ht="12.75">
      <c r="A116" s="27" t="s">
        <v>35</v>
      </c>
      <c r="B116" s="28" t="s">
        <v>223</v>
      </c>
      <c r="C116" s="11" t="s">
        <v>224</v>
      </c>
      <c r="D116" s="12">
        <v>33573000</v>
      </c>
      <c r="E116" s="12">
        <v>39702000</v>
      </c>
      <c r="F116" s="12">
        <v>27553180</v>
      </c>
      <c r="G116" s="29">
        <f t="shared" si="25"/>
        <v>0.8206946057844101</v>
      </c>
      <c r="H116" s="13">
        <f t="shared" si="26"/>
        <v>0.6939997984988162</v>
      </c>
      <c r="I116" s="30">
        <f t="shared" si="28"/>
        <v>0</v>
      </c>
      <c r="J116" s="31">
        <f t="shared" si="27"/>
        <v>12148820</v>
      </c>
      <c r="K116" s="102">
        <f t="shared" si="16"/>
        <v>0</v>
      </c>
      <c r="L116" s="62">
        <f t="shared" si="17"/>
        <v>0.30600020150118384</v>
      </c>
    </row>
    <row r="117" spans="1:12" ht="12.75">
      <c r="A117" s="27" t="s">
        <v>35</v>
      </c>
      <c r="B117" s="28" t="s">
        <v>225</v>
      </c>
      <c r="C117" s="11" t="s">
        <v>226</v>
      </c>
      <c r="D117" s="12">
        <v>593003847</v>
      </c>
      <c r="E117" s="12">
        <v>593003847</v>
      </c>
      <c r="F117" s="12">
        <v>507317336</v>
      </c>
      <c r="G117" s="29">
        <f t="shared" si="25"/>
        <v>0.8555042915261223</v>
      </c>
      <c r="H117" s="13">
        <f t="shared" si="26"/>
        <v>0.8555042915261223</v>
      </c>
      <c r="I117" s="30">
        <f t="shared" si="28"/>
        <v>0</v>
      </c>
      <c r="J117" s="31">
        <f t="shared" si="27"/>
        <v>85686511</v>
      </c>
      <c r="K117" s="102">
        <f t="shared" si="16"/>
        <v>0</v>
      </c>
      <c r="L117" s="62">
        <f t="shared" si="17"/>
        <v>0.14449570847387774</v>
      </c>
    </row>
    <row r="118" spans="1:12" ht="12.75">
      <c r="A118" s="27" t="s">
        <v>54</v>
      </c>
      <c r="B118" s="28" t="s">
        <v>227</v>
      </c>
      <c r="C118" s="11" t="s">
        <v>228</v>
      </c>
      <c r="D118" s="12">
        <v>626602931</v>
      </c>
      <c r="E118" s="12">
        <v>726909956</v>
      </c>
      <c r="F118" s="12">
        <v>589308332</v>
      </c>
      <c r="G118" s="29">
        <f t="shared" si="25"/>
        <v>0.9404812886200815</v>
      </c>
      <c r="H118" s="13">
        <f t="shared" si="26"/>
        <v>0.8107033438402926</v>
      </c>
      <c r="I118" s="30">
        <f t="shared" si="28"/>
        <v>0</v>
      </c>
      <c r="J118" s="31">
        <f t="shared" si="27"/>
        <v>137601624</v>
      </c>
      <c r="K118" s="102">
        <f t="shared" si="16"/>
        <v>0</v>
      </c>
      <c r="L118" s="62">
        <f t="shared" si="17"/>
        <v>0.18929665615970734</v>
      </c>
    </row>
    <row r="119" spans="1:12" ht="12.75">
      <c r="A119" s="32"/>
      <c r="B119" s="33" t="s">
        <v>229</v>
      </c>
      <c r="C119" s="34"/>
      <c r="D119" s="35">
        <f>SUM(D112:D118)</f>
        <v>1664103074</v>
      </c>
      <c r="E119" s="35">
        <f>SUM(E112:E118)</f>
        <v>1836910717</v>
      </c>
      <c r="F119" s="35">
        <f>SUM(F112:F118)</f>
        <v>1437920949</v>
      </c>
      <c r="G119" s="36">
        <f t="shared" si="25"/>
        <v>0.8640816614464111</v>
      </c>
      <c r="H119" s="18">
        <f t="shared" si="26"/>
        <v>0.7827930534089208</v>
      </c>
      <c r="I119" s="54">
        <f>SUM(I112:I118)</f>
        <v>0</v>
      </c>
      <c r="J119" s="55">
        <f>SUM(J112:J118)</f>
        <v>398989768</v>
      </c>
      <c r="K119" s="103">
        <f t="shared" si="16"/>
        <v>0</v>
      </c>
      <c r="L119" s="100">
        <f t="shared" si="17"/>
        <v>0.2172069465910792</v>
      </c>
    </row>
    <row r="120" spans="1:12" ht="12.75">
      <c r="A120" s="27" t="s">
        <v>35</v>
      </c>
      <c r="B120" s="28" t="s">
        <v>230</v>
      </c>
      <c r="C120" s="11" t="s">
        <v>231</v>
      </c>
      <c r="D120" s="12">
        <v>122973000</v>
      </c>
      <c r="E120" s="12">
        <v>125051000</v>
      </c>
      <c r="F120" s="12">
        <v>91442153</v>
      </c>
      <c r="G120" s="29">
        <f t="shared" si="25"/>
        <v>0.7435953664625569</v>
      </c>
      <c r="H120" s="13">
        <f t="shared" si="26"/>
        <v>0.7312388785375566</v>
      </c>
      <c r="I120" s="30">
        <f aca="true" t="shared" si="29" ref="I120:I127">IF($F120&gt;$E120,$E120-$F120,0)</f>
        <v>0</v>
      </c>
      <c r="J120" s="31">
        <f t="shared" si="27"/>
        <v>33608847</v>
      </c>
      <c r="K120" s="102">
        <f t="shared" si="16"/>
        <v>0</v>
      </c>
      <c r="L120" s="62">
        <f t="shared" si="17"/>
        <v>0.2687611214624433</v>
      </c>
    </row>
    <row r="121" spans="1:12" ht="12.75">
      <c r="A121" s="27" t="s">
        <v>35</v>
      </c>
      <c r="B121" s="28" t="s">
        <v>232</v>
      </c>
      <c r="C121" s="11" t="s">
        <v>233</v>
      </c>
      <c r="D121" s="12">
        <v>257376233</v>
      </c>
      <c r="E121" s="12">
        <v>261776546</v>
      </c>
      <c r="F121" s="12">
        <v>208490421</v>
      </c>
      <c r="G121" s="29">
        <f t="shared" si="25"/>
        <v>0.8100608924523346</v>
      </c>
      <c r="H121" s="13">
        <f t="shared" si="26"/>
        <v>0.7964442353059391</v>
      </c>
      <c r="I121" s="30">
        <f t="shared" si="29"/>
        <v>0</v>
      </c>
      <c r="J121" s="31">
        <f t="shared" si="27"/>
        <v>53286125</v>
      </c>
      <c r="K121" s="102">
        <f t="shared" si="16"/>
        <v>0</v>
      </c>
      <c r="L121" s="62">
        <f t="shared" si="17"/>
        <v>0.20355576469406086</v>
      </c>
    </row>
    <row r="122" spans="1:12" ht="12.75">
      <c r="A122" s="27" t="s">
        <v>35</v>
      </c>
      <c r="B122" s="28" t="s">
        <v>234</v>
      </c>
      <c r="C122" s="11" t="s">
        <v>235</v>
      </c>
      <c r="D122" s="12">
        <v>105363000</v>
      </c>
      <c r="E122" s="12">
        <v>109735744</v>
      </c>
      <c r="F122" s="12">
        <v>90317989</v>
      </c>
      <c r="G122" s="29">
        <f t="shared" si="25"/>
        <v>0.8572078338695747</v>
      </c>
      <c r="H122" s="13">
        <f t="shared" si="26"/>
        <v>0.8230498624039948</v>
      </c>
      <c r="I122" s="30">
        <f t="shared" si="29"/>
        <v>0</v>
      </c>
      <c r="J122" s="31">
        <f t="shared" si="27"/>
        <v>19417755</v>
      </c>
      <c r="K122" s="102">
        <f t="shared" si="16"/>
        <v>0</v>
      </c>
      <c r="L122" s="62">
        <f t="shared" si="17"/>
        <v>0.17695013759600517</v>
      </c>
    </row>
    <row r="123" spans="1:12" ht="12.75">
      <c r="A123" s="27" t="s">
        <v>35</v>
      </c>
      <c r="B123" s="28" t="s">
        <v>236</v>
      </c>
      <c r="C123" s="11" t="s">
        <v>237</v>
      </c>
      <c r="D123" s="12">
        <v>62913000</v>
      </c>
      <c r="E123" s="12">
        <v>72107000</v>
      </c>
      <c r="F123" s="12">
        <v>73659977</v>
      </c>
      <c r="G123" s="29">
        <f t="shared" si="25"/>
        <v>1.1708228347082479</v>
      </c>
      <c r="H123" s="13">
        <f t="shared" si="26"/>
        <v>1.0215371184489717</v>
      </c>
      <c r="I123" s="30">
        <f t="shared" si="29"/>
        <v>-1552977</v>
      </c>
      <c r="J123" s="31">
        <f t="shared" si="27"/>
        <v>0</v>
      </c>
      <c r="K123" s="102">
        <f t="shared" si="16"/>
        <v>0.021537118448971666</v>
      </c>
      <c r="L123" s="62">
        <f t="shared" si="17"/>
        <v>0</v>
      </c>
    </row>
    <row r="124" spans="1:12" ht="12.75">
      <c r="A124" s="27" t="s">
        <v>35</v>
      </c>
      <c r="B124" s="28" t="s">
        <v>238</v>
      </c>
      <c r="C124" s="11" t="s">
        <v>239</v>
      </c>
      <c r="D124" s="12">
        <v>3224897960</v>
      </c>
      <c r="E124" s="12">
        <v>3218917472</v>
      </c>
      <c r="F124" s="12">
        <v>3194633214</v>
      </c>
      <c r="G124" s="29">
        <f t="shared" si="25"/>
        <v>0.9906152857003885</v>
      </c>
      <c r="H124" s="13">
        <f t="shared" si="26"/>
        <v>0.9924557686827207</v>
      </c>
      <c r="I124" s="30">
        <f t="shared" si="29"/>
        <v>0</v>
      </c>
      <c r="J124" s="31">
        <f t="shared" si="27"/>
        <v>24284258</v>
      </c>
      <c r="K124" s="102">
        <f aca="true" t="shared" si="30" ref="K124:K187">IF(E124=0,0,(ABS(I124)/E124))</f>
        <v>0</v>
      </c>
      <c r="L124" s="62">
        <f aca="true" t="shared" si="31" ref="L124:L187">IF(E124=0,0,(J124/E124))</f>
        <v>0.007544231317279326</v>
      </c>
    </row>
    <row r="125" spans="1:12" ht="12.75">
      <c r="A125" s="27" t="s">
        <v>35</v>
      </c>
      <c r="B125" s="28" t="s">
        <v>240</v>
      </c>
      <c r="C125" s="11" t="s">
        <v>241</v>
      </c>
      <c r="D125" s="12">
        <v>44046000</v>
      </c>
      <c r="E125" s="12">
        <v>44236000</v>
      </c>
      <c r="F125" s="12">
        <v>70811240</v>
      </c>
      <c r="G125" s="29">
        <f t="shared" si="25"/>
        <v>1.607665622303955</v>
      </c>
      <c r="H125" s="13">
        <f t="shared" si="26"/>
        <v>1.600760466588299</v>
      </c>
      <c r="I125" s="30">
        <f t="shared" si="29"/>
        <v>-26575240</v>
      </c>
      <c r="J125" s="31">
        <f t="shared" si="27"/>
        <v>0</v>
      </c>
      <c r="K125" s="102">
        <f t="shared" si="30"/>
        <v>0.6007604665882991</v>
      </c>
      <c r="L125" s="62">
        <f t="shared" si="31"/>
        <v>0</v>
      </c>
    </row>
    <row r="126" spans="1:12" ht="12.75">
      <c r="A126" s="27" t="s">
        <v>35</v>
      </c>
      <c r="B126" s="28" t="s">
        <v>242</v>
      </c>
      <c r="C126" s="11" t="s">
        <v>243</v>
      </c>
      <c r="D126" s="12">
        <v>57574425</v>
      </c>
      <c r="E126" s="12">
        <v>69004745</v>
      </c>
      <c r="F126" s="12">
        <v>58249196</v>
      </c>
      <c r="G126" s="29">
        <f t="shared" si="25"/>
        <v>1.011719978097914</v>
      </c>
      <c r="H126" s="13">
        <f t="shared" si="26"/>
        <v>0.8441331969272547</v>
      </c>
      <c r="I126" s="30">
        <f t="shared" si="29"/>
        <v>0</v>
      </c>
      <c r="J126" s="31">
        <f t="shared" si="27"/>
        <v>10755549</v>
      </c>
      <c r="K126" s="102">
        <f t="shared" si="30"/>
        <v>0</v>
      </c>
      <c r="L126" s="62">
        <f t="shared" si="31"/>
        <v>0.15586680307274522</v>
      </c>
    </row>
    <row r="127" spans="1:12" ht="12.75">
      <c r="A127" s="27" t="s">
        <v>54</v>
      </c>
      <c r="B127" s="28" t="s">
        <v>244</v>
      </c>
      <c r="C127" s="11" t="s">
        <v>245</v>
      </c>
      <c r="D127" s="12">
        <v>543900889</v>
      </c>
      <c r="E127" s="12">
        <v>565444843</v>
      </c>
      <c r="F127" s="12">
        <v>507470033</v>
      </c>
      <c r="G127" s="29">
        <f t="shared" si="25"/>
        <v>0.933019311538577</v>
      </c>
      <c r="H127" s="13">
        <f t="shared" si="26"/>
        <v>0.8974704416925773</v>
      </c>
      <c r="I127" s="30">
        <f t="shared" si="29"/>
        <v>0</v>
      </c>
      <c r="J127" s="31">
        <f t="shared" si="27"/>
        <v>57974810</v>
      </c>
      <c r="K127" s="102">
        <f t="shared" si="30"/>
        <v>0</v>
      </c>
      <c r="L127" s="62">
        <f t="shared" si="31"/>
        <v>0.10252955830742275</v>
      </c>
    </row>
    <row r="128" spans="1:12" ht="12.75">
      <c r="A128" s="32"/>
      <c r="B128" s="33" t="s">
        <v>246</v>
      </c>
      <c r="C128" s="34"/>
      <c r="D128" s="35">
        <f>SUM(D120:D127)</f>
        <v>4419044507</v>
      </c>
      <c r="E128" s="35">
        <f>SUM(E120:E127)</f>
        <v>4466273350</v>
      </c>
      <c r="F128" s="35">
        <f>SUM(F120:F127)</f>
        <v>4295074223</v>
      </c>
      <c r="G128" s="36">
        <f t="shared" si="25"/>
        <v>0.971946359941923</v>
      </c>
      <c r="H128" s="18">
        <f t="shared" si="26"/>
        <v>0.9616684619180329</v>
      </c>
      <c r="I128" s="54">
        <f>SUM(I120:I127)</f>
        <v>-28128217</v>
      </c>
      <c r="J128" s="55">
        <f>SUM(J120:J127)</f>
        <v>199327344</v>
      </c>
      <c r="K128" s="103">
        <f t="shared" si="30"/>
        <v>0.0062979165840801035</v>
      </c>
      <c r="L128" s="100">
        <f t="shared" si="31"/>
        <v>0.04462945466604725</v>
      </c>
    </row>
    <row r="129" spans="1:12" ht="12.75">
      <c r="A129" s="27" t="s">
        <v>35</v>
      </c>
      <c r="B129" s="28" t="s">
        <v>247</v>
      </c>
      <c r="C129" s="11" t="s">
        <v>248</v>
      </c>
      <c r="D129" s="12">
        <v>579715475</v>
      </c>
      <c r="E129" s="12">
        <v>598325950</v>
      </c>
      <c r="F129" s="12">
        <v>411944652</v>
      </c>
      <c r="G129" s="29">
        <f t="shared" si="25"/>
        <v>0.7105979911955947</v>
      </c>
      <c r="H129" s="13">
        <f t="shared" si="26"/>
        <v>0.6884953794833736</v>
      </c>
      <c r="I129" s="30">
        <f aca="true" t="shared" si="32" ref="I129:I152">IF($F129&gt;$E129,$E129-$F129,0)</f>
        <v>0</v>
      </c>
      <c r="J129" s="31">
        <f aca="true" t="shared" si="33" ref="J129:J134">IF($F129&lt;=$E129,$E129-$F129,0)</f>
        <v>186381298</v>
      </c>
      <c r="K129" s="102">
        <f t="shared" si="30"/>
        <v>0</v>
      </c>
      <c r="L129" s="62">
        <f t="shared" si="31"/>
        <v>0.3115046205166264</v>
      </c>
    </row>
    <row r="130" spans="1:12" ht="12.75">
      <c r="A130" s="27" t="s">
        <v>35</v>
      </c>
      <c r="B130" s="28" t="s">
        <v>249</v>
      </c>
      <c r="C130" s="11" t="s">
        <v>250</v>
      </c>
      <c r="D130" s="12">
        <v>58143230</v>
      </c>
      <c r="E130" s="12">
        <v>55068570</v>
      </c>
      <c r="F130" s="12">
        <v>38580992</v>
      </c>
      <c r="G130" s="29">
        <f t="shared" si="25"/>
        <v>0.6635508897596505</v>
      </c>
      <c r="H130" s="13">
        <f t="shared" si="26"/>
        <v>0.700599125780822</v>
      </c>
      <c r="I130" s="30">
        <f t="shared" si="32"/>
        <v>0</v>
      </c>
      <c r="J130" s="31">
        <f t="shared" si="33"/>
        <v>16487578</v>
      </c>
      <c r="K130" s="102">
        <f t="shared" si="30"/>
        <v>0</v>
      </c>
      <c r="L130" s="62">
        <f t="shared" si="31"/>
        <v>0.299400874219178</v>
      </c>
    </row>
    <row r="131" spans="1:12" ht="12.75">
      <c r="A131" s="27" t="s">
        <v>35</v>
      </c>
      <c r="B131" s="28" t="s">
        <v>251</v>
      </c>
      <c r="C131" s="11" t="s">
        <v>252</v>
      </c>
      <c r="D131" s="12">
        <v>313925072</v>
      </c>
      <c r="E131" s="12">
        <v>320972850</v>
      </c>
      <c r="F131" s="12">
        <v>302512702</v>
      </c>
      <c r="G131" s="29">
        <f t="shared" si="25"/>
        <v>0.9636461977143387</v>
      </c>
      <c r="H131" s="13">
        <f t="shared" si="26"/>
        <v>0.9424868863519142</v>
      </c>
      <c r="I131" s="30">
        <f t="shared" si="32"/>
        <v>0</v>
      </c>
      <c r="J131" s="31">
        <f t="shared" si="33"/>
        <v>18460148</v>
      </c>
      <c r="K131" s="102">
        <f t="shared" si="30"/>
        <v>0</v>
      </c>
      <c r="L131" s="62">
        <f t="shared" si="31"/>
        <v>0.05751311364808581</v>
      </c>
    </row>
    <row r="132" spans="1:12" ht="12.75">
      <c r="A132" s="27" t="s">
        <v>35</v>
      </c>
      <c r="B132" s="28" t="s">
        <v>253</v>
      </c>
      <c r="C132" s="11" t="s">
        <v>254</v>
      </c>
      <c r="D132" s="12">
        <v>98825207</v>
      </c>
      <c r="E132" s="12">
        <v>118149386</v>
      </c>
      <c r="F132" s="12">
        <v>91970635</v>
      </c>
      <c r="G132" s="29">
        <f t="shared" si="25"/>
        <v>0.9306394369606532</v>
      </c>
      <c r="H132" s="13">
        <f t="shared" si="26"/>
        <v>0.7784266860261128</v>
      </c>
      <c r="I132" s="30">
        <f t="shared" si="32"/>
        <v>0</v>
      </c>
      <c r="J132" s="31">
        <f t="shared" si="33"/>
        <v>26178751</v>
      </c>
      <c r="K132" s="102">
        <f t="shared" si="30"/>
        <v>0</v>
      </c>
      <c r="L132" s="62">
        <f t="shared" si="31"/>
        <v>0.22157331397388727</v>
      </c>
    </row>
    <row r="133" spans="1:12" ht="12.75">
      <c r="A133" s="27" t="s">
        <v>35</v>
      </c>
      <c r="B133" s="28" t="s">
        <v>255</v>
      </c>
      <c r="C133" s="11" t="s">
        <v>256</v>
      </c>
      <c r="D133" s="12">
        <v>81976895</v>
      </c>
      <c r="E133" s="12">
        <v>89433461</v>
      </c>
      <c r="F133" s="12">
        <v>98576091</v>
      </c>
      <c r="G133" s="29">
        <f t="shared" si="25"/>
        <v>1.202486273723834</v>
      </c>
      <c r="H133" s="13">
        <f t="shared" si="26"/>
        <v>1.1022282923837645</v>
      </c>
      <c r="I133" s="30">
        <f t="shared" si="32"/>
        <v>-9142630</v>
      </c>
      <c r="J133" s="31">
        <f t="shared" si="33"/>
        <v>0</v>
      </c>
      <c r="K133" s="102">
        <f t="shared" si="30"/>
        <v>0.1022282923837645</v>
      </c>
      <c r="L133" s="62">
        <f t="shared" si="31"/>
        <v>0</v>
      </c>
    </row>
    <row r="134" spans="1:12" ht="12.75">
      <c r="A134" s="27" t="s">
        <v>54</v>
      </c>
      <c r="B134" s="28" t="s">
        <v>257</v>
      </c>
      <c r="C134" s="11" t="s">
        <v>258</v>
      </c>
      <c r="D134" s="12">
        <v>379041574</v>
      </c>
      <c r="E134" s="12">
        <v>449362000</v>
      </c>
      <c r="F134" s="12">
        <v>295735799</v>
      </c>
      <c r="G134" s="29">
        <f t="shared" si="25"/>
        <v>0.78021995286459</v>
      </c>
      <c r="H134" s="13">
        <f t="shared" si="26"/>
        <v>0.6581237376547193</v>
      </c>
      <c r="I134" s="30">
        <f t="shared" si="32"/>
        <v>0</v>
      </c>
      <c r="J134" s="31">
        <f t="shared" si="33"/>
        <v>153626201</v>
      </c>
      <c r="K134" s="102">
        <f t="shared" si="30"/>
        <v>0</v>
      </c>
      <c r="L134" s="62">
        <f t="shared" si="31"/>
        <v>0.3418762623452806</v>
      </c>
    </row>
    <row r="135" spans="1:12" ht="12.75">
      <c r="A135" s="32"/>
      <c r="B135" s="33" t="s">
        <v>259</v>
      </c>
      <c r="C135" s="34"/>
      <c r="D135" s="35">
        <f>SUM(D129:D134)</f>
        <v>1511627453</v>
      </c>
      <c r="E135" s="35">
        <f>SUM(E129:E134)</f>
        <v>1631312217</v>
      </c>
      <c r="F135" s="35">
        <f>SUM(F129:F134)</f>
        <v>1239320871</v>
      </c>
      <c r="G135" s="36">
        <f t="shared" si="25"/>
        <v>0.8198586685763242</v>
      </c>
      <c r="H135" s="18">
        <f t="shared" si="26"/>
        <v>0.7597079566283907</v>
      </c>
      <c r="I135" s="54">
        <f>SUM(I129:I134)</f>
        <v>-9142630</v>
      </c>
      <c r="J135" s="55">
        <f>SUM(J129:J134)</f>
        <v>401133976</v>
      </c>
      <c r="K135" s="103">
        <f t="shared" si="30"/>
        <v>0.005604463636527771</v>
      </c>
      <c r="L135" s="100">
        <f t="shared" si="31"/>
        <v>0.245896507008137</v>
      </c>
    </row>
    <row r="136" spans="1:12" ht="12.75">
      <c r="A136" s="27" t="s">
        <v>35</v>
      </c>
      <c r="B136" s="28" t="s">
        <v>260</v>
      </c>
      <c r="C136" s="11" t="s">
        <v>261</v>
      </c>
      <c r="D136" s="12">
        <v>221047339</v>
      </c>
      <c r="E136" s="12">
        <v>220008135</v>
      </c>
      <c r="F136" s="12">
        <v>182348015</v>
      </c>
      <c r="G136" s="29">
        <f t="shared" si="25"/>
        <v>0.8249274378281477</v>
      </c>
      <c r="H136" s="13">
        <f t="shared" si="26"/>
        <v>0.8288239659865304</v>
      </c>
      <c r="I136" s="30">
        <f t="shared" si="32"/>
        <v>0</v>
      </c>
      <c r="J136" s="31">
        <f>IF($F136&lt;=$E136,$E136-$F136,0)</f>
        <v>37660120</v>
      </c>
      <c r="K136" s="102">
        <f t="shared" si="30"/>
        <v>0</v>
      </c>
      <c r="L136" s="62">
        <f t="shared" si="31"/>
        <v>0.17117603401346954</v>
      </c>
    </row>
    <row r="137" spans="1:12" ht="12.75">
      <c r="A137" s="27" t="s">
        <v>35</v>
      </c>
      <c r="B137" s="28" t="s">
        <v>262</v>
      </c>
      <c r="C137" s="11" t="s">
        <v>263</v>
      </c>
      <c r="D137" s="12">
        <v>111465000</v>
      </c>
      <c r="E137" s="12">
        <v>111316000</v>
      </c>
      <c r="F137" s="12">
        <v>89030044</v>
      </c>
      <c r="G137" s="29">
        <f t="shared" si="25"/>
        <v>0.798726452249585</v>
      </c>
      <c r="H137" s="13">
        <f t="shared" si="26"/>
        <v>0.7997955729634554</v>
      </c>
      <c r="I137" s="30">
        <f t="shared" si="32"/>
        <v>0</v>
      </c>
      <c r="J137" s="31">
        <f>IF($F137&lt;=$E137,$E137-$F137,0)</f>
        <v>22285956</v>
      </c>
      <c r="K137" s="102">
        <f t="shared" si="30"/>
        <v>0</v>
      </c>
      <c r="L137" s="62">
        <f t="shared" si="31"/>
        <v>0.20020442703654462</v>
      </c>
    </row>
    <row r="138" spans="1:12" ht="12.75">
      <c r="A138" s="27" t="s">
        <v>35</v>
      </c>
      <c r="B138" s="28" t="s">
        <v>264</v>
      </c>
      <c r="C138" s="11" t="s">
        <v>265</v>
      </c>
      <c r="D138" s="12">
        <v>95301948</v>
      </c>
      <c r="E138" s="12">
        <v>95303000</v>
      </c>
      <c r="F138" s="12">
        <v>81405576</v>
      </c>
      <c r="G138" s="29">
        <f t="shared" si="25"/>
        <v>0.8541858556763184</v>
      </c>
      <c r="H138" s="13">
        <f t="shared" si="26"/>
        <v>0.8541764267651596</v>
      </c>
      <c r="I138" s="30">
        <f t="shared" si="32"/>
        <v>0</v>
      </c>
      <c r="J138" s="31">
        <f>IF($F138&lt;=$E138,$E138-$F138,0)</f>
        <v>13897424</v>
      </c>
      <c r="K138" s="102">
        <f t="shared" si="30"/>
        <v>0</v>
      </c>
      <c r="L138" s="62">
        <f t="shared" si="31"/>
        <v>0.14582357323484046</v>
      </c>
    </row>
    <row r="139" spans="1:12" ht="12.75">
      <c r="A139" s="27" t="s">
        <v>35</v>
      </c>
      <c r="B139" s="28" t="s">
        <v>266</v>
      </c>
      <c r="C139" s="11" t="s">
        <v>267</v>
      </c>
      <c r="D139" s="12">
        <v>175909003</v>
      </c>
      <c r="E139" s="12">
        <v>177228000</v>
      </c>
      <c r="F139" s="12">
        <v>154003470</v>
      </c>
      <c r="G139" s="29">
        <f t="shared" si="25"/>
        <v>0.8754723599905799</v>
      </c>
      <c r="H139" s="13">
        <f t="shared" si="26"/>
        <v>0.8689567675536597</v>
      </c>
      <c r="I139" s="30">
        <f t="shared" si="32"/>
        <v>0</v>
      </c>
      <c r="J139" s="31">
        <f>IF($F139&lt;=$E139,$E139-$F139,0)</f>
        <v>23224530</v>
      </c>
      <c r="K139" s="102">
        <f t="shared" si="30"/>
        <v>0</v>
      </c>
      <c r="L139" s="62">
        <f t="shared" si="31"/>
        <v>0.1310432324463403</v>
      </c>
    </row>
    <row r="140" spans="1:12" ht="12.75">
      <c r="A140" s="27" t="s">
        <v>54</v>
      </c>
      <c r="B140" s="28" t="s">
        <v>268</v>
      </c>
      <c r="C140" s="11" t="s">
        <v>269</v>
      </c>
      <c r="D140" s="12">
        <v>244951000</v>
      </c>
      <c r="E140" s="12">
        <v>340470931</v>
      </c>
      <c r="F140" s="12">
        <v>260782736</v>
      </c>
      <c r="G140" s="29">
        <f t="shared" si="25"/>
        <v>1.0646322570636577</v>
      </c>
      <c r="H140" s="13">
        <f t="shared" si="26"/>
        <v>0.765947140432967</v>
      </c>
      <c r="I140" s="30">
        <f t="shared" si="32"/>
        <v>0</v>
      </c>
      <c r="J140" s="31">
        <f>IF($F140&lt;=$E140,$E140-$F140,0)</f>
        <v>79688195</v>
      </c>
      <c r="K140" s="102">
        <f t="shared" si="30"/>
        <v>0</v>
      </c>
      <c r="L140" s="62">
        <f t="shared" si="31"/>
        <v>0.23405285956703306</v>
      </c>
    </row>
    <row r="141" spans="1:12" ht="12.75">
      <c r="A141" s="32"/>
      <c r="B141" s="33" t="s">
        <v>270</v>
      </c>
      <c r="C141" s="34"/>
      <c r="D141" s="35">
        <f>SUM(D136:D140)</f>
        <v>848674290</v>
      </c>
      <c r="E141" s="35">
        <f>SUM(E136:E140)</f>
        <v>944326066</v>
      </c>
      <c r="F141" s="35">
        <f>SUM(F136:F140)</f>
        <v>767569841</v>
      </c>
      <c r="G141" s="36">
        <f t="shared" si="25"/>
        <v>0.9044339507445194</v>
      </c>
      <c r="H141" s="18">
        <f t="shared" si="26"/>
        <v>0.8128228888685574</v>
      </c>
      <c r="I141" s="54">
        <f>SUM(I136:I140)</f>
        <v>0</v>
      </c>
      <c r="J141" s="55">
        <f>SUM(J136:J140)</f>
        <v>176756225</v>
      </c>
      <c r="K141" s="103">
        <f t="shared" si="30"/>
        <v>0</v>
      </c>
      <c r="L141" s="100">
        <f t="shared" si="31"/>
        <v>0.18717711113144261</v>
      </c>
    </row>
    <row r="142" spans="1:12" ht="12.75">
      <c r="A142" s="27" t="s">
        <v>35</v>
      </c>
      <c r="B142" s="28" t="s">
        <v>271</v>
      </c>
      <c r="C142" s="11" t="s">
        <v>272</v>
      </c>
      <c r="D142" s="12">
        <v>1503460000</v>
      </c>
      <c r="E142" s="12">
        <v>1569471000</v>
      </c>
      <c r="F142" s="12">
        <v>1443384429</v>
      </c>
      <c r="G142" s="29">
        <f aca="true" t="shared" si="34" ref="G142:G173">IF($D142=0,0,$F142/$D142)</f>
        <v>0.9600417896053104</v>
      </c>
      <c r="H142" s="13">
        <f aca="true" t="shared" si="35" ref="H142:H173">IF($E142=0,0,$F142/$E142)</f>
        <v>0.9196630132063606</v>
      </c>
      <c r="I142" s="30">
        <f t="shared" si="32"/>
        <v>0</v>
      </c>
      <c r="J142" s="31">
        <f>IF($F142&lt;=$E142,$E142-$F142,0)</f>
        <v>126086571</v>
      </c>
      <c r="K142" s="102">
        <f t="shared" si="30"/>
        <v>0</v>
      </c>
      <c r="L142" s="62">
        <f t="shared" si="31"/>
        <v>0.08033698679363939</v>
      </c>
    </row>
    <row r="143" spans="1:12" ht="12.75">
      <c r="A143" s="27" t="s">
        <v>35</v>
      </c>
      <c r="B143" s="28" t="s">
        <v>273</v>
      </c>
      <c r="C143" s="11" t="s">
        <v>274</v>
      </c>
      <c r="D143" s="12">
        <v>56609203</v>
      </c>
      <c r="E143" s="12">
        <v>61794958</v>
      </c>
      <c r="F143" s="12">
        <v>35770319</v>
      </c>
      <c r="G143" s="29">
        <f t="shared" si="34"/>
        <v>0.6318816924520205</v>
      </c>
      <c r="H143" s="13">
        <f t="shared" si="35"/>
        <v>0.5788549771326004</v>
      </c>
      <c r="I143" s="30">
        <f t="shared" si="32"/>
        <v>0</v>
      </c>
      <c r="J143" s="31">
        <f>IF($F143&lt;=$E143,$E143-$F143,0)</f>
        <v>26024639</v>
      </c>
      <c r="K143" s="102">
        <f t="shared" si="30"/>
        <v>0</v>
      </c>
      <c r="L143" s="62">
        <f t="shared" si="31"/>
        <v>0.42114502286739963</v>
      </c>
    </row>
    <row r="144" spans="1:12" ht="12.75">
      <c r="A144" s="27" t="s">
        <v>35</v>
      </c>
      <c r="B144" s="28" t="s">
        <v>275</v>
      </c>
      <c r="C144" s="11" t="s">
        <v>276</v>
      </c>
      <c r="D144" s="12">
        <v>51640867</v>
      </c>
      <c r="E144" s="12">
        <v>125564408</v>
      </c>
      <c r="F144" s="12">
        <v>58377454</v>
      </c>
      <c r="G144" s="29">
        <f t="shared" si="34"/>
        <v>1.130450695182945</v>
      </c>
      <c r="H144" s="13">
        <f t="shared" si="35"/>
        <v>0.4649203936835349</v>
      </c>
      <c r="I144" s="30">
        <f t="shared" si="32"/>
        <v>0</v>
      </c>
      <c r="J144" s="31">
        <f>IF($F144&lt;=$E144,$E144-$F144,0)</f>
        <v>67186954</v>
      </c>
      <c r="K144" s="102">
        <f t="shared" si="30"/>
        <v>0</v>
      </c>
      <c r="L144" s="62">
        <f t="shared" si="31"/>
        <v>0.5350796063164651</v>
      </c>
    </row>
    <row r="145" spans="1:12" ht="12.75">
      <c r="A145" s="27" t="s">
        <v>54</v>
      </c>
      <c r="B145" s="28" t="s">
        <v>277</v>
      </c>
      <c r="C145" s="11" t="s">
        <v>278</v>
      </c>
      <c r="D145" s="12">
        <v>125182291</v>
      </c>
      <c r="E145" s="12">
        <v>124967719</v>
      </c>
      <c r="F145" s="12">
        <v>190991036</v>
      </c>
      <c r="G145" s="29">
        <f t="shared" si="34"/>
        <v>1.5257033121402133</v>
      </c>
      <c r="H145" s="13">
        <f t="shared" si="35"/>
        <v>1.5283229743514803</v>
      </c>
      <c r="I145" s="30">
        <f t="shared" si="32"/>
        <v>-66023317</v>
      </c>
      <c r="J145" s="31">
        <f>IF($F145&lt;=$E145,$E145-$F145,0)</f>
        <v>0</v>
      </c>
      <c r="K145" s="102">
        <f t="shared" si="30"/>
        <v>0.5283229743514803</v>
      </c>
      <c r="L145" s="62">
        <f t="shared" si="31"/>
        <v>0</v>
      </c>
    </row>
    <row r="146" spans="1:12" ht="12.75">
      <c r="A146" s="32"/>
      <c r="B146" s="33" t="s">
        <v>279</v>
      </c>
      <c r="C146" s="34"/>
      <c r="D146" s="35">
        <f>SUM(D142:D145)</f>
        <v>1736892361</v>
      </c>
      <c r="E146" s="35">
        <f>SUM(E142:E145)</f>
        <v>1881798085</v>
      </c>
      <c r="F146" s="35">
        <f>SUM(F142:F145)</f>
        <v>1728523238</v>
      </c>
      <c r="G146" s="36">
        <f t="shared" si="34"/>
        <v>0.9951815534526379</v>
      </c>
      <c r="H146" s="18">
        <f t="shared" si="35"/>
        <v>0.9185487283562626</v>
      </c>
      <c r="I146" s="54">
        <f>SUM(I142:I145)</f>
        <v>-66023317</v>
      </c>
      <c r="J146" s="55">
        <f>SUM(J142:J145)</f>
        <v>219298164</v>
      </c>
      <c r="K146" s="103">
        <f t="shared" si="30"/>
        <v>0.035085229136047294</v>
      </c>
      <c r="L146" s="100">
        <f t="shared" si="31"/>
        <v>0.11653650077978478</v>
      </c>
    </row>
    <row r="147" spans="1:12" ht="12.75">
      <c r="A147" s="27" t="s">
        <v>35</v>
      </c>
      <c r="B147" s="28" t="s">
        <v>280</v>
      </c>
      <c r="C147" s="11" t="s">
        <v>281</v>
      </c>
      <c r="D147" s="12">
        <v>79027957</v>
      </c>
      <c r="E147" s="12">
        <v>90950275</v>
      </c>
      <c r="F147" s="12">
        <v>81350422</v>
      </c>
      <c r="G147" s="29">
        <f t="shared" si="34"/>
        <v>1.0293878911737526</v>
      </c>
      <c r="H147" s="13">
        <f t="shared" si="35"/>
        <v>0.8944494340451417</v>
      </c>
      <c r="I147" s="30">
        <f t="shared" si="32"/>
        <v>0</v>
      </c>
      <c r="J147" s="31">
        <f aca="true" t="shared" si="36" ref="J147:J152">IF($F147&lt;=$E147,$E147-$F147,0)</f>
        <v>9599853</v>
      </c>
      <c r="K147" s="102">
        <f t="shared" si="30"/>
        <v>0</v>
      </c>
      <c r="L147" s="62">
        <f t="shared" si="31"/>
        <v>0.1055505659548583</v>
      </c>
    </row>
    <row r="148" spans="1:12" ht="12.75">
      <c r="A148" s="27" t="s">
        <v>35</v>
      </c>
      <c r="B148" s="28" t="s">
        <v>282</v>
      </c>
      <c r="C148" s="11" t="s">
        <v>283</v>
      </c>
      <c r="D148" s="12">
        <v>127241217</v>
      </c>
      <c r="E148" s="12">
        <v>129686289</v>
      </c>
      <c r="F148" s="12">
        <v>117433285</v>
      </c>
      <c r="G148" s="29">
        <f t="shared" si="34"/>
        <v>0.9229185932731215</v>
      </c>
      <c r="H148" s="13">
        <f t="shared" si="35"/>
        <v>0.9055181230453745</v>
      </c>
      <c r="I148" s="30">
        <f t="shared" si="32"/>
        <v>0</v>
      </c>
      <c r="J148" s="31">
        <f t="shared" si="36"/>
        <v>12253004</v>
      </c>
      <c r="K148" s="102">
        <f t="shared" si="30"/>
        <v>0</v>
      </c>
      <c r="L148" s="62">
        <f t="shared" si="31"/>
        <v>0.09448187695462548</v>
      </c>
    </row>
    <row r="149" spans="1:12" ht="12.75">
      <c r="A149" s="27" t="s">
        <v>35</v>
      </c>
      <c r="B149" s="28" t="s">
        <v>284</v>
      </c>
      <c r="C149" s="11" t="s">
        <v>285</v>
      </c>
      <c r="D149" s="12">
        <v>390151090</v>
      </c>
      <c r="E149" s="12">
        <v>466055500</v>
      </c>
      <c r="F149" s="12">
        <v>452724538</v>
      </c>
      <c r="G149" s="29">
        <f t="shared" si="34"/>
        <v>1.1603826045955683</v>
      </c>
      <c r="H149" s="13">
        <f t="shared" si="35"/>
        <v>0.9713961920844192</v>
      </c>
      <c r="I149" s="30">
        <f t="shared" si="32"/>
        <v>0</v>
      </c>
      <c r="J149" s="31">
        <f t="shared" si="36"/>
        <v>13330962</v>
      </c>
      <c r="K149" s="102">
        <f t="shared" si="30"/>
        <v>0</v>
      </c>
      <c r="L149" s="62">
        <f t="shared" si="31"/>
        <v>0.02860380791558087</v>
      </c>
    </row>
    <row r="150" spans="1:12" ht="12.75">
      <c r="A150" s="27" t="s">
        <v>35</v>
      </c>
      <c r="B150" s="28" t="s">
        <v>286</v>
      </c>
      <c r="C150" s="11" t="s">
        <v>287</v>
      </c>
      <c r="D150" s="12">
        <v>91275098</v>
      </c>
      <c r="E150" s="12">
        <v>109756748</v>
      </c>
      <c r="F150" s="12">
        <v>100865171</v>
      </c>
      <c r="G150" s="29">
        <f t="shared" si="34"/>
        <v>1.105067791874625</v>
      </c>
      <c r="H150" s="13">
        <f t="shared" si="35"/>
        <v>0.9189883340931347</v>
      </c>
      <c r="I150" s="30">
        <f t="shared" si="32"/>
        <v>0</v>
      </c>
      <c r="J150" s="31">
        <f t="shared" si="36"/>
        <v>8891577</v>
      </c>
      <c r="K150" s="102">
        <f t="shared" si="30"/>
        <v>0</v>
      </c>
      <c r="L150" s="62">
        <f t="shared" si="31"/>
        <v>0.08101166590686525</v>
      </c>
    </row>
    <row r="151" spans="1:12" ht="12.75">
      <c r="A151" s="27" t="s">
        <v>35</v>
      </c>
      <c r="B151" s="28" t="s">
        <v>288</v>
      </c>
      <c r="C151" s="11" t="s">
        <v>289</v>
      </c>
      <c r="D151" s="12">
        <v>267120000</v>
      </c>
      <c r="E151" s="12">
        <v>317472001</v>
      </c>
      <c r="F151" s="12">
        <v>213847269</v>
      </c>
      <c r="G151" s="29">
        <f t="shared" si="34"/>
        <v>0.8005662960467206</v>
      </c>
      <c r="H151" s="13">
        <f t="shared" si="35"/>
        <v>0.6735941069650423</v>
      </c>
      <c r="I151" s="30">
        <f t="shared" si="32"/>
        <v>0</v>
      </c>
      <c r="J151" s="31">
        <f t="shared" si="36"/>
        <v>103624732</v>
      </c>
      <c r="K151" s="102">
        <f t="shared" si="30"/>
        <v>0</v>
      </c>
      <c r="L151" s="62">
        <f t="shared" si="31"/>
        <v>0.32640589303495776</v>
      </c>
    </row>
    <row r="152" spans="1:12" ht="12.75">
      <c r="A152" s="27" t="s">
        <v>54</v>
      </c>
      <c r="B152" s="28" t="s">
        <v>290</v>
      </c>
      <c r="C152" s="11" t="s">
        <v>291</v>
      </c>
      <c r="D152" s="12">
        <v>452427017</v>
      </c>
      <c r="E152" s="12">
        <v>464641017</v>
      </c>
      <c r="F152" s="12">
        <v>504838951</v>
      </c>
      <c r="G152" s="29">
        <f t="shared" si="34"/>
        <v>1.1158461630950745</v>
      </c>
      <c r="H152" s="13">
        <f t="shared" si="35"/>
        <v>1.086513959227151</v>
      </c>
      <c r="I152" s="30">
        <f t="shared" si="32"/>
        <v>-40197934</v>
      </c>
      <c r="J152" s="31">
        <f t="shared" si="36"/>
        <v>0</v>
      </c>
      <c r="K152" s="102">
        <f t="shared" si="30"/>
        <v>0.08651395922715105</v>
      </c>
      <c r="L152" s="62">
        <f t="shared" si="31"/>
        <v>0</v>
      </c>
    </row>
    <row r="153" spans="1:12" ht="12.75">
      <c r="A153" s="32"/>
      <c r="B153" s="33" t="s">
        <v>292</v>
      </c>
      <c r="C153" s="34"/>
      <c r="D153" s="35">
        <f>SUM(D147:D152)</f>
        <v>1407242379</v>
      </c>
      <c r="E153" s="35">
        <f>SUM(E147:E152)</f>
        <v>1578561830</v>
      </c>
      <c r="F153" s="35">
        <f>SUM(F147:F152)</f>
        <v>1471059636</v>
      </c>
      <c r="G153" s="36">
        <f t="shared" si="34"/>
        <v>1.045349158007414</v>
      </c>
      <c r="H153" s="18">
        <f t="shared" si="35"/>
        <v>0.9318986485312394</v>
      </c>
      <c r="I153" s="54">
        <f>SUM(I147:I152)</f>
        <v>-40197934</v>
      </c>
      <c r="J153" s="55">
        <f>SUM(J147:J152)</f>
        <v>147700128</v>
      </c>
      <c r="K153" s="103">
        <f t="shared" si="30"/>
        <v>0.025464909410612063</v>
      </c>
      <c r="L153" s="100">
        <f t="shared" si="31"/>
        <v>0.09356626087937271</v>
      </c>
    </row>
    <row r="154" spans="1:12" ht="12.75">
      <c r="A154" s="27" t="s">
        <v>35</v>
      </c>
      <c r="B154" s="28" t="s">
        <v>293</v>
      </c>
      <c r="C154" s="11" t="s">
        <v>294</v>
      </c>
      <c r="D154" s="12">
        <v>80953014</v>
      </c>
      <c r="E154" s="12">
        <v>88796865</v>
      </c>
      <c r="F154" s="12">
        <v>63498397</v>
      </c>
      <c r="G154" s="29">
        <f t="shared" si="34"/>
        <v>0.7843858290439933</v>
      </c>
      <c r="H154" s="13">
        <f t="shared" si="35"/>
        <v>0.7150972841214608</v>
      </c>
      <c r="I154" s="30">
        <f aca="true" t="shared" si="37" ref="I154:I159">IF($F154&gt;$E154,$E154-$F154,0)</f>
        <v>0</v>
      </c>
      <c r="J154" s="31">
        <f aca="true" t="shared" si="38" ref="J154:J159">IF($F154&lt;=$E154,$E154-$F154,0)</f>
        <v>25298468</v>
      </c>
      <c r="K154" s="102">
        <f t="shared" si="30"/>
        <v>0</v>
      </c>
      <c r="L154" s="62">
        <f t="shared" si="31"/>
        <v>0.28490271587853916</v>
      </c>
    </row>
    <row r="155" spans="1:12" ht="12.75">
      <c r="A155" s="27" t="s">
        <v>35</v>
      </c>
      <c r="B155" s="28" t="s">
        <v>295</v>
      </c>
      <c r="C155" s="11" t="s">
        <v>296</v>
      </c>
      <c r="D155" s="12">
        <v>112598012</v>
      </c>
      <c r="E155" s="12">
        <v>118942808</v>
      </c>
      <c r="F155" s="12">
        <v>114153401</v>
      </c>
      <c r="G155" s="29">
        <f t="shared" si="34"/>
        <v>1.0138136453066329</v>
      </c>
      <c r="H155" s="13">
        <f t="shared" si="35"/>
        <v>0.9597335300844756</v>
      </c>
      <c r="I155" s="30">
        <f t="shared" si="37"/>
        <v>0</v>
      </c>
      <c r="J155" s="31">
        <f t="shared" si="38"/>
        <v>4789407</v>
      </c>
      <c r="K155" s="102">
        <f t="shared" si="30"/>
        <v>0</v>
      </c>
      <c r="L155" s="62">
        <f t="shared" si="31"/>
        <v>0.04026646991552444</v>
      </c>
    </row>
    <row r="156" spans="1:12" ht="12.75">
      <c r="A156" s="27" t="s">
        <v>35</v>
      </c>
      <c r="B156" s="28" t="s">
        <v>297</v>
      </c>
      <c r="C156" s="11" t="s">
        <v>298</v>
      </c>
      <c r="D156" s="12">
        <v>42516000</v>
      </c>
      <c r="E156" s="12">
        <v>37824851</v>
      </c>
      <c r="F156" s="12">
        <v>32104800</v>
      </c>
      <c r="G156" s="29">
        <f t="shared" si="34"/>
        <v>0.7551227773073667</v>
      </c>
      <c r="H156" s="13">
        <f t="shared" si="35"/>
        <v>0.8487753196965667</v>
      </c>
      <c r="I156" s="30">
        <f t="shared" si="37"/>
        <v>0</v>
      </c>
      <c r="J156" s="31">
        <f t="shared" si="38"/>
        <v>5720051</v>
      </c>
      <c r="K156" s="102">
        <f t="shared" si="30"/>
        <v>0</v>
      </c>
      <c r="L156" s="62">
        <f t="shared" si="31"/>
        <v>0.1512246803034333</v>
      </c>
    </row>
    <row r="157" spans="1:12" ht="12.75">
      <c r="A157" s="27" t="s">
        <v>35</v>
      </c>
      <c r="B157" s="28" t="s">
        <v>299</v>
      </c>
      <c r="C157" s="11" t="s">
        <v>300</v>
      </c>
      <c r="D157" s="12">
        <v>48704941</v>
      </c>
      <c r="E157" s="12">
        <v>55641638</v>
      </c>
      <c r="F157" s="12">
        <v>47495459</v>
      </c>
      <c r="G157" s="29">
        <f t="shared" si="34"/>
        <v>0.9751671601450046</v>
      </c>
      <c r="H157" s="13">
        <f t="shared" si="35"/>
        <v>0.8535956292300382</v>
      </c>
      <c r="I157" s="30">
        <f t="shared" si="37"/>
        <v>0</v>
      </c>
      <c r="J157" s="31">
        <f t="shared" si="38"/>
        <v>8146179</v>
      </c>
      <c r="K157" s="102">
        <f t="shared" si="30"/>
        <v>0</v>
      </c>
      <c r="L157" s="62">
        <f t="shared" si="31"/>
        <v>0.14640437076996188</v>
      </c>
    </row>
    <row r="158" spans="1:12" ht="12.75">
      <c r="A158" s="27" t="s">
        <v>35</v>
      </c>
      <c r="B158" s="28" t="s">
        <v>301</v>
      </c>
      <c r="C158" s="11" t="s">
        <v>302</v>
      </c>
      <c r="D158" s="12">
        <v>127620001</v>
      </c>
      <c r="E158" s="12">
        <v>97174705</v>
      </c>
      <c r="F158" s="12">
        <v>91404846</v>
      </c>
      <c r="G158" s="29">
        <f t="shared" si="34"/>
        <v>0.7162266516515698</v>
      </c>
      <c r="H158" s="13">
        <f t="shared" si="35"/>
        <v>0.9406238588529803</v>
      </c>
      <c r="I158" s="30">
        <f t="shared" si="37"/>
        <v>0</v>
      </c>
      <c r="J158" s="31">
        <f t="shared" si="38"/>
        <v>5769859</v>
      </c>
      <c r="K158" s="102">
        <f t="shared" si="30"/>
        <v>0</v>
      </c>
      <c r="L158" s="62">
        <f t="shared" si="31"/>
        <v>0.05937614114701969</v>
      </c>
    </row>
    <row r="159" spans="1:12" ht="12.75">
      <c r="A159" s="27" t="s">
        <v>54</v>
      </c>
      <c r="B159" s="28" t="s">
        <v>303</v>
      </c>
      <c r="C159" s="11" t="s">
        <v>304</v>
      </c>
      <c r="D159" s="12">
        <v>310268204</v>
      </c>
      <c r="E159" s="12">
        <v>350071322</v>
      </c>
      <c r="F159" s="12">
        <v>377251355</v>
      </c>
      <c r="G159" s="29">
        <f t="shared" si="34"/>
        <v>1.2158879000053773</v>
      </c>
      <c r="H159" s="13">
        <f t="shared" si="35"/>
        <v>1.0776414155970193</v>
      </c>
      <c r="I159" s="30">
        <f t="shared" si="37"/>
        <v>-27180033</v>
      </c>
      <c r="J159" s="31">
        <f t="shared" si="38"/>
        <v>0</v>
      </c>
      <c r="K159" s="102">
        <f t="shared" si="30"/>
        <v>0.0776414155970194</v>
      </c>
      <c r="L159" s="62">
        <f t="shared" si="31"/>
        <v>0</v>
      </c>
    </row>
    <row r="160" spans="1:12" ht="12.75">
      <c r="A160" s="32"/>
      <c r="B160" s="33" t="s">
        <v>305</v>
      </c>
      <c r="C160" s="34"/>
      <c r="D160" s="35">
        <f>SUM(D154:D159)</f>
        <v>722660172</v>
      </c>
      <c r="E160" s="35">
        <f>SUM(E154:E159)</f>
        <v>748452189</v>
      </c>
      <c r="F160" s="35">
        <f>SUM(F154:F159)</f>
        <v>725908258</v>
      </c>
      <c r="G160" s="36">
        <f t="shared" si="34"/>
        <v>1.00449462434191</v>
      </c>
      <c r="H160" s="18">
        <f t="shared" si="35"/>
        <v>0.9698792637240854</v>
      </c>
      <c r="I160" s="54">
        <f>SUM(I154:I159)</f>
        <v>-27180033</v>
      </c>
      <c r="J160" s="55">
        <f>SUM(J154:J159)</f>
        <v>49723964</v>
      </c>
      <c r="K160" s="103">
        <f t="shared" si="30"/>
        <v>0.036314988985889654</v>
      </c>
      <c r="L160" s="100">
        <f t="shared" si="31"/>
        <v>0.06643572526180426</v>
      </c>
    </row>
    <row r="161" spans="1:12" ht="12.75">
      <c r="A161" s="27" t="s">
        <v>35</v>
      </c>
      <c r="B161" s="28" t="s">
        <v>306</v>
      </c>
      <c r="C161" s="11" t="s">
        <v>307</v>
      </c>
      <c r="D161" s="12">
        <v>61405000</v>
      </c>
      <c r="E161" s="12">
        <v>65686000</v>
      </c>
      <c r="F161" s="12">
        <v>70617650</v>
      </c>
      <c r="G161" s="29">
        <f t="shared" si="34"/>
        <v>1.1500309421056918</v>
      </c>
      <c r="H161" s="13">
        <f t="shared" si="35"/>
        <v>1.0750791645099413</v>
      </c>
      <c r="I161" s="30">
        <f aca="true" t="shared" si="39" ref="I161:I167">IF($F161&gt;$E161,$E161-$F161,0)</f>
        <v>-4931650</v>
      </c>
      <c r="J161" s="31">
        <f aca="true" t="shared" si="40" ref="J161:J167">IF($F161&lt;=$E161,$E161-$F161,0)</f>
        <v>0</v>
      </c>
      <c r="K161" s="102">
        <f t="shared" si="30"/>
        <v>0.07507916450994123</v>
      </c>
      <c r="L161" s="62">
        <f t="shared" si="31"/>
        <v>0</v>
      </c>
    </row>
    <row r="162" spans="1:12" ht="12.75">
      <c r="A162" s="27" t="s">
        <v>35</v>
      </c>
      <c r="B162" s="28" t="s">
        <v>308</v>
      </c>
      <c r="C162" s="11" t="s">
        <v>309</v>
      </c>
      <c r="D162" s="12">
        <v>1989414103</v>
      </c>
      <c r="E162" s="12">
        <v>2173798700</v>
      </c>
      <c r="F162" s="12">
        <v>2188150763</v>
      </c>
      <c r="G162" s="29">
        <f t="shared" si="34"/>
        <v>1.0998970801002712</v>
      </c>
      <c r="H162" s="13">
        <f t="shared" si="35"/>
        <v>1.006602296247578</v>
      </c>
      <c r="I162" s="30">
        <f t="shared" si="39"/>
        <v>-14352063</v>
      </c>
      <c r="J162" s="31">
        <f t="shared" si="40"/>
        <v>0</v>
      </c>
      <c r="K162" s="102">
        <f t="shared" si="30"/>
        <v>0.00660229624757803</v>
      </c>
      <c r="L162" s="62">
        <f t="shared" si="31"/>
        <v>0</v>
      </c>
    </row>
    <row r="163" spans="1:12" ht="12.75">
      <c r="A163" s="27" t="s">
        <v>35</v>
      </c>
      <c r="B163" s="28" t="s">
        <v>310</v>
      </c>
      <c r="C163" s="11" t="s">
        <v>311</v>
      </c>
      <c r="D163" s="12">
        <v>49378750</v>
      </c>
      <c r="E163" s="12">
        <v>62899284</v>
      </c>
      <c r="F163" s="12">
        <v>43073785</v>
      </c>
      <c r="G163" s="29">
        <f t="shared" si="34"/>
        <v>0.8723142039845075</v>
      </c>
      <c r="H163" s="13">
        <f t="shared" si="35"/>
        <v>0.6848056489800425</v>
      </c>
      <c r="I163" s="30">
        <f t="shared" si="39"/>
        <v>0</v>
      </c>
      <c r="J163" s="31">
        <f t="shared" si="40"/>
        <v>19825499</v>
      </c>
      <c r="K163" s="102">
        <f t="shared" si="30"/>
        <v>0</v>
      </c>
      <c r="L163" s="62">
        <f t="shared" si="31"/>
        <v>0.3151943510199576</v>
      </c>
    </row>
    <row r="164" spans="1:12" ht="12.75">
      <c r="A164" s="27" t="s">
        <v>35</v>
      </c>
      <c r="B164" s="28" t="s">
        <v>312</v>
      </c>
      <c r="C164" s="11" t="s">
        <v>313</v>
      </c>
      <c r="D164" s="12">
        <v>203959070</v>
      </c>
      <c r="E164" s="12">
        <v>214668100</v>
      </c>
      <c r="F164" s="12">
        <v>195268362</v>
      </c>
      <c r="G164" s="29">
        <f t="shared" si="34"/>
        <v>0.9573899410308156</v>
      </c>
      <c r="H164" s="13">
        <f t="shared" si="35"/>
        <v>0.9096291530972697</v>
      </c>
      <c r="I164" s="30">
        <f t="shared" si="39"/>
        <v>0</v>
      </c>
      <c r="J164" s="31">
        <f t="shared" si="40"/>
        <v>19399738</v>
      </c>
      <c r="K164" s="102">
        <f t="shared" si="30"/>
        <v>0</v>
      </c>
      <c r="L164" s="62">
        <f t="shared" si="31"/>
        <v>0.09037084690273031</v>
      </c>
    </row>
    <row r="165" spans="1:12" ht="12.75">
      <c r="A165" s="27" t="s">
        <v>35</v>
      </c>
      <c r="B165" s="28" t="s">
        <v>314</v>
      </c>
      <c r="C165" s="11" t="s">
        <v>315</v>
      </c>
      <c r="D165" s="12">
        <v>66146000</v>
      </c>
      <c r="E165" s="12">
        <v>68237768</v>
      </c>
      <c r="F165" s="12">
        <v>64495801</v>
      </c>
      <c r="G165" s="29">
        <f t="shared" si="34"/>
        <v>0.975052172466967</v>
      </c>
      <c r="H165" s="13">
        <f t="shared" si="35"/>
        <v>0.9451628165798155</v>
      </c>
      <c r="I165" s="30">
        <f t="shared" si="39"/>
        <v>0</v>
      </c>
      <c r="J165" s="31">
        <f t="shared" si="40"/>
        <v>3741967</v>
      </c>
      <c r="K165" s="102">
        <f t="shared" si="30"/>
        <v>0</v>
      </c>
      <c r="L165" s="62">
        <f t="shared" si="31"/>
        <v>0.05483718342018455</v>
      </c>
    </row>
    <row r="166" spans="1:12" ht="12.75">
      <c r="A166" s="27" t="s">
        <v>35</v>
      </c>
      <c r="B166" s="28" t="s">
        <v>316</v>
      </c>
      <c r="C166" s="11" t="s">
        <v>317</v>
      </c>
      <c r="D166" s="12">
        <v>142249000</v>
      </c>
      <c r="E166" s="12">
        <v>94194397</v>
      </c>
      <c r="F166" s="12">
        <v>121167582</v>
      </c>
      <c r="G166" s="29">
        <f t="shared" si="34"/>
        <v>0.8517991831225528</v>
      </c>
      <c r="H166" s="13">
        <f t="shared" si="35"/>
        <v>1.2863565759649165</v>
      </c>
      <c r="I166" s="30">
        <f t="shared" si="39"/>
        <v>-26973185</v>
      </c>
      <c r="J166" s="31">
        <f t="shared" si="40"/>
        <v>0</v>
      </c>
      <c r="K166" s="102">
        <f t="shared" si="30"/>
        <v>0.2863565759649165</v>
      </c>
      <c r="L166" s="62">
        <f t="shared" si="31"/>
        <v>0</v>
      </c>
    </row>
    <row r="167" spans="1:12" ht="12.75">
      <c r="A167" s="27" t="s">
        <v>54</v>
      </c>
      <c r="B167" s="28" t="s">
        <v>318</v>
      </c>
      <c r="C167" s="11" t="s">
        <v>319</v>
      </c>
      <c r="D167" s="12">
        <v>526075775</v>
      </c>
      <c r="E167" s="12">
        <v>566418321</v>
      </c>
      <c r="F167" s="12">
        <v>499554352</v>
      </c>
      <c r="G167" s="29">
        <f t="shared" si="34"/>
        <v>0.9495863062692822</v>
      </c>
      <c r="H167" s="13">
        <f t="shared" si="35"/>
        <v>0.8819530256684618</v>
      </c>
      <c r="I167" s="30">
        <f t="shared" si="39"/>
        <v>0</v>
      </c>
      <c r="J167" s="31">
        <f t="shared" si="40"/>
        <v>66863969</v>
      </c>
      <c r="K167" s="102">
        <f t="shared" si="30"/>
        <v>0</v>
      </c>
      <c r="L167" s="62">
        <f t="shared" si="31"/>
        <v>0.11804697433153827</v>
      </c>
    </row>
    <row r="168" spans="1:12" ht="12.75">
      <c r="A168" s="32"/>
      <c r="B168" s="33" t="s">
        <v>320</v>
      </c>
      <c r="C168" s="34"/>
      <c r="D168" s="35">
        <f>SUM(D161:D167)</f>
        <v>3038627698</v>
      </c>
      <c r="E168" s="35">
        <f>SUM(E161:E167)</f>
        <v>3245902570</v>
      </c>
      <c r="F168" s="35">
        <f>SUM(F161:F167)</f>
        <v>3182328295</v>
      </c>
      <c r="G168" s="36">
        <f t="shared" si="34"/>
        <v>1.0472912812236204</v>
      </c>
      <c r="H168" s="18">
        <f t="shared" si="35"/>
        <v>0.9804139916004935</v>
      </c>
      <c r="I168" s="54">
        <f>SUM(I161:I167)</f>
        <v>-46256898</v>
      </c>
      <c r="J168" s="55">
        <f>SUM(J161:J167)</f>
        <v>109831173</v>
      </c>
      <c r="K168" s="103">
        <f t="shared" si="30"/>
        <v>0.014250858429185692</v>
      </c>
      <c r="L168" s="100">
        <f t="shared" si="31"/>
        <v>0.033836866828692275</v>
      </c>
    </row>
    <row r="169" spans="1:12" ht="12.75">
      <c r="A169" s="27" t="s">
        <v>35</v>
      </c>
      <c r="B169" s="28" t="s">
        <v>321</v>
      </c>
      <c r="C169" s="11" t="s">
        <v>322</v>
      </c>
      <c r="D169" s="12">
        <v>134981493</v>
      </c>
      <c r="E169" s="12">
        <v>134981493</v>
      </c>
      <c r="F169" s="12">
        <v>148864955</v>
      </c>
      <c r="G169" s="29">
        <f t="shared" si="34"/>
        <v>1.102854559476535</v>
      </c>
      <c r="H169" s="13">
        <f t="shared" si="35"/>
        <v>1.102854559476535</v>
      </c>
      <c r="I169" s="30">
        <f>IF($F169&gt;$E169,$E169-$F169,0)</f>
        <v>-13883462</v>
      </c>
      <c r="J169" s="31">
        <f>IF($F169&lt;=$E169,$E169-$F169,0)</f>
        <v>0</v>
      </c>
      <c r="K169" s="102">
        <f t="shared" si="30"/>
        <v>0.10285455947653506</v>
      </c>
      <c r="L169" s="62">
        <f t="shared" si="31"/>
        <v>0</v>
      </c>
    </row>
    <row r="170" spans="1:12" ht="12.75">
      <c r="A170" s="27" t="s">
        <v>35</v>
      </c>
      <c r="B170" s="28" t="s">
        <v>323</v>
      </c>
      <c r="C170" s="11" t="s">
        <v>324</v>
      </c>
      <c r="D170" s="12">
        <v>1053678547</v>
      </c>
      <c r="E170" s="12">
        <v>1047720866</v>
      </c>
      <c r="F170" s="12">
        <v>925279607</v>
      </c>
      <c r="G170" s="29">
        <f t="shared" si="34"/>
        <v>0.8781422091532818</v>
      </c>
      <c r="H170" s="13">
        <f t="shared" si="35"/>
        <v>0.8831356108545805</v>
      </c>
      <c r="I170" s="30">
        <f>IF($F170&gt;$E170,$E170-$F170,0)</f>
        <v>0</v>
      </c>
      <c r="J170" s="31">
        <f>IF($F170&lt;=$E170,$E170-$F170,0)</f>
        <v>122441259</v>
      </c>
      <c r="K170" s="102">
        <f t="shared" si="30"/>
        <v>0</v>
      </c>
      <c r="L170" s="62">
        <f t="shared" si="31"/>
        <v>0.11686438914541958</v>
      </c>
    </row>
    <row r="171" spans="1:12" ht="12.75">
      <c r="A171" s="27" t="s">
        <v>35</v>
      </c>
      <c r="B171" s="28" t="s">
        <v>325</v>
      </c>
      <c r="C171" s="11" t="s">
        <v>326</v>
      </c>
      <c r="D171" s="12">
        <v>79566289</v>
      </c>
      <c r="E171" s="12">
        <v>80914535</v>
      </c>
      <c r="F171" s="12">
        <v>64217596</v>
      </c>
      <c r="G171" s="29">
        <f t="shared" si="34"/>
        <v>0.8070955276046619</v>
      </c>
      <c r="H171" s="13">
        <f t="shared" si="35"/>
        <v>0.7936472229618572</v>
      </c>
      <c r="I171" s="30">
        <f>IF($F171&gt;$E171,$E171-$F171,0)</f>
        <v>0</v>
      </c>
      <c r="J171" s="31">
        <f>IF($F171&lt;=$E171,$E171-$F171,0)</f>
        <v>16696939</v>
      </c>
      <c r="K171" s="102">
        <f t="shared" si="30"/>
        <v>0</v>
      </c>
      <c r="L171" s="62">
        <f t="shared" si="31"/>
        <v>0.20635277703814278</v>
      </c>
    </row>
    <row r="172" spans="1:12" ht="12.75">
      <c r="A172" s="27" t="s">
        <v>35</v>
      </c>
      <c r="B172" s="28" t="s">
        <v>327</v>
      </c>
      <c r="C172" s="11" t="s">
        <v>328</v>
      </c>
      <c r="D172" s="12">
        <v>75024493</v>
      </c>
      <c r="E172" s="12">
        <v>79092000</v>
      </c>
      <c r="F172" s="12">
        <v>66453275</v>
      </c>
      <c r="G172" s="29">
        <f t="shared" si="34"/>
        <v>0.8857544028987974</v>
      </c>
      <c r="H172" s="13">
        <f t="shared" si="35"/>
        <v>0.8402022328427654</v>
      </c>
      <c r="I172" s="30">
        <f>IF($F172&gt;$E172,$E172-$F172,0)</f>
        <v>0</v>
      </c>
      <c r="J172" s="31">
        <f>IF($F172&lt;=$E172,$E172-$F172,0)</f>
        <v>12638725</v>
      </c>
      <c r="K172" s="102">
        <f t="shared" si="30"/>
        <v>0</v>
      </c>
      <c r="L172" s="62">
        <f t="shared" si="31"/>
        <v>0.15979776715723462</v>
      </c>
    </row>
    <row r="173" spans="1:12" ht="12.75">
      <c r="A173" s="27" t="s">
        <v>54</v>
      </c>
      <c r="B173" s="28" t="s">
        <v>329</v>
      </c>
      <c r="C173" s="11" t="s">
        <v>330</v>
      </c>
      <c r="D173" s="12">
        <v>446971351</v>
      </c>
      <c r="E173" s="12">
        <v>492217844</v>
      </c>
      <c r="F173" s="12">
        <v>452536107</v>
      </c>
      <c r="G173" s="29">
        <f t="shared" si="34"/>
        <v>1.0124499165048275</v>
      </c>
      <c r="H173" s="13">
        <f t="shared" si="35"/>
        <v>0.9193817585369782</v>
      </c>
      <c r="I173" s="30">
        <f>IF($F173&gt;$E173,$E173-$F173,0)</f>
        <v>0</v>
      </c>
      <c r="J173" s="31">
        <f>IF($F173&lt;=$E173,$E173-$F173,0)</f>
        <v>39681737</v>
      </c>
      <c r="K173" s="102">
        <f t="shared" si="30"/>
        <v>0</v>
      </c>
      <c r="L173" s="62">
        <f t="shared" si="31"/>
        <v>0.08061824146302181</v>
      </c>
    </row>
    <row r="174" spans="1:12" ht="12.75">
      <c r="A174" s="32"/>
      <c r="B174" s="33" t="s">
        <v>331</v>
      </c>
      <c r="C174" s="34"/>
      <c r="D174" s="35">
        <f>SUM(D169:D173)</f>
        <v>1790222173</v>
      </c>
      <c r="E174" s="35">
        <f>SUM(E169:E173)</f>
        <v>1834926738</v>
      </c>
      <c r="F174" s="35">
        <f>SUM(F169:F173)</f>
        <v>1657351540</v>
      </c>
      <c r="G174" s="36">
        <f aca="true" t="shared" si="41" ref="G174:G182">IF($D174=0,0,$F174/$D174)</f>
        <v>0.9257798082249538</v>
      </c>
      <c r="H174" s="18">
        <f aca="true" t="shared" si="42" ref="H174:H182">IF($E174=0,0,$F174/$E174)</f>
        <v>0.9032249112062369</v>
      </c>
      <c r="I174" s="54">
        <f>SUM(I169:I173)</f>
        <v>-13883462</v>
      </c>
      <c r="J174" s="55">
        <f>SUM(J169:J173)</f>
        <v>191458660</v>
      </c>
      <c r="K174" s="103">
        <f t="shared" si="30"/>
        <v>0.007566221425893245</v>
      </c>
      <c r="L174" s="100">
        <f t="shared" si="31"/>
        <v>0.1043413102196563</v>
      </c>
    </row>
    <row r="175" spans="1:12" ht="12.75">
      <c r="A175" s="27" t="s">
        <v>35</v>
      </c>
      <c r="B175" s="28" t="s">
        <v>332</v>
      </c>
      <c r="C175" s="11" t="s">
        <v>333</v>
      </c>
      <c r="D175" s="12">
        <v>70018033</v>
      </c>
      <c r="E175" s="12">
        <v>13581284</v>
      </c>
      <c r="F175" s="12">
        <v>81697149</v>
      </c>
      <c r="G175" s="29">
        <f t="shared" si="41"/>
        <v>1.1668015438251458</v>
      </c>
      <c r="H175" s="13">
        <f t="shared" si="42"/>
        <v>6.015421590477012</v>
      </c>
      <c r="I175" s="30">
        <f aca="true" t="shared" si="43" ref="I175:I180">IF($F175&gt;$E175,$E175-$F175,0)</f>
        <v>-68115865</v>
      </c>
      <c r="J175" s="31">
        <f aca="true" t="shared" si="44" ref="J175:J180">IF($F175&lt;=$E175,$E175-$F175,0)</f>
        <v>0</v>
      </c>
      <c r="K175" s="102">
        <f t="shared" si="30"/>
        <v>5.015421590477012</v>
      </c>
      <c r="L175" s="62">
        <f t="shared" si="31"/>
        <v>0</v>
      </c>
    </row>
    <row r="176" spans="1:12" ht="12.75">
      <c r="A176" s="27" t="s">
        <v>35</v>
      </c>
      <c r="B176" s="28" t="s">
        <v>334</v>
      </c>
      <c r="C176" s="11" t="s">
        <v>335</v>
      </c>
      <c r="D176" s="12">
        <v>35538450</v>
      </c>
      <c r="E176" s="12">
        <v>42247901</v>
      </c>
      <c r="F176" s="12">
        <v>53534717</v>
      </c>
      <c r="G176" s="29">
        <f t="shared" si="41"/>
        <v>1.506388629779858</v>
      </c>
      <c r="H176" s="13">
        <f t="shared" si="42"/>
        <v>1.2671568464430931</v>
      </c>
      <c r="I176" s="30">
        <f t="shared" si="43"/>
        <v>-11286816</v>
      </c>
      <c r="J176" s="31">
        <f t="shared" si="44"/>
        <v>0</v>
      </c>
      <c r="K176" s="102">
        <f t="shared" si="30"/>
        <v>0.2671568464430931</v>
      </c>
      <c r="L176" s="62">
        <f t="shared" si="31"/>
        <v>0</v>
      </c>
    </row>
    <row r="177" spans="1:12" ht="12.75">
      <c r="A177" s="27" t="s">
        <v>35</v>
      </c>
      <c r="B177" s="28" t="s">
        <v>336</v>
      </c>
      <c r="C177" s="11" t="s">
        <v>337</v>
      </c>
      <c r="D177" s="12">
        <v>259226370</v>
      </c>
      <c r="E177" s="12">
        <v>267385214</v>
      </c>
      <c r="F177" s="12">
        <v>256279237</v>
      </c>
      <c r="G177" s="29">
        <f t="shared" si="41"/>
        <v>0.9886310447505784</v>
      </c>
      <c r="H177" s="13">
        <f t="shared" si="42"/>
        <v>0.9584645058196823</v>
      </c>
      <c r="I177" s="30">
        <f t="shared" si="43"/>
        <v>0</v>
      </c>
      <c r="J177" s="31">
        <f t="shared" si="44"/>
        <v>11105977</v>
      </c>
      <c r="K177" s="102">
        <f t="shared" si="30"/>
        <v>0</v>
      </c>
      <c r="L177" s="62">
        <f t="shared" si="31"/>
        <v>0.04153549418031769</v>
      </c>
    </row>
    <row r="178" spans="1:12" ht="12.75">
      <c r="A178" s="27" t="s">
        <v>35</v>
      </c>
      <c r="B178" s="28" t="s">
        <v>338</v>
      </c>
      <c r="C178" s="11" t="s">
        <v>339</v>
      </c>
      <c r="D178" s="12">
        <v>81631820</v>
      </c>
      <c r="E178" s="12">
        <v>96392310</v>
      </c>
      <c r="F178" s="12">
        <v>73045832</v>
      </c>
      <c r="G178" s="29">
        <f t="shared" si="41"/>
        <v>0.8948205736439541</v>
      </c>
      <c r="H178" s="13">
        <f t="shared" si="42"/>
        <v>0.7577972973155224</v>
      </c>
      <c r="I178" s="30">
        <f t="shared" si="43"/>
        <v>0</v>
      </c>
      <c r="J178" s="31">
        <f t="shared" si="44"/>
        <v>23346478</v>
      </c>
      <c r="K178" s="102">
        <f t="shared" si="30"/>
        <v>0</v>
      </c>
      <c r="L178" s="62">
        <f t="shared" si="31"/>
        <v>0.24220270268447763</v>
      </c>
    </row>
    <row r="179" spans="1:12" ht="12.75">
      <c r="A179" s="27" t="s">
        <v>35</v>
      </c>
      <c r="B179" s="28" t="s">
        <v>340</v>
      </c>
      <c r="C179" s="11" t="s">
        <v>341</v>
      </c>
      <c r="D179" s="12">
        <v>118134388</v>
      </c>
      <c r="E179" s="12">
        <v>128885580</v>
      </c>
      <c r="F179" s="12">
        <v>139864029</v>
      </c>
      <c r="G179" s="29">
        <f t="shared" si="41"/>
        <v>1.1839400141472778</v>
      </c>
      <c r="H179" s="13">
        <f t="shared" si="42"/>
        <v>1.0851798083230102</v>
      </c>
      <c r="I179" s="30">
        <f t="shared" si="43"/>
        <v>-10978449</v>
      </c>
      <c r="J179" s="31">
        <f t="shared" si="44"/>
        <v>0</v>
      </c>
      <c r="K179" s="102">
        <f t="shared" si="30"/>
        <v>0.08517980832301023</v>
      </c>
      <c r="L179" s="62">
        <f t="shared" si="31"/>
        <v>0</v>
      </c>
    </row>
    <row r="180" spans="1:12" ht="12.75">
      <c r="A180" s="27" t="s">
        <v>54</v>
      </c>
      <c r="B180" s="28" t="s">
        <v>342</v>
      </c>
      <c r="C180" s="11" t="s">
        <v>343</v>
      </c>
      <c r="D180" s="12">
        <v>254995622</v>
      </c>
      <c r="E180" s="12">
        <v>336931636</v>
      </c>
      <c r="F180" s="12">
        <v>268871820</v>
      </c>
      <c r="G180" s="29">
        <f t="shared" si="41"/>
        <v>1.0544173970171142</v>
      </c>
      <c r="H180" s="13">
        <f t="shared" si="42"/>
        <v>0.7980011114183413</v>
      </c>
      <c r="I180" s="30">
        <f t="shared" si="43"/>
        <v>0</v>
      </c>
      <c r="J180" s="31">
        <f t="shared" si="44"/>
        <v>68059816</v>
      </c>
      <c r="K180" s="102">
        <f t="shared" si="30"/>
        <v>0</v>
      </c>
      <c r="L180" s="62">
        <f t="shared" si="31"/>
        <v>0.20199888858165874</v>
      </c>
    </row>
    <row r="181" spans="1:12" ht="12.75">
      <c r="A181" s="32"/>
      <c r="B181" s="33" t="s">
        <v>344</v>
      </c>
      <c r="C181" s="34"/>
      <c r="D181" s="35">
        <f>SUM(D175:D180)</f>
        <v>819544683</v>
      </c>
      <c r="E181" s="35">
        <f>SUM(E175:E180)</f>
        <v>885423925</v>
      </c>
      <c r="F181" s="35">
        <f>SUM(F175:F180)</f>
        <v>873292784</v>
      </c>
      <c r="G181" s="36">
        <f t="shared" si="41"/>
        <v>1.065582880488287</v>
      </c>
      <c r="H181" s="18">
        <f t="shared" si="42"/>
        <v>0.9862990589507732</v>
      </c>
      <c r="I181" s="54">
        <f>SUM(I175:I180)</f>
        <v>-90381130</v>
      </c>
      <c r="J181" s="55">
        <f>SUM(J175:J180)</f>
        <v>102512271</v>
      </c>
      <c r="K181" s="103">
        <f t="shared" si="30"/>
        <v>0.1020766747408593</v>
      </c>
      <c r="L181" s="100">
        <f t="shared" si="31"/>
        <v>0.1157776157900861</v>
      </c>
    </row>
    <row r="182" spans="1:12" ht="12.75">
      <c r="A182" s="40"/>
      <c r="B182" s="41" t="s">
        <v>345</v>
      </c>
      <c r="C182" s="42"/>
      <c r="D182" s="43">
        <f>SUM(D110,D112:D118,D120:D127,D129:D134,D136:D140,D142:D145,D147:D152,D154:D159,D161:D167,D169:D173,D175:D180)</f>
        <v>42934712698</v>
      </c>
      <c r="E182" s="43">
        <f>SUM(E110,E112:E118,E120:E127,E129:E134,E136:E140,E142:E145,E147:E152,E154:E159,E161:E167,E169:E173,E175:E180)</f>
        <v>43980942277</v>
      </c>
      <c r="F182" s="43">
        <f>SUM(F110,F112:F118,F120:F127,F129:F134,F136:F140,F142:F145,F147:F152,F154:F159,F161:F167,F169:F173,F175:F180)</f>
        <v>41270879197</v>
      </c>
      <c r="G182" s="44">
        <f t="shared" si="41"/>
        <v>0.9612473591542746</v>
      </c>
      <c r="H182" s="45">
        <f t="shared" si="42"/>
        <v>0.9383809682172899</v>
      </c>
      <c r="I182" s="54">
        <f>I181+I174+I168+I160+I153+I146+I141+I135+I128+I119+I111</f>
        <v>-321193621</v>
      </c>
      <c r="J182" s="55">
        <f>J181+J174+J168+J160+J153+J146+J141+J135+J128+J119+J111</f>
        <v>3031256701</v>
      </c>
      <c r="K182" s="103">
        <f t="shared" si="30"/>
        <v>0.007303018179489288</v>
      </c>
      <c r="L182" s="100">
        <f t="shared" si="31"/>
        <v>0.06892204996219936</v>
      </c>
    </row>
    <row r="183" spans="1:12" ht="12.75">
      <c r="A183" s="22"/>
      <c r="B183" s="96"/>
      <c r="C183" s="92"/>
      <c r="D183" s="97"/>
      <c r="E183" s="97"/>
      <c r="F183" s="97"/>
      <c r="G183" s="29"/>
      <c r="H183" s="13"/>
      <c r="I183" s="98"/>
      <c r="J183" s="99"/>
      <c r="K183" s="102"/>
      <c r="L183" s="62"/>
    </row>
    <row r="184" spans="1:12" ht="12.75">
      <c r="A184" s="22"/>
      <c r="B184" s="24" t="s">
        <v>346</v>
      </c>
      <c r="C184" s="5"/>
      <c r="D184" s="97"/>
      <c r="E184" s="97"/>
      <c r="F184" s="97"/>
      <c r="G184" s="29"/>
      <c r="H184" s="13"/>
      <c r="I184" s="98"/>
      <c r="J184" s="99"/>
      <c r="K184" s="102"/>
      <c r="L184" s="62"/>
    </row>
    <row r="185" spans="1:12" ht="12.75">
      <c r="A185" s="27" t="s">
        <v>35</v>
      </c>
      <c r="B185" s="28" t="s">
        <v>347</v>
      </c>
      <c r="C185" s="11" t="s">
        <v>348</v>
      </c>
      <c r="D185" s="12">
        <v>187839035</v>
      </c>
      <c r="E185" s="12">
        <v>210556957</v>
      </c>
      <c r="F185" s="12">
        <v>150714624</v>
      </c>
      <c r="G185" s="29">
        <f aca="true" t="shared" si="45" ref="G185:G220">IF($D185=0,0,$F185/$D185)</f>
        <v>0.8023605104231929</v>
      </c>
      <c r="H185" s="13">
        <f aca="true" t="shared" si="46" ref="H185:H220">IF($E185=0,0,$F185/$E185)</f>
        <v>0.7157902837663065</v>
      </c>
      <c r="I185" s="30">
        <f aca="true" t="shared" si="47" ref="I185:I218">IF($F185&gt;$E185,$E185-$F185,0)</f>
        <v>0</v>
      </c>
      <c r="J185" s="31">
        <f aca="true" t="shared" si="48" ref="J185:J190">IF($F185&lt;=$E185,$E185-$F185,0)</f>
        <v>59842333</v>
      </c>
      <c r="K185" s="102">
        <f t="shared" si="30"/>
        <v>0</v>
      </c>
      <c r="L185" s="62">
        <f t="shared" si="31"/>
        <v>0.28420971623369345</v>
      </c>
    </row>
    <row r="186" spans="1:12" ht="12.75">
      <c r="A186" s="27" t="s">
        <v>35</v>
      </c>
      <c r="B186" s="28" t="s">
        <v>349</v>
      </c>
      <c r="C186" s="11" t="s">
        <v>350</v>
      </c>
      <c r="D186" s="12">
        <v>150578018</v>
      </c>
      <c r="E186" s="12">
        <v>160132859</v>
      </c>
      <c r="F186" s="12">
        <v>124177654</v>
      </c>
      <c r="G186" s="29">
        <f t="shared" si="45"/>
        <v>0.8246731870252137</v>
      </c>
      <c r="H186" s="13">
        <f t="shared" si="46"/>
        <v>0.7754664144227887</v>
      </c>
      <c r="I186" s="30">
        <f t="shared" si="47"/>
        <v>0</v>
      </c>
      <c r="J186" s="31">
        <f t="shared" si="48"/>
        <v>35955205</v>
      </c>
      <c r="K186" s="102">
        <f t="shared" si="30"/>
        <v>0</v>
      </c>
      <c r="L186" s="62">
        <f t="shared" si="31"/>
        <v>0.22453358557721123</v>
      </c>
    </row>
    <row r="187" spans="1:12" ht="12.75">
      <c r="A187" s="27" t="s">
        <v>35</v>
      </c>
      <c r="B187" s="28" t="s">
        <v>351</v>
      </c>
      <c r="C187" s="11" t="s">
        <v>352</v>
      </c>
      <c r="D187" s="12">
        <v>781353718</v>
      </c>
      <c r="E187" s="12">
        <v>799524718</v>
      </c>
      <c r="F187" s="12">
        <v>749277661</v>
      </c>
      <c r="G187" s="29">
        <f t="shared" si="45"/>
        <v>0.9589480970512256</v>
      </c>
      <c r="H187" s="13">
        <f t="shared" si="46"/>
        <v>0.9371538416902327</v>
      </c>
      <c r="I187" s="30">
        <f t="shared" si="47"/>
        <v>0</v>
      </c>
      <c r="J187" s="31">
        <f t="shared" si="48"/>
        <v>50247057</v>
      </c>
      <c r="K187" s="102">
        <f t="shared" si="30"/>
        <v>0</v>
      </c>
      <c r="L187" s="62">
        <f t="shared" si="31"/>
        <v>0.06284615830976722</v>
      </c>
    </row>
    <row r="188" spans="1:12" ht="12.75">
      <c r="A188" s="27" t="s">
        <v>35</v>
      </c>
      <c r="B188" s="28" t="s">
        <v>353</v>
      </c>
      <c r="C188" s="11" t="s">
        <v>354</v>
      </c>
      <c r="D188" s="12">
        <v>470259849</v>
      </c>
      <c r="E188" s="12">
        <v>470430134</v>
      </c>
      <c r="F188" s="12">
        <v>318139545</v>
      </c>
      <c r="G188" s="29">
        <f t="shared" si="45"/>
        <v>0.6765186219417172</v>
      </c>
      <c r="H188" s="13">
        <f t="shared" si="46"/>
        <v>0.6762737376003213</v>
      </c>
      <c r="I188" s="30">
        <f t="shared" si="47"/>
        <v>0</v>
      </c>
      <c r="J188" s="31">
        <f t="shared" si="48"/>
        <v>152290589</v>
      </c>
      <c r="K188" s="102">
        <f aca="true" t="shared" si="49" ref="K188:K251">IF(E188=0,0,(ABS(I188)/E188))</f>
        <v>0</v>
      </c>
      <c r="L188" s="62">
        <f aca="true" t="shared" si="50" ref="L188:L251">IF(E188=0,0,(J188/E188))</f>
        <v>0.32372626239967867</v>
      </c>
    </row>
    <row r="189" spans="1:12" ht="12.75">
      <c r="A189" s="27" t="s">
        <v>35</v>
      </c>
      <c r="B189" s="28" t="s">
        <v>355</v>
      </c>
      <c r="C189" s="11" t="s">
        <v>356</v>
      </c>
      <c r="D189" s="12">
        <v>90497622</v>
      </c>
      <c r="E189" s="12">
        <v>112545382</v>
      </c>
      <c r="F189" s="12">
        <v>66885543</v>
      </c>
      <c r="G189" s="29">
        <f t="shared" si="45"/>
        <v>0.739086193889161</v>
      </c>
      <c r="H189" s="13">
        <f t="shared" si="46"/>
        <v>0.5942984226576262</v>
      </c>
      <c r="I189" s="30">
        <f t="shared" si="47"/>
        <v>0</v>
      </c>
      <c r="J189" s="31">
        <f t="shared" si="48"/>
        <v>45659839</v>
      </c>
      <c r="K189" s="102">
        <f t="shared" si="49"/>
        <v>0</v>
      </c>
      <c r="L189" s="62">
        <f t="shared" si="50"/>
        <v>0.4057015773423738</v>
      </c>
    </row>
    <row r="190" spans="1:12" ht="12.75">
      <c r="A190" s="27" t="s">
        <v>54</v>
      </c>
      <c r="B190" s="28" t="s">
        <v>357</v>
      </c>
      <c r="C190" s="11" t="s">
        <v>358</v>
      </c>
      <c r="D190" s="12">
        <v>773521025</v>
      </c>
      <c r="E190" s="12">
        <v>807865494</v>
      </c>
      <c r="F190" s="12">
        <v>474732746</v>
      </c>
      <c r="G190" s="29">
        <f t="shared" si="45"/>
        <v>0.6137295957792486</v>
      </c>
      <c r="H190" s="13">
        <f t="shared" si="46"/>
        <v>0.5876383501038602</v>
      </c>
      <c r="I190" s="30">
        <f t="shared" si="47"/>
        <v>0</v>
      </c>
      <c r="J190" s="31">
        <f t="shared" si="48"/>
        <v>333132748</v>
      </c>
      <c r="K190" s="102">
        <f t="shared" si="49"/>
        <v>0</v>
      </c>
      <c r="L190" s="62">
        <f t="shared" si="50"/>
        <v>0.41236164989613977</v>
      </c>
    </row>
    <row r="191" spans="1:12" ht="12.75">
      <c r="A191" s="32"/>
      <c r="B191" s="33" t="s">
        <v>359</v>
      </c>
      <c r="C191" s="34"/>
      <c r="D191" s="35">
        <f>SUM(D185:D190)</f>
        <v>2454049267</v>
      </c>
      <c r="E191" s="35">
        <f>SUM(E185:E190)</f>
        <v>2561055544</v>
      </c>
      <c r="F191" s="35">
        <f>SUM(F185:F190)</f>
        <v>1883927773</v>
      </c>
      <c r="G191" s="36">
        <f t="shared" si="45"/>
        <v>0.7676813168885741</v>
      </c>
      <c r="H191" s="18">
        <f t="shared" si="46"/>
        <v>0.735605979891235</v>
      </c>
      <c r="I191" s="54">
        <f>SUM(I185:I190)</f>
        <v>0</v>
      </c>
      <c r="J191" s="55">
        <f>SUM(J185:J190)</f>
        <v>677127771</v>
      </c>
      <c r="K191" s="103">
        <f t="shared" si="49"/>
        <v>0</v>
      </c>
      <c r="L191" s="100">
        <f t="shared" si="50"/>
        <v>0.26439402010876495</v>
      </c>
    </row>
    <row r="192" spans="1:12" ht="12.75">
      <c r="A192" s="27" t="s">
        <v>35</v>
      </c>
      <c r="B192" s="28" t="s">
        <v>360</v>
      </c>
      <c r="C192" s="11" t="s">
        <v>361</v>
      </c>
      <c r="D192" s="12">
        <v>186225652</v>
      </c>
      <c r="E192" s="12">
        <v>186225652</v>
      </c>
      <c r="F192" s="12">
        <v>203951415</v>
      </c>
      <c r="G192" s="29">
        <f t="shared" si="45"/>
        <v>1.0951843250896498</v>
      </c>
      <c r="H192" s="13">
        <f t="shared" si="46"/>
        <v>1.0951843250896498</v>
      </c>
      <c r="I192" s="30">
        <f t="shared" si="47"/>
        <v>-17725763</v>
      </c>
      <c r="J192" s="31">
        <f>IF($F192&lt;=$E192,$E192-$F192,0)</f>
        <v>0</v>
      </c>
      <c r="K192" s="102">
        <f t="shared" si="49"/>
        <v>0.09518432508964984</v>
      </c>
      <c r="L192" s="62">
        <f t="shared" si="50"/>
        <v>0</v>
      </c>
    </row>
    <row r="193" spans="1:12" ht="12.75">
      <c r="A193" s="27" t="s">
        <v>35</v>
      </c>
      <c r="B193" s="28" t="s">
        <v>362</v>
      </c>
      <c r="C193" s="11" t="s">
        <v>363</v>
      </c>
      <c r="D193" s="12">
        <v>64115107</v>
      </c>
      <c r="E193" s="12">
        <v>61360822</v>
      </c>
      <c r="F193" s="12">
        <v>72121262</v>
      </c>
      <c r="G193" s="29">
        <f t="shared" si="45"/>
        <v>1.1248715844769626</v>
      </c>
      <c r="H193" s="13">
        <f t="shared" si="46"/>
        <v>1.1753633613317631</v>
      </c>
      <c r="I193" s="30">
        <f t="shared" si="47"/>
        <v>-10760440</v>
      </c>
      <c r="J193" s="31">
        <f>IF($F193&lt;=$E193,$E193-$F193,0)</f>
        <v>0</v>
      </c>
      <c r="K193" s="102">
        <f t="shared" si="49"/>
        <v>0.1753633613317631</v>
      </c>
      <c r="L193" s="62">
        <f t="shared" si="50"/>
        <v>0</v>
      </c>
    </row>
    <row r="194" spans="1:12" ht="12.75">
      <c r="A194" s="27" t="s">
        <v>35</v>
      </c>
      <c r="B194" s="28" t="s">
        <v>364</v>
      </c>
      <c r="C194" s="11" t="s">
        <v>365</v>
      </c>
      <c r="D194" s="12">
        <v>450199795</v>
      </c>
      <c r="E194" s="12">
        <v>450199795</v>
      </c>
      <c r="F194" s="12">
        <v>307914308</v>
      </c>
      <c r="G194" s="29">
        <f t="shared" si="45"/>
        <v>0.6839503514211951</v>
      </c>
      <c r="H194" s="13">
        <f t="shared" si="46"/>
        <v>0.6839503514211951</v>
      </c>
      <c r="I194" s="30">
        <f t="shared" si="47"/>
        <v>0</v>
      </c>
      <c r="J194" s="31">
        <f>IF($F194&lt;=$E194,$E194-$F194,0)</f>
        <v>142285487</v>
      </c>
      <c r="K194" s="102">
        <f t="shared" si="49"/>
        <v>0</v>
      </c>
      <c r="L194" s="62">
        <f t="shared" si="50"/>
        <v>0.3160496485788049</v>
      </c>
    </row>
    <row r="195" spans="1:12" ht="12.75">
      <c r="A195" s="27" t="s">
        <v>35</v>
      </c>
      <c r="B195" s="28" t="s">
        <v>366</v>
      </c>
      <c r="C195" s="11" t="s">
        <v>367</v>
      </c>
      <c r="D195" s="12">
        <v>722070292</v>
      </c>
      <c r="E195" s="12">
        <v>757498000</v>
      </c>
      <c r="F195" s="12">
        <v>485372863</v>
      </c>
      <c r="G195" s="29">
        <f t="shared" si="45"/>
        <v>0.6721961398738726</v>
      </c>
      <c r="H195" s="13">
        <f t="shared" si="46"/>
        <v>0.6407579465556345</v>
      </c>
      <c r="I195" s="30">
        <f t="shared" si="47"/>
        <v>0</v>
      </c>
      <c r="J195" s="31">
        <f>IF($F195&lt;=$E195,$E195-$F195,0)</f>
        <v>272125137</v>
      </c>
      <c r="K195" s="102">
        <f t="shared" si="49"/>
        <v>0</v>
      </c>
      <c r="L195" s="62">
        <f t="shared" si="50"/>
        <v>0.35924205344436555</v>
      </c>
    </row>
    <row r="196" spans="1:12" ht="12.75">
      <c r="A196" s="27" t="s">
        <v>54</v>
      </c>
      <c r="B196" s="28" t="s">
        <v>368</v>
      </c>
      <c r="C196" s="11" t="s">
        <v>369</v>
      </c>
      <c r="D196" s="12">
        <v>746437000</v>
      </c>
      <c r="E196" s="12">
        <v>729683530</v>
      </c>
      <c r="F196" s="12">
        <v>673293312</v>
      </c>
      <c r="G196" s="29">
        <f t="shared" si="45"/>
        <v>0.902009562762832</v>
      </c>
      <c r="H196" s="13">
        <f t="shared" si="46"/>
        <v>0.9227196233961865</v>
      </c>
      <c r="I196" s="30">
        <f t="shared" si="47"/>
        <v>0</v>
      </c>
      <c r="J196" s="31">
        <f>IF($F196&lt;=$E196,$E196-$F196,0)</f>
        <v>56390218</v>
      </c>
      <c r="K196" s="102">
        <f t="shared" si="49"/>
        <v>0</v>
      </c>
      <c r="L196" s="62">
        <f t="shared" si="50"/>
        <v>0.07728037660381344</v>
      </c>
    </row>
    <row r="197" spans="1:12" ht="12.75">
      <c r="A197" s="32"/>
      <c r="B197" s="33" t="s">
        <v>370</v>
      </c>
      <c r="C197" s="34"/>
      <c r="D197" s="35">
        <f>SUM(D192:D196)</f>
        <v>2169047846</v>
      </c>
      <c r="E197" s="35">
        <f>SUM(E192:E196)</f>
        <v>2184967799</v>
      </c>
      <c r="F197" s="35">
        <f>SUM(F192:F196)</f>
        <v>1742653160</v>
      </c>
      <c r="G197" s="36">
        <f t="shared" si="45"/>
        <v>0.8034184968366069</v>
      </c>
      <c r="H197" s="18">
        <f t="shared" si="46"/>
        <v>0.7975646875883319</v>
      </c>
      <c r="I197" s="54">
        <f>SUM(I192:I196)</f>
        <v>-28486203</v>
      </c>
      <c r="J197" s="55">
        <f>SUM(J192:J196)</f>
        <v>470800842</v>
      </c>
      <c r="K197" s="103">
        <f t="shared" si="49"/>
        <v>0.013037355979816891</v>
      </c>
      <c r="L197" s="100">
        <f t="shared" si="50"/>
        <v>0.21547266839148507</v>
      </c>
    </row>
    <row r="198" spans="1:12" ht="12.75">
      <c r="A198" s="27" t="s">
        <v>35</v>
      </c>
      <c r="B198" s="28" t="s">
        <v>371</v>
      </c>
      <c r="C198" s="11" t="s">
        <v>372</v>
      </c>
      <c r="D198" s="12">
        <v>132968350</v>
      </c>
      <c r="E198" s="12">
        <v>132710116</v>
      </c>
      <c r="F198" s="12">
        <v>125498133</v>
      </c>
      <c r="G198" s="29">
        <f t="shared" si="45"/>
        <v>0.9438195856382364</v>
      </c>
      <c r="H198" s="13">
        <f t="shared" si="46"/>
        <v>0.9456561171267457</v>
      </c>
      <c r="I198" s="30">
        <f t="shared" si="47"/>
        <v>0</v>
      </c>
      <c r="J198" s="31">
        <f aca="true" t="shared" si="51" ref="J198:J203">IF($F198&lt;=$E198,$E198-$F198,0)</f>
        <v>7211983</v>
      </c>
      <c r="K198" s="102">
        <f t="shared" si="49"/>
        <v>0</v>
      </c>
      <c r="L198" s="62">
        <f t="shared" si="50"/>
        <v>0.05434388287325437</v>
      </c>
    </row>
    <row r="199" spans="1:12" ht="12.75">
      <c r="A199" s="27" t="s">
        <v>35</v>
      </c>
      <c r="B199" s="28" t="s">
        <v>373</v>
      </c>
      <c r="C199" s="11" t="s">
        <v>374</v>
      </c>
      <c r="D199" s="12">
        <v>98687708</v>
      </c>
      <c r="E199" s="12">
        <v>103982092</v>
      </c>
      <c r="F199" s="12">
        <v>69648594</v>
      </c>
      <c r="G199" s="29">
        <f t="shared" si="45"/>
        <v>0.7057474067591072</v>
      </c>
      <c r="H199" s="13">
        <f t="shared" si="46"/>
        <v>0.6698133559382514</v>
      </c>
      <c r="I199" s="30">
        <f t="shared" si="47"/>
        <v>0</v>
      </c>
      <c r="J199" s="31">
        <f t="shared" si="51"/>
        <v>34333498</v>
      </c>
      <c r="K199" s="102">
        <f t="shared" si="49"/>
        <v>0</v>
      </c>
      <c r="L199" s="62">
        <f t="shared" si="50"/>
        <v>0.33018664406174864</v>
      </c>
    </row>
    <row r="200" spans="1:12" ht="12.75">
      <c r="A200" s="27" t="s">
        <v>35</v>
      </c>
      <c r="B200" s="28" t="s">
        <v>375</v>
      </c>
      <c r="C200" s="11" t="s">
        <v>376</v>
      </c>
      <c r="D200" s="12">
        <v>106866853</v>
      </c>
      <c r="E200" s="12">
        <v>110860725</v>
      </c>
      <c r="F200" s="12">
        <v>86808744</v>
      </c>
      <c r="G200" s="29">
        <f t="shared" si="45"/>
        <v>0.8123074794763536</v>
      </c>
      <c r="H200" s="13">
        <f t="shared" si="46"/>
        <v>0.7830432644202895</v>
      </c>
      <c r="I200" s="30">
        <f t="shared" si="47"/>
        <v>0</v>
      </c>
      <c r="J200" s="31">
        <f t="shared" si="51"/>
        <v>24051981</v>
      </c>
      <c r="K200" s="102">
        <f t="shared" si="49"/>
        <v>0</v>
      </c>
      <c r="L200" s="62">
        <f t="shared" si="50"/>
        <v>0.21695673557971049</v>
      </c>
    </row>
    <row r="201" spans="1:12" ht="12.75">
      <c r="A201" s="27" t="s">
        <v>35</v>
      </c>
      <c r="B201" s="28" t="s">
        <v>377</v>
      </c>
      <c r="C201" s="11" t="s">
        <v>378</v>
      </c>
      <c r="D201" s="12">
        <v>1944707000</v>
      </c>
      <c r="E201" s="12">
        <v>2033001889</v>
      </c>
      <c r="F201" s="12">
        <v>1886510207</v>
      </c>
      <c r="G201" s="29">
        <f t="shared" si="45"/>
        <v>0.9700742615725659</v>
      </c>
      <c r="H201" s="13">
        <f t="shared" si="46"/>
        <v>0.9279431648378562</v>
      </c>
      <c r="I201" s="30">
        <f t="shared" si="47"/>
        <v>0</v>
      </c>
      <c r="J201" s="31">
        <f t="shared" si="51"/>
        <v>146491682</v>
      </c>
      <c r="K201" s="102">
        <f t="shared" si="49"/>
        <v>0</v>
      </c>
      <c r="L201" s="62">
        <f t="shared" si="50"/>
        <v>0.07205683516214381</v>
      </c>
    </row>
    <row r="202" spans="1:12" ht="12.75">
      <c r="A202" s="27" t="s">
        <v>35</v>
      </c>
      <c r="B202" s="28" t="s">
        <v>379</v>
      </c>
      <c r="C202" s="11" t="s">
        <v>380</v>
      </c>
      <c r="D202" s="12">
        <v>182842585</v>
      </c>
      <c r="E202" s="12">
        <v>211341099</v>
      </c>
      <c r="F202" s="12">
        <v>119747877</v>
      </c>
      <c r="G202" s="29">
        <f t="shared" si="45"/>
        <v>0.6549233429400487</v>
      </c>
      <c r="H202" s="13">
        <f t="shared" si="46"/>
        <v>0.5666095121422644</v>
      </c>
      <c r="I202" s="30">
        <f t="shared" si="47"/>
        <v>0</v>
      </c>
      <c r="J202" s="31">
        <f t="shared" si="51"/>
        <v>91593222</v>
      </c>
      <c r="K202" s="102">
        <f t="shared" si="49"/>
        <v>0</v>
      </c>
      <c r="L202" s="62">
        <f t="shared" si="50"/>
        <v>0.4333904878577356</v>
      </c>
    </row>
    <row r="203" spans="1:12" ht="12.75">
      <c r="A203" s="27" t="s">
        <v>54</v>
      </c>
      <c r="B203" s="28" t="s">
        <v>381</v>
      </c>
      <c r="C203" s="11" t="s">
        <v>382</v>
      </c>
      <c r="D203" s="12">
        <v>635620155</v>
      </c>
      <c r="E203" s="12">
        <v>657786894</v>
      </c>
      <c r="F203" s="12">
        <v>573530659</v>
      </c>
      <c r="G203" s="29">
        <f t="shared" si="45"/>
        <v>0.9023166658395217</v>
      </c>
      <c r="H203" s="13">
        <f t="shared" si="46"/>
        <v>0.8719095260660514</v>
      </c>
      <c r="I203" s="30">
        <f t="shared" si="47"/>
        <v>0</v>
      </c>
      <c r="J203" s="31">
        <f t="shared" si="51"/>
        <v>84256235</v>
      </c>
      <c r="K203" s="102">
        <f t="shared" si="49"/>
        <v>0</v>
      </c>
      <c r="L203" s="62">
        <f t="shared" si="50"/>
        <v>0.1280904739339486</v>
      </c>
    </row>
    <row r="204" spans="1:12" ht="12.75">
      <c r="A204" s="32"/>
      <c r="B204" s="33" t="s">
        <v>383</v>
      </c>
      <c r="C204" s="34"/>
      <c r="D204" s="35">
        <f>SUM(D198:D203)</f>
        <v>3101692651</v>
      </c>
      <c r="E204" s="35">
        <f>SUM(E198:E203)</f>
        <v>3249682815</v>
      </c>
      <c r="F204" s="35">
        <f>SUM(F198:F203)</f>
        <v>2861744214</v>
      </c>
      <c r="G204" s="36">
        <f t="shared" si="45"/>
        <v>0.9226395184827099</v>
      </c>
      <c r="H204" s="18">
        <f t="shared" si="46"/>
        <v>0.8806226259346484</v>
      </c>
      <c r="I204" s="54">
        <f>SUM(I198:I203)</f>
        <v>0</v>
      </c>
      <c r="J204" s="55">
        <f>SUM(J198:J203)</f>
        <v>387938601</v>
      </c>
      <c r="K204" s="103">
        <f t="shared" si="49"/>
        <v>0</v>
      </c>
      <c r="L204" s="100">
        <f t="shared" si="50"/>
        <v>0.11937737406535166</v>
      </c>
    </row>
    <row r="205" spans="1:12" ht="12.75">
      <c r="A205" s="27" t="s">
        <v>35</v>
      </c>
      <c r="B205" s="28" t="s">
        <v>384</v>
      </c>
      <c r="C205" s="11" t="s">
        <v>385</v>
      </c>
      <c r="D205" s="12">
        <v>234988386</v>
      </c>
      <c r="E205" s="12">
        <v>248103302</v>
      </c>
      <c r="F205" s="12">
        <v>246566941</v>
      </c>
      <c r="G205" s="29">
        <f t="shared" si="45"/>
        <v>1.0492728819372374</v>
      </c>
      <c r="H205" s="13">
        <f t="shared" si="46"/>
        <v>0.9938075753622981</v>
      </c>
      <c r="I205" s="30">
        <f t="shared" si="47"/>
        <v>0</v>
      </c>
      <c r="J205" s="31">
        <f aca="true" t="shared" si="52" ref="J205:J211">IF($F205&lt;=$E205,$E205-$F205,0)</f>
        <v>1536361</v>
      </c>
      <c r="K205" s="102">
        <f t="shared" si="49"/>
        <v>0</v>
      </c>
      <c r="L205" s="62">
        <f t="shared" si="50"/>
        <v>0.00619242463770192</v>
      </c>
    </row>
    <row r="206" spans="1:12" ht="12.75">
      <c r="A206" s="27" t="s">
        <v>35</v>
      </c>
      <c r="B206" s="28" t="s">
        <v>386</v>
      </c>
      <c r="C206" s="11" t="s">
        <v>387</v>
      </c>
      <c r="D206" s="12">
        <v>318858240</v>
      </c>
      <c r="E206" s="12">
        <v>318858240</v>
      </c>
      <c r="F206" s="12">
        <v>24600382</v>
      </c>
      <c r="G206" s="29">
        <f t="shared" si="45"/>
        <v>0.07715147019565811</v>
      </c>
      <c r="H206" s="13">
        <f t="shared" si="46"/>
        <v>0.07715147019565811</v>
      </c>
      <c r="I206" s="30">
        <f t="shared" si="47"/>
        <v>0</v>
      </c>
      <c r="J206" s="31">
        <f t="shared" si="52"/>
        <v>294257858</v>
      </c>
      <c r="K206" s="102">
        <f t="shared" si="49"/>
        <v>0</v>
      </c>
      <c r="L206" s="62">
        <f t="shared" si="50"/>
        <v>0.9228485298043418</v>
      </c>
    </row>
    <row r="207" spans="1:12" ht="12.75">
      <c r="A207" s="27" t="s">
        <v>35</v>
      </c>
      <c r="B207" s="28" t="s">
        <v>388</v>
      </c>
      <c r="C207" s="11" t="s">
        <v>389</v>
      </c>
      <c r="D207" s="12">
        <v>131162344</v>
      </c>
      <c r="E207" s="12">
        <v>129912098</v>
      </c>
      <c r="F207" s="12">
        <v>112657384</v>
      </c>
      <c r="G207" s="29">
        <f t="shared" si="45"/>
        <v>0.8589156046189599</v>
      </c>
      <c r="H207" s="13">
        <f t="shared" si="46"/>
        <v>0.8671816230694697</v>
      </c>
      <c r="I207" s="30">
        <f t="shared" si="47"/>
        <v>0</v>
      </c>
      <c r="J207" s="31">
        <f t="shared" si="52"/>
        <v>17254714</v>
      </c>
      <c r="K207" s="102">
        <f t="shared" si="49"/>
        <v>0</v>
      </c>
      <c r="L207" s="62">
        <f t="shared" si="50"/>
        <v>0.13281837693053036</v>
      </c>
    </row>
    <row r="208" spans="1:12" ht="12.75">
      <c r="A208" s="27" t="s">
        <v>35</v>
      </c>
      <c r="B208" s="28" t="s">
        <v>390</v>
      </c>
      <c r="C208" s="11" t="s">
        <v>391</v>
      </c>
      <c r="D208" s="12">
        <v>250598705</v>
      </c>
      <c r="E208" s="12">
        <v>265269653</v>
      </c>
      <c r="F208" s="12">
        <v>234007993</v>
      </c>
      <c r="G208" s="29">
        <f t="shared" si="45"/>
        <v>0.9337956993832032</v>
      </c>
      <c r="H208" s="13">
        <f t="shared" si="46"/>
        <v>0.8821513895522757</v>
      </c>
      <c r="I208" s="30">
        <f t="shared" si="47"/>
        <v>0</v>
      </c>
      <c r="J208" s="31">
        <f t="shared" si="52"/>
        <v>31261660</v>
      </c>
      <c r="K208" s="102">
        <f t="shared" si="49"/>
        <v>0</v>
      </c>
      <c r="L208" s="62">
        <f t="shared" si="50"/>
        <v>0.1178486104477243</v>
      </c>
    </row>
    <row r="209" spans="1:12" ht="12.75">
      <c r="A209" s="27" t="s">
        <v>35</v>
      </c>
      <c r="B209" s="28" t="s">
        <v>392</v>
      </c>
      <c r="C209" s="11" t="s">
        <v>393</v>
      </c>
      <c r="D209" s="12">
        <v>237905314</v>
      </c>
      <c r="E209" s="12">
        <v>295987884</v>
      </c>
      <c r="F209" s="12">
        <v>110742445</v>
      </c>
      <c r="G209" s="29">
        <f t="shared" si="45"/>
        <v>0.46548958128778917</v>
      </c>
      <c r="H209" s="13">
        <f t="shared" si="46"/>
        <v>0.37414519642972954</v>
      </c>
      <c r="I209" s="30">
        <f t="shared" si="47"/>
        <v>0</v>
      </c>
      <c r="J209" s="31">
        <f t="shared" si="52"/>
        <v>185245439</v>
      </c>
      <c r="K209" s="102">
        <f t="shared" si="49"/>
        <v>0</v>
      </c>
      <c r="L209" s="62">
        <f t="shared" si="50"/>
        <v>0.6258548035702705</v>
      </c>
    </row>
    <row r="210" spans="1:12" ht="12.75">
      <c r="A210" s="27" t="s">
        <v>35</v>
      </c>
      <c r="B210" s="28" t="s">
        <v>394</v>
      </c>
      <c r="C210" s="11" t="s">
        <v>395</v>
      </c>
      <c r="D210" s="12">
        <v>676362364</v>
      </c>
      <c r="E210" s="12">
        <v>670411314</v>
      </c>
      <c r="F210" s="12">
        <v>526250089</v>
      </c>
      <c r="G210" s="29">
        <f t="shared" si="45"/>
        <v>0.7780593909568866</v>
      </c>
      <c r="H210" s="13">
        <f t="shared" si="46"/>
        <v>0.784966002229491</v>
      </c>
      <c r="I210" s="30">
        <f t="shared" si="47"/>
        <v>0</v>
      </c>
      <c r="J210" s="31">
        <f t="shared" si="52"/>
        <v>144161225</v>
      </c>
      <c r="K210" s="102">
        <f t="shared" si="49"/>
        <v>0</v>
      </c>
      <c r="L210" s="62">
        <f t="shared" si="50"/>
        <v>0.215033997770509</v>
      </c>
    </row>
    <row r="211" spans="1:12" ht="12.75">
      <c r="A211" s="27" t="s">
        <v>54</v>
      </c>
      <c r="B211" s="28" t="s">
        <v>396</v>
      </c>
      <c r="C211" s="11" t="s">
        <v>397</v>
      </c>
      <c r="D211" s="12">
        <v>128340938</v>
      </c>
      <c r="E211" s="12">
        <v>144782691</v>
      </c>
      <c r="F211" s="12">
        <v>119943059</v>
      </c>
      <c r="G211" s="29">
        <f t="shared" si="45"/>
        <v>0.9345658592584075</v>
      </c>
      <c r="H211" s="13">
        <f t="shared" si="46"/>
        <v>0.8284350717034262</v>
      </c>
      <c r="I211" s="30">
        <f t="shared" si="47"/>
        <v>0</v>
      </c>
      <c r="J211" s="31">
        <f t="shared" si="52"/>
        <v>24839632</v>
      </c>
      <c r="K211" s="102">
        <f t="shared" si="49"/>
        <v>0</v>
      </c>
      <c r="L211" s="62">
        <f t="shared" si="50"/>
        <v>0.1715649282965738</v>
      </c>
    </row>
    <row r="212" spans="1:12" ht="12.75">
      <c r="A212" s="32"/>
      <c r="B212" s="33" t="s">
        <v>398</v>
      </c>
      <c r="C212" s="34"/>
      <c r="D212" s="35">
        <f>SUM(D205:D211)</f>
        <v>1978216291</v>
      </c>
      <c r="E212" s="35">
        <f>SUM(E205:E211)</f>
        <v>2073325182</v>
      </c>
      <c r="F212" s="35">
        <f>SUM(F205:F211)</f>
        <v>1374768293</v>
      </c>
      <c r="G212" s="36">
        <f t="shared" si="45"/>
        <v>0.6949534786739859</v>
      </c>
      <c r="H212" s="18">
        <f t="shared" si="46"/>
        <v>0.6630741308383916</v>
      </c>
      <c r="I212" s="54">
        <f>SUM(I205:I211)</f>
        <v>0</v>
      </c>
      <c r="J212" s="55">
        <f>SUM(J205:J211)</f>
        <v>698556889</v>
      </c>
      <c r="K212" s="103">
        <f t="shared" si="49"/>
        <v>0</v>
      </c>
      <c r="L212" s="100">
        <f t="shared" si="50"/>
        <v>0.33692586916160844</v>
      </c>
    </row>
    <row r="213" spans="1:12" ht="12.75">
      <c r="A213" s="27" t="s">
        <v>35</v>
      </c>
      <c r="B213" s="28" t="s">
        <v>399</v>
      </c>
      <c r="C213" s="11" t="s">
        <v>400</v>
      </c>
      <c r="D213" s="12">
        <v>163229677</v>
      </c>
      <c r="E213" s="12">
        <v>163229677</v>
      </c>
      <c r="F213" s="12">
        <v>121595044</v>
      </c>
      <c r="G213" s="29">
        <f t="shared" si="45"/>
        <v>0.7449322098456398</v>
      </c>
      <c r="H213" s="13">
        <f t="shared" si="46"/>
        <v>0.7449322098456398</v>
      </c>
      <c r="I213" s="30">
        <f t="shared" si="47"/>
        <v>0</v>
      </c>
      <c r="J213" s="31">
        <f aca="true" t="shared" si="53" ref="J213:J218">IF($F213&lt;=$E213,$E213-$F213,0)</f>
        <v>41634633</v>
      </c>
      <c r="K213" s="102">
        <f t="shared" si="49"/>
        <v>0</v>
      </c>
      <c r="L213" s="62">
        <f t="shared" si="50"/>
        <v>0.2550677901543602</v>
      </c>
    </row>
    <row r="214" spans="1:12" ht="12.75">
      <c r="A214" s="27" t="s">
        <v>35</v>
      </c>
      <c r="B214" s="28" t="s">
        <v>401</v>
      </c>
      <c r="C214" s="11" t="s">
        <v>402</v>
      </c>
      <c r="D214" s="12">
        <v>291068000</v>
      </c>
      <c r="E214" s="12">
        <v>292597384</v>
      </c>
      <c r="F214" s="12">
        <v>206102914</v>
      </c>
      <c r="G214" s="29">
        <f t="shared" si="45"/>
        <v>0.7080919716354941</v>
      </c>
      <c r="H214" s="13">
        <f t="shared" si="46"/>
        <v>0.7043908294135671</v>
      </c>
      <c r="I214" s="30">
        <f t="shared" si="47"/>
        <v>0</v>
      </c>
      <c r="J214" s="31">
        <f t="shared" si="53"/>
        <v>86494470</v>
      </c>
      <c r="K214" s="102">
        <f t="shared" si="49"/>
        <v>0</v>
      </c>
      <c r="L214" s="62">
        <f t="shared" si="50"/>
        <v>0.2956091705864329</v>
      </c>
    </row>
    <row r="215" spans="1:12" ht="12.75">
      <c r="A215" s="27" t="s">
        <v>35</v>
      </c>
      <c r="B215" s="28" t="s">
        <v>403</v>
      </c>
      <c r="C215" s="11" t="s">
        <v>404</v>
      </c>
      <c r="D215" s="12">
        <v>198198185</v>
      </c>
      <c r="E215" s="12">
        <v>191487344</v>
      </c>
      <c r="F215" s="12">
        <v>143061964</v>
      </c>
      <c r="G215" s="29">
        <f t="shared" si="45"/>
        <v>0.7218126846116174</v>
      </c>
      <c r="H215" s="13">
        <f t="shared" si="46"/>
        <v>0.7471092397626028</v>
      </c>
      <c r="I215" s="30">
        <f t="shared" si="47"/>
        <v>0</v>
      </c>
      <c r="J215" s="31">
        <f t="shared" si="53"/>
        <v>48425380</v>
      </c>
      <c r="K215" s="102">
        <f t="shared" si="49"/>
        <v>0</v>
      </c>
      <c r="L215" s="62">
        <f t="shared" si="50"/>
        <v>0.2528907602373972</v>
      </c>
    </row>
    <row r="216" spans="1:12" ht="12.75">
      <c r="A216" s="27" t="s">
        <v>35</v>
      </c>
      <c r="B216" s="28" t="s">
        <v>405</v>
      </c>
      <c r="C216" s="11" t="s">
        <v>406</v>
      </c>
      <c r="D216" s="12">
        <v>77099175</v>
      </c>
      <c r="E216" s="12">
        <v>79765271</v>
      </c>
      <c r="F216" s="12">
        <v>73550098</v>
      </c>
      <c r="G216" s="29">
        <f t="shared" si="45"/>
        <v>0.9539673803254055</v>
      </c>
      <c r="H216" s="13">
        <f t="shared" si="46"/>
        <v>0.9220817164903758</v>
      </c>
      <c r="I216" s="30">
        <f t="shared" si="47"/>
        <v>0</v>
      </c>
      <c r="J216" s="31">
        <f t="shared" si="53"/>
        <v>6215173</v>
      </c>
      <c r="K216" s="102">
        <f t="shared" si="49"/>
        <v>0</v>
      </c>
      <c r="L216" s="62">
        <f t="shared" si="50"/>
        <v>0.07791828350962413</v>
      </c>
    </row>
    <row r="217" spans="1:12" ht="12.75">
      <c r="A217" s="27" t="s">
        <v>35</v>
      </c>
      <c r="B217" s="28" t="s">
        <v>407</v>
      </c>
      <c r="C217" s="11" t="s">
        <v>408</v>
      </c>
      <c r="D217" s="12">
        <v>0</v>
      </c>
      <c r="E217" s="12">
        <v>0</v>
      </c>
      <c r="F217" s="12">
        <v>201493879</v>
      </c>
      <c r="G217" s="29">
        <f t="shared" si="45"/>
        <v>0</v>
      </c>
      <c r="H217" s="13">
        <f t="shared" si="46"/>
        <v>0</v>
      </c>
      <c r="I217" s="30">
        <f t="shared" si="47"/>
        <v>-201493879</v>
      </c>
      <c r="J217" s="31">
        <f t="shared" si="53"/>
        <v>0</v>
      </c>
      <c r="K217" s="102">
        <f t="shared" si="49"/>
        <v>0</v>
      </c>
      <c r="L217" s="62">
        <f t="shared" si="50"/>
        <v>0</v>
      </c>
    </row>
    <row r="218" spans="1:12" ht="12.75">
      <c r="A218" s="27" t="s">
        <v>54</v>
      </c>
      <c r="B218" s="28" t="s">
        <v>409</v>
      </c>
      <c r="C218" s="11" t="s">
        <v>410</v>
      </c>
      <c r="D218" s="12">
        <v>595874504</v>
      </c>
      <c r="E218" s="12">
        <v>584917755</v>
      </c>
      <c r="F218" s="12">
        <v>484322110</v>
      </c>
      <c r="G218" s="29">
        <f t="shared" si="45"/>
        <v>0.8127921344995154</v>
      </c>
      <c r="H218" s="13">
        <f t="shared" si="46"/>
        <v>0.8280174534965177</v>
      </c>
      <c r="I218" s="30">
        <f t="shared" si="47"/>
        <v>0</v>
      </c>
      <c r="J218" s="31">
        <f t="shared" si="53"/>
        <v>100595645</v>
      </c>
      <c r="K218" s="102">
        <f t="shared" si="49"/>
        <v>0</v>
      </c>
      <c r="L218" s="62">
        <f t="shared" si="50"/>
        <v>0.17198254650348235</v>
      </c>
    </row>
    <row r="219" spans="1:12" ht="12.75">
      <c r="A219" s="32"/>
      <c r="B219" s="33" t="s">
        <v>411</v>
      </c>
      <c r="C219" s="34"/>
      <c r="D219" s="35">
        <f>SUM(D213:D218)</f>
        <v>1325469541</v>
      </c>
      <c r="E219" s="35">
        <f>SUM(E213:E218)</f>
        <v>1311997431</v>
      </c>
      <c r="F219" s="35">
        <f>SUM(F213:F218)</f>
        <v>1230126009</v>
      </c>
      <c r="G219" s="36">
        <f t="shared" si="45"/>
        <v>0.9280681079038089</v>
      </c>
      <c r="H219" s="18">
        <f t="shared" si="46"/>
        <v>0.9375978793360915</v>
      </c>
      <c r="I219" s="54">
        <f>SUM(I213:I218)</f>
        <v>-201493879</v>
      </c>
      <c r="J219" s="55">
        <f>SUM(J213:J218)</f>
        <v>283365301</v>
      </c>
      <c r="K219" s="103">
        <f t="shared" si="49"/>
        <v>0.15357795239463393</v>
      </c>
      <c r="L219" s="100">
        <f t="shared" si="50"/>
        <v>0.21598007305854244</v>
      </c>
    </row>
    <row r="220" spans="1:12" ht="12.75">
      <c r="A220" s="40"/>
      <c r="B220" s="41" t="s">
        <v>412</v>
      </c>
      <c r="C220" s="42"/>
      <c r="D220" s="43">
        <f>SUM(D185:D190,D192:D196,D198:D203,D205:D211,D213:D218)</f>
        <v>11028475596</v>
      </c>
      <c r="E220" s="43">
        <f>SUM(E185:E190,E192:E196,E198:E203,E205:E211,E213:E218)</f>
        <v>11381028771</v>
      </c>
      <c r="F220" s="43">
        <f>SUM(F185:F190,F192:F196,F198:F203,F205:F211,F213:F218)</f>
        <v>9093219449</v>
      </c>
      <c r="G220" s="44">
        <f t="shared" si="45"/>
        <v>0.8245218815461756</v>
      </c>
      <c r="H220" s="45">
        <f t="shared" si="46"/>
        <v>0.7989804464927136</v>
      </c>
      <c r="I220" s="54">
        <f>I219+I212+I204+I197+I191</f>
        <v>-229980082</v>
      </c>
      <c r="J220" s="55">
        <f>J219+J212+J204+J197+J191</f>
        <v>2517789404</v>
      </c>
      <c r="K220" s="103">
        <f t="shared" si="49"/>
        <v>0.02020731927029411</v>
      </c>
      <c r="L220" s="100">
        <f t="shared" si="50"/>
        <v>0.22122687277758046</v>
      </c>
    </row>
    <row r="221" spans="1:12" ht="12.75">
      <c r="A221" s="22"/>
      <c r="B221" s="96"/>
      <c r="C221" s="92"/>
      <c r="D221" s="97"/>
      <c r="E221" s="97"/>
      <c r="F221" s="97"/>
      <c r="G221" s="29"/>
      <c r="H221" s="13"/>
      <c r="I221" s="98"/>
      <c r="J221" s="99"/>
      <c r="K221" s="102"/>
      <c r="L221" s="62"/>
    </row>
    <row r="222" spans="1:12" ht="12.75">
      <c r="A222" s="22"/>
      <c r="B222" s="24" t="s">
        <v>413</v>
      </c>
      <c r="C222" s="5"/>
      <c r="D222" s="97"/>
      <c r="E222" s="97"/>
      <c r="F222" s="97"/>
      <c r="G222" s="29"/>
      <c r="H222" s="13"/>
      <c r="I222" s="98"/>
      <c r="J222" s="99"/>
      <c r="K222" s="102"/>
      <c r="L222" s="62"/>
    </row>
    <row r="223" spans="1:12" ht="12.75">
      <c r="A223" s="27" t="s">
        <v>35</v>
      </c>
      <c r="B223" s="28" t="s">
        <v>414</v>
      </c>
      <c r="C223" s="11" t="s">
        <v>415</v>
      </c>
      <c r="D223" s="12">
        <v>281889301</v>
      </c>
      <c r="E223" s="12">
        <v>355864213</v>
      </c>
      <c r="F223" s="12">
        <v>236206362</v>
      </c>
      <c r="G223" s="29">
        <f aca="true" t="shared" si="54" ref="G223:G247">IF($D223=0,0,$F223/$D223)</f>
        <v>0.8379401458730781</v>
      </c>
      <c r="H223" s="13">
        <f aca="true" t="shared" si="55" ref="H223:H247">IF($E223=0,0,$F223/$E223)</f>
        <v>0.6637541887360278</v>
      </c>
      <c r="I223" s="30">
        <f aca="true" t="shared" si="56" ref="I223:I230">IF($F223&gt;$E223,$E223-$F223,0)</f>
        <v>0</v>
      </c>
      <c r="J223" s="31">
        <f aca="true" t="shared" si="57" ref="J223:J230">IF($F223&lt;=$E223,$E223-$F223,0)</f>
        <v>119657851</v>
      </c>
      <c r="K223" s="102">
        <f t="shared" si="49"/>
        <v>0</v>
      </c>
      <c r="L223" s="62">
        <f t="shared" si="50"/>
        <v>0.3362458112639722</v>
      </c>
    </row>
    <row r="224" spans="1:12" ht="12.75">
      <c r="A224" s="27" t="s">
        <v>35</v>
      </c>
      <c r="B224" s="28" t="s">
        <v>416</v>
      </c>
      <c r="C224" s="11" t="s">
        <v>417</v>
      </c>
      <c r="D224" s="12">
        <v>541965143</v>
      </c>
      <c r="E224" s="12">
        <v>456712947</v>
      </c>
      <c r="F224" s="12">
        <v>406267539</v>
      </c>
      <c r="G224" s="29">
        <f t="shared" si="54"/>
        <v>0.74961931453957</v>
      </c>
      <c r="H224" s="13">
        <f t="shared" si="55"/>
        <v>0.8895467966665723</v>
      </c>
      <c r="I224" s="30">
        <f t="shared" si="56"/>
        <v>0</v>
      </c>
      <c r="J224" s="31">
        <f t="shared" si="57"/>
        <v>50445408</v>
      </c>
      <c r="K224" s="102">
        <f t="shared" si="49"/>
        <v>0</v>
      </c>
      <c r="L224" s="62">
        <f t="shared" si="50"/>
        <v>0.11045320333342773</v>
      </c>
    </row>
    <row r="225" spans="1:12" ht="12.75">
      <c r="A225" s="27" t="s">
        <v>35</v>
      </c>
      <c r="B225" s="28" t="s">
        <v>418</v>
      </c>
      <c r="C225" s="11" t="s">
        <v>419</v>
      </c>
      <c r="D225" s="12">
        <v>373273986</v>
      </c>
      <c r="E225" s="12">
        <v>375673608</v>
      </c>
      <c r="F225" s="12">
        <v>286085578</v>
      </c>
      <c r="G225" s="29">
        <f t="shared" si="54"/>
        <v>0.7664224905295168</v>
      </c>
      <c r="H225" s="13">
        <f t="shared" si="55"/>
        <v>0.761526952939425</v>
      </c>
      <c r="I225" s="30">
        <f t="shared" si="56"/>
        <v>0</v>
      </c>
      <c r="J225" s="31">
        <f t="shared" si="57"/>
        <v>89588030</v>
      </c>
      <c r="K225" s="102">
        <f t="shared" si="49"/>
        <v>0</v>
      </c>
      <c r="L225" s="62">
        <f t="shared" si="50"/>
        <v>0.23847304706057498</v>
      </c>
    </row>
    <row r="226" spans="1:12" ht="12.75">
      <c r="A226" s="27" t="s">
        <v>35</v>
      </c>
      <c r="B226" s="28" t="s">
        <v>420</v>
      </c>
      <c r="C226" s="11" t="s">
        <v>421</v>
      </c>
      <c r="D226" s="12">
        <v>242022388</v>
      </c>
      <c r="E226" s="12">
        <v>344534000</v>
      </c>
      <c r="F226" s="12">
        <v>169051446</v>
      </c>
      <c r="G226" s="29">
        <f t="shared" si="54"/>
        <v>0.6984950747614308</v>
      </c>
      <c r="H226" s="13">
        <f t="shared" si="55"/>
        <v>0.49066694723887916</v>
      </c>
      <c r="I226" s="30">
        <f t="shared" si="56"/>
        <v>0</v>
      </c>
      <c r="J226" s="31">
        <f t="shared" si="57"/>
        <v>175482554</v>
      </c>
      <c r="K226" s="102">
        <f t="shared" si="49"/>
        <v>0</v>
      </c>
      <c r="L226" s="62">
        <f t="shared" si="50"/>
        <v>0.5093330527611208</v>
      </c>
    </row>
    <row r="227" spans="1:12" ht="12.75">
      <c r="A227" s="27" t="s">
        <v>35</v>
      </c>
      <c r="B227" s="28" t="s">
        <v>422</v>
      </c>
      <c r="C227" s="11" t="s">
        <v>423</v>
      </c>
      <c r="D227" s="12">
        <v>606875986</v>
      </c>
      <c r="E227" s="12">
        <v>634254210</v>
      </c>
      <c r="F227" s="12">
        <v>257077096</v>
      </c>
      <c r="G227" s="29">
        <f t="shared" si="54"/>
        <v>0.42360729692804155</v>
      </c>
      <c r="H227" s="13">
        <f t="shared" si="55"/>
        <v>0.4053218598265197</v>
      </c>
      <c r="I227" s="30">
        <f t="shared" si="56"/>
        <v>0</v>
      </c>
      <c r="J227" s="31">
        <f t="shared" si="57"/>
        <v>377177114</v>
      </c>
      <c r="K227" s="102">
        <f t="shared" si="49"/>
        <v>0</v>
      </c>
      <c r="L227" s="62">
        <f t="shared" si="50"/>
        <v>0.5946781401734803</v>
      </c>
    </row>
    <row r="228" spans="1:12" ht="12.75">
      <c r="A228" s="27" t="s">
        <v>35</v>
      </c>
      <c r="B228" s="28" t="s">
        <v>424</v>
      </c>
      <c r="C228" s="11" t="s">
        <v>425</v>
      </c>
      <c r="D228" s="12">
        <v>207831986</v>
      </c>
      <c r="E228" s="12">
        <v>221763540</v>
      </c>
      <c r="F228" s="12">
        <v>117744062</v>
      </c>
      <c r="G228" s="29">
        <f t="shared" si="54"/>
        <v>0.5665348451224442</v>
      </c>
      <c r="H228" s="13">
        <f t="shared" si="55"/>
        <v>0.5309441849638583</v>
      </c>
      <c r="I228" s="30">
        <f t="shared" si="56"/>
        <v>0</v>
      </c>
      <c r="J228" s="31">
        <f t="shared" si="57"/>
        <v>104019478</v>
      </c>
      <c r="K228" s="102">
        <f t="shared" si="49"/>
        <v>0</v>
      </c>
      <c r="L228" s="62">
        <f t="shared" si="50"/>
        <v>0.46905581503614163</v>
      </c>
    </row>
    <row r="229" spans="1:12" ht="12.75">
      <c r="A229" s="27" t="s">
        <v>35</v>
      </c>
      <c r="B229" s="28" t="s">
        <v>426</v>
      </c>
      <c r="C229" s="11" t="s">
        <v>427</v>
      </c>
      <c r="D229" s="12">
        <v>1607692999</v>
      </c>
      <c r="E229" s="12">
        <v>1607692999</v>
      </c>
      <c r="F229" s="12">
        <v>1120648058</v>
      </c>
      <c r="G229" s="29">
        <f t="shared" si="54"/>
        <v>0.6970535162478493</v>
      </c>
      <c r="H229" s="13">
        <f t="shared" si="55"/>
        <v>0.6970535162478493</v>
      </c>
      <c r="I229" s="30">
        <f t="shared" si="56"/>
        <v>0</v>
      </c>
      <c r="J229" s="31">
        <f t="shared" si="57"/>
        <v>487044941</v>
      </c>
      <c r="K229" s="102">
        <f t="shared" si="49"/>
        <v>0</v>
      </c>
      <c r="L229" s="62">
        <f t="shared" si="50"/>
        <v>0.3029464837521507</v>
      </c>
    </row>
    <row r="230" spans="1:12" ht="12.75">
      <c r="A230" s="27" t="s">
        <v>54</v>
      </c>
      <c r="B230" s="28" t="s">
        <v>428</v>
      </c>
      <c r="C230" s="11" t="s">
        <v>429</v>
      </c>
      <c r="D230" s="12">
        <v>430543577</v>
      </c>
      <c r="E230" s="12">
        <v>391135138</v>
      </c>
      <c r="F230" s="12">
        <v>303455809</v>
      </c>
      <c r="G230" s="29">
        <f t="shared" si="54"/>
        <v>0.7048201975615583</v>
      </c>
      <c r="H230" s="13">
        <f t="shared" si="55"/>
        <v>0.7758336685158673</v>
      </c>
      <c r="I230" s="30">
        <f t="shared" si="56"/>
        <v>0</v>
      </c>
      <c r="J230" s="31">
        <f t="shared" si="57"/>
        <v>87679329</v>
      </c>
      <c r="K230" s="102">
        <f t="shared" si="49"/>
        <v>0</v>
      </c>
      <c r="L230" s="62">
        <f t="shared" si="50"/>
        <v>0.22416633148413273</v>
      </c>
    </row>
    <row r="231" spans="1:12" ht="12.75">
      <c r="A231" s="32"/>
      <c r="B231" s="33" t="s">
        <v>430</v>
      </c>
      <c r="C231" s="34"/>
      <c r="D231" s="35">
        <f>SUM(D223:D230)</f>
        <v>4292095366</v>
      </c>
      <c r="E231" s="35">
        <f>SUM(E223:E230)</f>
        <v>4387630655</v>
      </c>
      <c r="F231" s="35">
        <f>SUM(F223:F230)</f>
        <v>2896535950</v>
      </c>
      <c r="G231" s="36">
        <f t="shared" si="54"/>
        <v>0.674853586186603</v>
      </c>
      <c r="H231" s="18">
        <f t="shared" si="55"/>
        <v>0.6601594750686689</v>
      </c>
      <c r="I231" s="54">
        <f>SUM(I223:I230)</f>
        <v>0</v>
      </c>
      <c r="J231" s="55">
        <f>SUM(J223:J230)</f>
        <v>1491094705</v>
      </c>
      <c r="K231" s="103">
        <f t="shared" si="49"/>
        <v>0</v>
      </c>
      <c r="L231" s="100">
        <f t="shared" si="50"/>
        <v>0.3398405249313311</v>
      </c>
    </row>
    <row r="232" spans="1:12" ht="12.75">
      <c r="A232" s="27" t="s">
        <v>35</v>
      </c>
      <c r="B232" s="28" t="s">
        <v>431</v>
      </c>
      <c r="C232" s="11" t="s">
        <v>432</v>
      </c>
      <c r="D232" s="12">
        <v>292000882</v>
      </c>
      <c r="E232" s="12">
        <v>277051431</v>
      </c>
      <c r="F232" s="12">
        <v>289693925</v>
      </c>
      <c r="G232" s="29">
        <f t="shared" si="54"/>
        <v>0.9920994861926479</v>
      </c>
      <c r="H232" s="13">
        <f t="shared" si="55"/>
        <v>1.0456322999465035</v>
      </c>
      <c r="I232" s="30">
        <f aca="true" t="shared" si="58" ref="I232:I238">IF($F232&gt;$E232,$E232-$F232,0)</f>
        <v>-12642494</v>
      </c>
      <c r="J232" s="31">
        <f aca="true" t="shared" si="59" ref="J232:J238">IF($F232&lt;=$E232,$E232-$F232,0)</f>
        <v>0</v>
      </c>
      <c r="K232" s="102">
        <f t="shared" si="49"/>
        <v>0.04563229994650343</v>
      </c>
      <c r="L232" s="62">
        <f t="shared" si="50"/>
        <v>0</v>
      </c>
    </row>
    <row r="233" spans="1:12" ht="12.75">
      <c r="A233" s="27" t="s">
        <v>35</v>
      </c>
      <c r="B233" s="28" t="s">
        <v>433</v>
      </c>
      <c r="C233" s="11" t="s">
        <v>434</v>
      </c>
      <c r="D233" s="12">
        <v>1716628247</v>
      </c>
      <c r="E233" s="12">
        <v>1762069946</v>
      </c>
      <c r="F233" s="12">
        <v>1401594401</v>
      </c>
      <c r="G233" s="29">
        <f t="shared" si="54"/>
        <v>0.816481031026632</v>
      </c>
      <c r="H233" s="13">
        <f t="shared" si="55"/>
        <v>0.795424951308942</v>
      </c>
      <c r="I233" s="30">
        <f t="shared" si="58"/>
        <v>0</v>
      </c>
      <c r="J233" s="31">
        <f t="shared" si="59"/>
        <v>360475545</v>
      </c>
      <c r="K233" s="102">
        <f t="shared" si="49"/>
        <v>0</v>
      </c>
      <c r="L233" s="62">
        <f t="shared" si="50"/>
        <v>0.20457504869105803</v>
      </c>
    </row>
    <row r="234" spans="1:12" ht="12.75">
      <c r="A234" s="27" t="s">
        <v>35</v>
      </c>
      <c r="B234" s="28" t="s">
        <v>435</v>
      </c>
      <c r="C234" s="11" t="s">
        <v>436</v>
      </c>
      <c r="D234" s="12">
        <v>1210472539</v>
      </c>
      <c r="E234" s="12">
        <v>1242800884</v>
      </c>
      <c r="F234" s="12">
        <v>1146833342</v>
      </c>
      <c r="G234" s="29">
        <f t="shared" si="54"/>
        <v>0.9474261538782418</v>
      </c>
      <c r="H234" s="13">
        <f t="shared" si="55"/>
        <v>0.9227812409570189</v>
      </c>
      <c r="I234" s="30">
        <f t="shared" si="58"/>
        <v>0</v>
      </c>
      <c r="J234" s="31">
        <f t="shared" si="59"/>
        <v>95967542</v>
      </c>
      <c r="K234" s="102">
        <f t="shared" si="49"/>
        <v>0</v>
      </c>
      <c r="L234" s="62">
        <f t="shared" si="50"/>
        <v>0.07721875904298117</v>
      </c>
    </row>
    <row r="235" spans="1:12" ht="12.75">
      <c r="A235" s="27" t="s">
        <v>35</v>
      </c>
      <c r="B235" s="28" t="s">
        <v>437</v>
      </c>
      <c r="C235" s="11" t="s">
        <v>438</v>
      </c>
      <c r="D235" s="12">
        <v>232099789</v>
      </c>
      <c r="E235" s="12">
        <v>235945907</v>
      </c>
      <c r="F235" s="12">
        <v>130907575</v>
      </c>
      <c r="G235" s="29">
        <f t="shared" si="54"/>
        <v>0.5640141921886883</v>
      </c>
      <c r="H235" s="13">
        <f t="shared" si="55"/>
        <v>0.554820283447426</v>
      </c>
      <c r="I235" s="30">
        <f t="shared" si="58"/>
        <v>0</v>
      </c>
      <c r="J235" s="31">
        <f t="shared" si="59"/>
        <v>105038332</v>
      </c>
      <c r="K235" s="102">
        <f t="shared" si="49"/>
        <v>0</v>
      </c>
      <c r="L235" s="62">
        <f t="shared" si="50"/>
        <v>0.44517971655257405</v>
      </c>
    </row>
    <row r="236" spans="1:12" ht="12.75">
      <c r="A236" s="27" t="s">
        <v>35</v>
      </c>
      <c r="B236" s="28" t="s">
        <v>439</v>
      </c>
      <c r="C236" s="11" t="s">
        <v>440</v>
      </c>
      <c r="D236" s="12">
        <v>334691343</v>
      </c>
      <c r="E236" s="12">
        <v>502600088</v>
      </c>
      <c r="F236" s="12">
        <v>416426241</v>
      </c>
      <c r="G236" s="29">
        <f t="shared" si="54"/>
        <v>1.2442097762893138</v>
      </c>
      <c r="H236" s="13">
        <f t="shared" si="55"/>
        <v>0.828543907855424</v>
      </c>
      <c r="I236" s="30">
        <f t="shared" si="58"/>
        <v>0</v>
      </c>
      <c r="J236" s="31">
        <f t="shared" si="59"/>
        <v>86173847</v>
      </c>
      <c r="K236" s="102">
        <f t="shared" si="49"/>
        <v>0</v>
      </c>
      <c r="L236" s="62">
        <f t="shared" si="50"/>
        <v>0.171456092144576</v>
      </c>
    </row>
    <row r="237" spans="1:12" ht="12.75">
      <c r="A237" s="27" t="s">
        <v>35</v>
      </c>
      <c r="B237" s="28" t="s">
        <v>441</v>
      </c>
      <c r="C237" s="11" t="s">
        <v>442</v>
      </c>
      <c r="D237" s="12">
        <v>332583000</v>
      </c>
      <c r="E237" s="12">
        <v>554139000</v>
      </c>
      <c r="F237" s="12">
        <v>336304606</v>
      </c>
      <c r="G237" s="29">
        <f t="shared" si="54"/>
        <v>1.0111900067050932</v>
      </c>
      <c r="H237" s="13">
        <f t="shared" si="55"/>
        <v>0.6068957535925101</v>
      </c>
      <c r="I237" s="30">
        <f t="shared" si="58"/>
        <v>0</v>
      </c>
      <c r="J237" s="31">
        <f t="shared" si="59"/>
        <v>217834394</v>
      </c>
      <c r="K237" s="102">
        <f t="shared" si="49"/>
        <v>0</v>
      </c>
      <c r="L237" s="62">
        <f t="shared" si="50"/>
        <v>0.3931042464074898</v>
      </c>
    </row>
    <row r="238" spans="1:12" ht="12.75">
      <c r="A238" s="27" t="s">
        <v>54</v>
      </c>
      <c r="B238" s="28" t="s">
        <v>443</v>
      </c>
      <c r="C238" s="11" t="s">
        <v>444</v>
      </c>
      <c r="D238" s="12">
        <v>733470531</v>
      </c>
      <c r="E238" s="12">
        <v>599667109</v>
      </c>
      <c r="F238" s="12">
        <v>412318744</v>
      </c>
      <c r="G238" s="29">
        <f t="shared" si="54"/>
        <v>0.5621476617988351</v>
      </c>
      <c r="H238" s="13">
        <f t="shared" si="55"/>
        <v>0.687579388316927</v>
      </c>
      <c r="I238" s="30">
        <f t="shared" si="58"/>
        <v>0</v>
      </c>
      <c r="J238" s="31">
        <f t="shared" si="59"/>
        <v>187348365</v>
      </c>
      <c r="K238" s="102">
        <f t="shared" si="49"/>
        <v>0</v>
      </c>
      <c r="L238" s="62">
        <f t="shared" si="50"/>
        <v>0.312420611683073</v>
      </c>
    </row>
    <row r="239" spans="1:12" ht="12.75">
      <c r="A239" s="32"/>
      <c r="B239" s="33" t="s">
        <v>445</v>
      </c>
      <c r="C239" s="34"/>
      <c r="D239" s="35">
        <f>SUM(D232:D238)</f>
        <v>4851946331</v>
      </c>
      <c r="E239" s="35">
        <f>SUM(E232:E238)</f>
        <v>5174274365</v>
      </c>
      <c r="F239" s="35">
        <f>SUM(F232:F238)</f>
        <v>4134078834</v>
      </c>
      <c r="G239" s="36">
        <f t="shared" si="54"/>
        <v>0.852045458043629</v>
      </c>
      <c r="H239" s="18">
        <f t="shared" si="55"/>
        <v>0.7989678440640633</v>
      </c>
      <c r="I239" s="54">
        <f>SUM(I232:I238)</f>
        <v>-12642494</v>
      </c>
      <c r="J239" s="55">
        <f>SUM(J232:J238)</f>
        <v>1052838025</v>
      </c>
      <c r="K239" s="103">
        <f t="shared" si="49"/>
        <v>0.002443336612669166</v>
      </c>
      <c r="L239" s="100">
        <f t="shared" si="50"/>
        <v>0.2034754925486059</v>
      </c>
    </row>
    <row r="240" spans="1:12" ht="12.75">
      <c r="A240" s="27" t="s">
        <v>35</v>
      </c>
      <c r="B240" s="28" t="s">
        <v>446</v>
      </c>
      <c r="C240" s="11" t="s">
        <v>447</v>
      </c>
      <c r="D240" s="12">
        <v>308732816</v>
      </c>
      <c r="E240" s="12">
        <v>515439756</v>
      </c>
      <c r="F240" s="12">
        <v>355096262</v>
      </c>
      <c r="G240" s="29">
        <f t="shared" si="54"/>
        <v>1.1501733654384185</v>
      </c>
      <c r="H240" s="13">
        <f t="shared" si="55"/>
        <v>0.6889190402301836</v>
      </c>
      <c r="I240" s="30">
        <f aca="true" t="shared" si="60" ref="I240:I245">IF($F240&gt;$E240,$E240-$F240,0)</f>
        <v>0</v>
      </c>
      <c r="J240" s="31">
        <f aca="true" t="shared" si="61" ref="J240:J245">IF($F240&lt;=$E240,$E240-$F240,0)</f>
        <v>160343494</v>
      </c>
      <c r="K240" s="102">
        <f t="shared" si="49"/>
        <v>0</v>
      </c>
      <c r="L240" s="62">
        <f t="shared" si="50"/>
        <v>0.3110809597698164</v>
      </c>
    </row>
    <row r="241" spans="1:12" ht="12.75">
      <c r="A241" s="27" t="s">
        <v>35</v>
      </c>
      <c r="B241" s="28" t="s">
        <v>448</v>
      </c>
      <c r="C241" s="11" t="s">
        <v>449</v>
      </c>
      <c r="D241" s="12">
        <v>1849619571</v>
      </c>
      <c r="E241" s="12">
        <v>1777471919</v>
      </c>
      <c r="F241" s="12">
        <v>1749244163</v>
      </c>
      <c r="G241" s="29">
        <f t="shared" si="54"/>
        <v>0.9457318631497115</v>
      </c>
      <c r="H241" s="13">
        <f t="shared" si="55"/>
        <v>0.9841191550210926</v>
      </c>
      <c r="I241" s="30">
        <f t="shared" si="60"/>
        <v>0</v>
      </c>
      <c r="J241" s="31">
        <f t="shared" si="61"/>
        <v>28227756</v>
      </c>
      <c r="K241" s="102">
        <f t="shared" si="49"/>
        <v>0</v>
      </c>
      <c r="L241" s="62">
        <f t="shared" si="50"/>
        <v>0.01588084497890737</v>
      </c>
    </row>
    <row r="242" spans="1:12" ht="12.75">
      <c r="A242" s="27" t="s">
        <v>35</v>
      </c>
      <c r="B242" s="28" t="s">
        <v>450</v>
      </c>
      <c r="C242" s="11" t="s">
        <v>451</v>
      </c>
      <c r="D242" s="12">
        <v>256185499</v>
      </c>
      <c r="E242" s="12">
        <v>252138936</v>
      </c>
      <c r="F242" s="12">
        <v>210155215</v>
      </c>
      <c r="G242" s="29">
        <f t="shared" si="54"/>
        <v>0.8203243970494989</v>
      </c>
      <c r="H242" s="13">
        <f t="shared" si="55"/>
        <v>0.8334897351990095</v>
      </c>
      <c r="I242" s="30">
        <f t="shared" si="60"/>
        <v>0</v>
      </c>
      <c r="J242" s="31">
        <f t="shared" si="61"/>
        <v>41983721</v>
      </c>
      <c r="K242" s="102">
        <f t="shared" si="49"/>
        <v>0</v>
      </c>
      <c r="L242" s="62">
        <f t="shared" si="50"/>
        <v>0.16651026480099052</v>
      </c>
    </row>
    <row r="243" spans="1:12" ht="12.75">
      <c r="A243" s="27" t="s">
        <v>35</v>
      </c>
      <c r="B243" s="28" t="s">
        <v>452</v>
      </c>
      <c r="C243" s="11" t="s">
        <v>453</v>
      </c>
      <c r="D243" s="12">
        <v>552768475</v>
      </c>
      <c r="E243" s="12">
        <v>552768475</v>
      </c>
      <c r="F243" s="12">
        <v>520321282</v>
      </c>
      <c r="G243" s="29">
        <f t="shared" si="54"/>
        <v>0.9413005725407911</v>
      </c>
      <c r="H243" s="13">
        <f t="shared" si="55"/>
        <v>0.9413005725407911</v>
      </c>
      <c r="I243" s="30">
        <f t="shared" si="60"/>
        <v>0</v>
      </c>
      <c r="J243" s="31">
        <f t="shared" si="61"/>
        <v>32447193</v>
      </c>
      <c r="K243" s="102">
        <f t="shared" si="49"/>
        <v>0</v>
      </c>
      <c r="L243" s="62">
        <f t="shared" si="50"/>
        <v>0.05869942745920885</v>
      </c>
    </row>
    <row r="244" spans="1:12" ht="12.75">
      <c r="A244" s="27" t="s">
        <v>35</v>
      </c>
      <c r="B244" s="28" t="s">
        <v>454</v>
      </c>
      <c r="C244" s="11" t="s">
        <v>455</v>
      </c>
      <c r="D244" s="12">
        <v>667659000</v>
      </c>
      <c r="E244" s="12">
        <v>667659000</v>
      </c>
      <c r="F244" s="12">
        <v>640638748</v>
      </c>
      <c r="G244" s="29">
        <f t="shared" si="54"/>
        <v>0.9595298618007096</v>
      </c>
      <c r="H244" s="13">
        <f t="shared" si="55"/>
        <v>0.9595298618007096</v>
      </c>
      <c r="I244" s="30">
        <f t="shared" si="60"/>
        <v>0</v>
      </c>
      <c r="J244" s="31">
        <f t="shared" si="61"/>
        <v>27020252</v>
      </c>
      <c r="K244" s="102">
        <f t="shared" si="49"/>
        <v>0</v>
      </c>
      <c r="L244" s="62">
        <f t="shared" si="50"/>
        <v>0.04047013819929036</v>
      </c>
    </row>
    <row r="245" spans="1:12" ht="12.75">
      <c r="A245" s="27" t="s">
        <v>54</v>
      </c>
      <c r="B245" s="28" t="s">
        <v>456</v>
      </c>
      <c r="C245" s="11" t="s">
        <v>457</v>
      </c>
      <c r="D245" s="12">
        <v>188059218</v>
      </c>
      <c r="E245" s="12">
        <v>197685130</v>
      </c>
      <c r="F245" s="12">
        <v>154239633</v>
      </c>
      <c r="G245" s="29">
        <f t="shared" si="54"/>
        <v>0.8201652364629103</v>
      </c>
      <c r="H245" s="13">
        <f t="shared" si="55"/>
        <v>0.7802288062840134</v>
      </c>
      <c r="I245" s="30">
        <f t="shared" si="60"/>
        <v>0</v>
      </c>
      <c r="J245" s="31">
        <f t="shared" si="61"/>
        <v>43445497</v>
      </c>
      <c r="K245" s="102">
        <f t="shared" si="49"/>
        <v>0</v>
      </c>
      <c r="L245" s="62">
        <f t="shared" si="50"/>
        <v>0.21977119371598663</v>
      </c>
    </row>
    <row r="246" spans="1:12" ht="12.75">
      <c r="A246" s="32"/>
      <c r="B246" s="33" t="s">
        <v>458</v>
      </c>
      <c r="C246" s="34"/>
      <c r="D246" s="35">
        <f>SUM(D240:D245)</f>
        <v>3823024579</v>
      </c>
      <c r="E246" s="35">
        <f>SUM(E240:E245)</f>
        <v>3963163216</v>
      </c>
      <c r="F246" s="35">
        <f>SUM(F240:F245)</f>
        <v>3629695303</v>
      </c>
      <c r="G246" s="36">
        <f t="shared" si="54"/>
        <v>0.9494302817036636</v>
      </c>
      <c r="H246" s="18">
        <f t="shared" si="55"/>
        <v>0.9158581428961264</v>
      </c>
      <c r="I246" s="54">
        <f>SUM(I240:I245)</f>
        <v>0</v>
      </c>
      <c r="J246" s="55">
        <f>SUM(J240:J245)</f>
        <v>333467913</v>
      </c>
      <c r="K246" s="103">
        <f t="shared" si="49"/>
        <v>0</v>
      </c>
      <c r="L246" s="100">
        <f t="shared" si="50"/>
        <v>0.08414185710387356</v>
      </c>
    </row>
    <row r="247" spans="1:12" ht="12.75">
      <c r="A247" s="40"/>
      <c r="B247" s="41" t="s">
        <v>459</v>
      </c>
      <c r="C247" s="42"/>
      <c r="D247" s="43">
        <f>SUM(D223:D230,D232:D238,D240:D245)</f>
        <v>12967066276</v>
      </c>
      <c r="E247" s="43">
        <f>SUM(E223:E230,E232:E238,E240:E245)</f>
        <v>13525068236</v>
      </c>
      <c r="F247" s="43">
        <f>SUM(F223:F230,F232:F238,F240:F245)</f>
        <v>10660310087</v>
      </c>
      <c r="G247" s="44">
        <f t="shared" si="54"/>
        <v>0.8221065474717714</v>
      </c>
      <c r="H247" s="45">
        <f t="shared" si="55"/>
        <v>0.7881890058510164</v>
      </c>
      <c r="I247" s="54">
        <f>I246+I239+I231</f>
        <v>-12642494</v>
      </c>
      <c r="J247" s="55">
        <f>J246+J239+J231</f>
        <v>2877400643</v>
      </c>
      <c r="K247" s="103">
        <f t="shared" si="49"/>
        <v>0.0009347453025300951</v>
      </c>
      <c r="L247" s="100">
        <f t="shared" si="50"/>
        <v>0.2127457394515137</v>
      </c>
    </row>
    <row r="248" spans="1:12" ht="12.75">
      <c r="A248" s="22"/>
      <c r="B248" s="96"/>
      <c r="C248" s="92"/>
      <c r="D248" s="97"/>
      <c r="E248" s="97"/>
      <c r="F248" s="97"/>
      <c r="G248" s="29"/>
      <c r="H248" s="46"/>
      <c r="I248" s="98"/>
      <c r="J248" s="99"/>
      <c r="K248" s="102"/>
      <c r="L248" s="62"/>
    </row>
    <row r="249" spans="1:12" ht="12.75">
      <c r="A249" s="22"/>
      <c r="B249" s="24" t="s">
        <v>460</v>
      </c>
      <c r="C249" s="5"/>
      <c r="D249" s="97"/>
      <c r="E249" s="97"/>
      <c r="F249" s="97"/>
      <c r="G249" s="29"/>
      <c r="H249" s="13"/>
      <c r="I249" s="98"/>
      <c r="J249" s="99"/>
      <c r="K249" s="102"/>
      <c r="L249" s="62"/>
    </row>
    <row r="250" spans="1:12" ht="12.75">
      <c r="A250" s="27" t="s">
        <v>35</v>
      </c>
      <c r="B250" s="28" t="s">
        <v>461</v>
      </c>
      <c r="C250" s="11" t="s">
        <v>462</v>
      </c>
      <c r="D250" s="12">
        <v>232120361</v>
      </c>
      <c r="E250" s="12">
        <v>242619000</v>
      </c>
      <c r="F250" s="12">
        <v>195183264</v>
      </c>
      <c r="G250" s="29">
        <f aca="true" t="shared" si="62" ref="G250:G277">IF($D250=0,0,$F250/$D250)</f>
        <v>0.8408709307495864</v>
      </c>
      <c r="H250" s="13">
        <f aca="true" t="shared" si="63" ref="H250:H277">IF($E250=0,0,$F250/$E250)</f>
        <v>0.8044846611353604</v>
      </c>
      <c r="I250" s="30">
        <f aca="true" t="shared" si="64" ref="I250:I255">IF($F250&gt;$E250,$E250-$F250,0)</f>
        <v>0</v>
      </c>
      <c r="J250" s="47">
        <f aca="true" t="shared" si="65" ref="J250:J255">IF($F250&lt;=$E250,$E250-$F250,0)</f>
        <v>47435736</v>
      </c>
      <c r="K250" s="102">
        <f t="shared" si="49"/>
        <v>0</v>
      </c>
      <c r="L250" s="62">
        <f t="shared" si="50"/>
        <v>0.19551533886463962</v>
      </c>
    </row>
    <row r="251" spans="1:12" ht="12.75">
      <c r="A251" s="27" t="s">
        <v>35</v>
      </c>
      <c r="B251" s="28" t="s">
        <v>463</v>
      </c>
      <c r="C251" s="11" t="s">
        <v>464</v>
      </c>
      <c r="D251" s="12">
        <v>1203146167</v>
      </c>
      <c r="E251" s="12">
        <v>1203146167</v>
      </c>
      <c r="F251" s="12">
        <v>1132346148</v>
      </c>
      <c r="G251" s="29">
        <f t="shared" si="62"/>
        <v>0.9411542662546669</v>
      </c>
      <c r="H251" s="13">
        <f t="shared" si="63"/>
        <v>0.9411542662546669</v>
      </c>
      <c r="I251" s="30">
        <f t="shared" si="64"/>
        <v>0</v>
      </c>
      <c r="J251" s="47">
        <f t="shared" si="65"/>
        <v>70800019</v>
      </c>
      <c r="K251" s="102">
        <f t="shared" si="49"/>
        <v>0</v>
      </c>
      <c r="L251" s="62">
        <f t="shared" si="50"/>
        <v>0.058845733745333036</v>
      </c>
    </row>
    <row r="252" spans="1:12" ht="12.75">
      <c r="A252" s="27" t="s">
        <v>35</v>
      </c>
      <c r="B252" s="28" t="s">
        <v>465</v>
      </c>
      <c r="C252" s="11" t="s">
        <v>466</v>
      </c>
      <c r="D252" s="12">
        <v>2773723580</v>
      </c>
      <c r="E252" s="12">
        <v>3597781576</v>
      </c>
      <c r="F252" s="12">
        <v>3424597624</v>
      </c>
      <c r="G252" s="29">
        <f t="shared" si="62"/>
        <v>1.2346571405648143</v>
      </c>
      <c r="H252" s="13">
        <f t="shared" si="63"/>
        <v>0.9518636836779443</v>
      </c>
      <c r="I252" s="30">
        <f t="shared" si="64"/>
        <v>0</v>
      </c>
      <c r="J252" s="47">
        <f t="shared" si="65"/>
        <v>173183952</v>
      </c>
      <c r="K252" s="102">
        <f aca="true" t="shared" si="66" ref="K252:K315">IF(E252=0,0,(ABS(I252)/E252))</f>
        <v>0</v>
      </c>
      <c r="L252" s="62">
        <f aca="true" t="shared" si="67" ref="L252:L315">IF(E252=0,0,(J252/E252))</f>
        <v>0.04813631632205568</v>
      </c>
    </row>
    <row r="253" spans="1:12" ht="12.75">
      <c r="A253" s="27" t="s">
        <v>35</v>
      </c>
      <c r="B253" s="28" t="s">
        <v>467</v>
      </c>
      <c r="C253" s="11" t="s">
        <v>468</v>
      </c>
      <c r="D253" s="12">
        <v>109361999</v>
      </c>
      <c r="E253" s="12">
        <v>105837254</v>
      </c>
      <c r="F253" s="12">
        <v>83019875</v>
      </c>
      <c r="G253" s="29">
        <f t="shared" si="62"/>
        <v>0.7591290919984006</v>
      </c>
      <c r="H253" s="13">
        <f t="shared" si="63"/>
        <v>0.7844107047599704</v>
      </c>
      <c r="I253" s="30">
        <f t="shared" si="64"/>
        <v>0</v>
      </c>
      <c r="J253" s="47">
        <f t="shared" si="65"/>
        <v>22817379</v>
      </c>
      <c r="K253" s="102">
        <f t="shared" si="66"/>
        <v>0</v>
      </c>
      <c r="L253" s="62">
        <f t="shared" si="67"/>
        <v>0.21558929524002957</v>
      </c>
    </row>
    <row r="254" spans="1:12" ht="12.75">
      <c r="A254" s="27" t="s">
        <v>35</v>
      </c>
      <c r="B254" s="28" t="s">
        <v>469</v>
      </c>
      <c r="C254" s="11" t="s">
        <v>470</v>
      </c>
      <c r="D254" s="12">
        <v>470852859</v>
      </c>
      <c r="E254" s="12">
        <v>476231999</v>
      </c>
      <c r="F254" s="12">
        <v>421325121</v>
      </c>
      <c r="G254" s="29">
        <f t="shared" si="62"/>
        <v>0.894812706234412</v>
      </c>
      <c r="H254" s="13">
        <f t="shared" si="63"/>
        <v>0.8847056096287221</v>
      </c>
      <c r="I254" s="30">
        <f t="shared" si="64"/>
        <v>0</v>
      </c>
      <c r="J254" s="47">
        <f t="shared" si="65"/>
        <v>54906878</v>
      </c>
      <c r="K254" s="102">
        <f t="shared" si="66"/>
        <v>0</v>
      </c>
      <c r="L254" s="62">
        <f t="shared" si="67"/>
        <v>0.11529439037127784</v>
      </c>
    </row>
    <row r="255" spans="1:12" ht="12.75">
      <c r="A255" s="27" t="s">
        <v>54</v>
      </c>
      <c r="B255" s="28" t="s">
        <v>471</v>
      </c>
      <c r="C255" s="11" t="s">
        <v>472</v>
      </c>
      <c r="D255" s="12">
        <v>253992000</v>
      </c>
      <c r="E255" s="12">
        <v>253609000</v>
      </c>
      <c r="F255" s="12">
        <v>187084229</v>
      </c>
      <c r="G255" s="29">
        <f t="shared" si="62"/>
        <v>0.7365752818986425</v>
      </c>
      <c r="H255" s="13">
        <f t="shared" si="63"/>
        <v>0.7376876569837821</v>
      </c>
      <c r="I255" s="30">
        <f t="shared" si="64"/>
        <v>0</v>
      </c>
      <c r="J255" s="47">
        <f t="shared" si="65"/>
        <v>66524771</v>
      </c>
      <c r="K255" s="102">
        <f t="shared" si="66"/>
        <v>0</v>
      </c>
      <c r="L255" s="62">
        <f t="shared" si="67"/>
        <v>0.26231234301621786</v>
      </c>
    </row>
    <row r="256" spans="1:12" ht="12.75">
      <c r="A256" s="32"/>
      <c r="B256" s="33" t="s">
        <v>473</v>
      </c>
      <c r="C256" s="34"/>
      <c r="D256" s="35">
        <f>SUM(D250:D255)</f>
        <v>5043196966</v>
      </c>
      <c r="E256" s="35">
        <f>SUM(E250:E255)</f>
        <v>5879224996</v>
      </c>
      <c r="F256" s="35">
        <f>SUM(F250:F255)</f>
        <v>5443556261</v>
      </c>
      <c r="G256" s="36">
        <f t="shared" si="62"/>
        <v>1.0793860120275143</v>
      </c>
      <c r="H256" s="18">
        <f t="shared" si="63"/>
        <v>0.925896910681865</v>
      </c>
      <c r="I256" s="54">
        <f>SUM(I250:I255)</f>
        <v>0</v>
      </c>
      <c r="J256" s="57">
        <f>SUM(J250:J255)</f>
        <v>435668735</v>
      </c>
      <c r="K256" s="103">
        <f t="shared" si="66"/>
        <v>0</v>
      </c>
      <c r="L256" s="100">
        <f t="shared" si="67"/>
        <v>0.07410308931813502</v>
      </c>
    </row>
    <row r="257" spans="1:12" ht="12.75">
      <c r="A257" s="27" t="s">
        <v>35</v>
      </c>
      <c r="B257" s="28" t="s">
        <v>474</v>
      </c>
      <c r="C257" s="11" t="s">
        <v>475</v>
      </c>
      <c r="D257" s="12">
        <v>79966998</v>
      </c>
      <c r="E257" s="12">
        <v>104181420</v>
      </c>
      <c r="F257" s="12">
        <v>91851748</v>
      </c>
      <c r="G257" s="29">
        <f t="shared" si="62"/>
        <v>1.1486206847479756</v>
      </c>
      <c r="H257" s="13">
        <f t="shared" si="63"/>
        <v>0.8816519106765871</v>
      </c>
      <c r="I257" s="30">
        <f aca="true" t="shared" si="68" ref="I257:I269">IF($F257&gt;$E257,$E257-$F257,0)</f>
        <v>0</v>
      </c>
      <c r="J257" s="47">
        <f aca="true" t="shared" si="69" ref="J257:J262">IF($F257&lt;=$E257,$E257-$F257,0)</f>
        <v>12329672</v>
      </c>
      <c r="K257" s="102">
        <f t="shared" si="66"/>
        <v>0</v>
      </c>
      <c r="L257" s="62">
        <f t="shared" si="67"/>
        <v>0.11834808932341295</v>
      </c>
    </row>
    <row r="258" spans="1:12" ht="12.75">
      <c r="A258" s="27" t="s">
        <v>35</v>
      </c>
      <c r="B258" s="28" t="s">
        <v>476</v>
      </c>
      <c r="C258" s="11" t="s">
        <v>477</v>
      </c>
      <c r="D258" s="12">
        <v>142486104</v>
      </c>
      <c r="E258" s="12">
        <v>143181481</v>
      </c>
      <c r="F258" s="12">
        <v>115624395</v>
      </c>
      <c r="G258" s="29">
        <f t="shared" si="62"/>
        <v>0.8114783951142351</v>
      </c>
      <c r="H258" s="13">
        <f t="shared" si="63"/>
        <v>0.8075373588292469</v>
      </c>
      <c r="I258" s="30">
        <f t="shared" si="68"/>
        <v>0</v>
      </c>
      <c r="J258" s="47">
        <f t="shared" si="69"/>
        <v>27557086</v>
      </c>
      <c r="K258" s="102">
        <f t="shared" si="66"/>
        <v>0</v>
      </c>
      <c r="L258" s="62">
        <f t="shared" si="67"/>
        <v>0.19246264117075307</v>
      </c>
    </row>
    <row r="259" spans="1:12" ht="12.75">
      <c r="A259" s="27" t="s">
        <v>35</v>
      </c>
      <c r="B259" s="28" t="s">
        <v>478</v>
      </c>
      <c r="C259" s="11" t="s">
        <v>479</v>
      </c>
      <c r="D259" s="12">
        <v>479642060</v>
      </c>
      <c r="E259" s="12">
        <v>496314872</v>
      </c>
      <c r="F259" s="12">
        <v>324055067</v>
      </c>
      <c r="G259" s="29">
        <f t="shared" si="62"/>
        <v>0.6756185372900784</v>
      </c>
      <c r="H259" s="13">
        <f t="shared" si="63"/>
        <v>0.6529223387849639</v>
      </c>
      <c r="I259" s="30">
        <f t="shared" si="68"/>
        <v>0</v>
      </c>
      <c r="J259" s="47">
        <f t="shared" si="69"/>
        <v>172259805</v>
      </c>
      <c r="K259" s="102">
        <f t="shared" si="66"/>
        <v>0</v>
      </c>
      <c r="L259" s="62">
        <f t="shared" si="67"/>
        <v>0.3470776612150361</v>
      </c>
    </row>
    <row r="260" spans="1:12" ht="12.75">
      <c r="A260" s="27" t="s">
        <v>35</v>
      </c>
      <c r="B260" s="28" t="s">
        <v>480</v>
      </c>
      <c r="C260" s="11" t="s">
        <v>481</v>
      </c>
      <c r="D260" s="12">
        <v>335623000</v>
      </c>
      <c r="E260" s="12">
        <v>314756000</v>
      </c>
      <c r="F260" s="12">
        <v>305086433</v>
      </c>
      <c r="G260" s="29">
        <f t="shared" si="62"/>
        <v>0.9090152730891506</v>
      </c>
      <c r="H260" s="13">
        <f t="shared" si="63"/>
        <v>0.9692791654487921</v>
      </c>
      <c r="I260" s="30">
        <f t="shared" si="68"/>
        <v>0</v>
      </c>
      <c r="J260" s="47">
        <f t="shared" si="69"/>
        <v>9669567</v>
      </c>
      <c r="K260" s="102">
        <f t="shared" si="66"/>
        <v>0</v>
      </c>
      <c r="L260" s="62">
        <f t="shared" si="67"/>
        <v>0.03072083455120792</v>
      </c>
    </row>
    <row r="261" spans="1:12" ht="12.75">
      <c r="A261" s="27" t="s">
        <v>35</v>
      </c>
      <c r="B261" s="28" t="s">
        <v>482</v>
      </c>
      <c r="C261" s="11" t="s">
        <v>483</v>
      </c>
      <c r="D261" s="12">
        <v>255342810</v>
      </c>
      <c r="E261" s="12">
        <v>202884937</v>
      </c>
      <c r="F261" s="12">
        <v>129145485</v>
      </c>
      <c r="G261" s="29">
        <f t="shared" si="62"/>
        <v>0.5057729450067538</v>
      </c>
      <c r="H261" s="13">
        <f t="shared" si="63"/>
        <v>0.6365454572904049</v>
      </c>
      <c r="I261" s="30">
        <f t="shared" si="68"/>
        <v>0</v>
      </c>
      <c r="J261" s="47">
        <f t="shared" si="69"/>
        <v>73739452</v>
      </c>
      <c r="K261" s="102">
        <f t="shared" si="66"/>
        <v>0</v>
      </c>
      <c r="L261" s="62">
        <f t="shared" si="67"/>
        <v>0.36345454270959504</v>
      </c>
    </row>
    <row r="262" spans="1:12" ht="12.75">
      <c r="A262" s="27" t="s">
        <v>54</v>
      </c>
      <c r="B262" s="28" t="s">
        <v>484</v>
      </c>
      <c r="C262" s="11" t="s">
        <v>485</v>
      </c>
      <c r="D262" s="12">
        <v>401960000</v>
      </c>
      <c r="E262" s="12">
        <v>459316694</v>
      </c>
      <c r="F262" s="12">
        <v>622993590</v>
      </c>
      <c r="G262" s="29">
        <f t="shared" si="62"/>
        <v>1.5498895163697881</v>
      </c>
      <c r="H262" s="13">
        <f t="shared" si="63"/>
        <v>1.3563486764972665</v>
      </c>
      <c r="I262" s="30">
        <f t="shared" si="68"/>
        <v>-163676896</v>
      </c>
      <c r="J262" s="47">
        <f t="shared" si="69"/>
        <v>0</v>
      </c>
      <c r="K262" s="102">
        <f t="shared" si="66"/>
        <v>0.3563486764972666</v>
      </c>
      <c r="L262" s="62">
        <f t="shared" si="67"/>
        <v>0</v>
      </c>
    </row>
    <row r="263" spans="1:12" ht="12.75">
      <c r="A263" s="32"/>
      <c r="B263" s="33" t="s">
        <v>486</v>
      </c>
      <c r="C263" s="34"/>
      <c r="D263" s="35">
        <f>SUM(D257:D262)</f>
        <v>1695020972</v>
      </c>
      <c r="E263" s="35">
        <f>SUM(E257:E262)</f>
        <v>1720635404</v>
      </c>
      <c r="F263" s="35">
        <f>SUM(F257:F262)</f>
        <v>1588756718</v>
      </c>
      <c r="G263" s="36">
        <f t="shared" si="62"/>
        <v>0.9373080004581796</v>
      </c>
      <c r="H263" s="18">
        <f t="shared" si="63"/>
        <v>0.9233546597417334</v>
      </c>
      <c r="I263" s="54">
        <f>SUM(I257:I262)</f>
        <v>-163676896</v>
      </c>
      <c r="J263" s="57">
        <f>SUM(J257:J262)</f>
        <v>295555582</v>
      </c>
      <c r="K263" s="103">
        <f t="shared" si="66"/>
        <v>0.09512584456852197</v>
      </c>
      <c r="L263" s="100">
        <f t="shared" si="67"/>
        <v>0.17177118482678855</v>
      </c>
    </row>
    <row r="264" spans="1:12" ht="12.75">
      <c r="A264" s="27" t="s">
        <v>35</v>
      </c>
      <c r="B264" s="28" t="s">
        <v>487</v>
      </c>
      <c r="C264" s="11" t="s">
        <v>488</v>
      </c>
      <c r="D264" s="12">
        <v>309689786</v>
      </c>
      <c r="E264" s="12">
        <v>347007892</v>
      </c>
      <c r="F264" s="12">
        <v>317274297</v>
      </c>
      <c r="G264" s="29">
        <f t="shared" si="62"/>
        <v>1.0244906720946876</v>
      </c>
      <c r="H264" s="13">
        <f t="shared" si="63"/>
        <v>0.9143143551328798</v>
      </c>
      <c r="I264" s="30">
        <f t="shared" si="68"/>
        <v>0</v>
      </c>
      <c r="J264" s="47">
        <f aca="true" t="shared" si="70" ref="J264:J269">IF($F264&lt;=$E264,$E264-$F264,0)</f>
        <v>29733595</v>
      </c>
      <c r="K264" s="102">
        <f t="shared" si="66"/>
        <v>0</v>
      </c>
      <c r="L264" s="62">
        <f t="shared" si="67"/>
        <v>0.0856856448671202</v>
      </c>
    </row>
    <row r="265" spans="1:12" ht="12.75">
      <c r="A265" s="27" t="s">
        <v>35</v>
      </c>
      <c r="B265" s="28" t="s">
        <v>489</v>
      </c>
      <c r="C265" s="11" t="s">
        <v>490</v>
      </c>
      <c r="D265" s="12">
        <v>127322794</v>
      </c>
      <c r="E265" s="12">
        <v>148741230</v>
      </c>
      <c r="F265" s="12">
        <v>115987469</v>
      </c>
      <c r="G265" s="29">
        <f t="shared" si="62"/>
        <v>0.9109717542013727</v>
      </c>
      <c r="H265" s="13">
        <f t="shared" si="63"/>
        <v>0.779793665818146</v>
      </c>
      <c r="I265" s="30">
        <f t="shared" si="68"/>
        <v>0</v>
      </c>
      <c r="J265" s="47">
        <f t="shared" si="70"/>
        <v>32753761</v>
      </c>
      <c r="K265" s="102">
        <f t="shared" si="66"/>
        <v>0</v>
      </c>
      <c r="L265" s="62">
        <f t="shared" si="67"/>
        <v>0.22020633418185395</v>
      </c>
    </row>
    <row r="266" spans="1:12" ht="12.75">
      <c r="A266" s="27" t="s">
        <v>35</v>
      </c>
      <c r="B266" s="28" t="s">
        <v>491</v>
      </c>
      <c r="C266" s="11" t="s">
        <v>492</v>
      </c>
      <c r="D266" s="12">
        <v>197646838</v>
      </c>
      <c r="E266" s="12">
        <v>197646838</v>
      </c>
      <c r="F266" s="12">
        <v>112585441</v>
      </c>
      <c r="G266" s="29">
        <f t="shared" si="62"/>
        <v>0.5696293557704172</v>
      </c>
      <c r="H266" s="13">
        <f t="shared" si="63"/>
        <v>0.5696293557704172</v>
      </c>
      <c r="I266" s="30">
        <f t="shared" si="68"/>
        <v>0</v>
      </c>
      <c r="J266" s="47">
        <f t="shared" si="70"/>
        <v>85061397</v>
      </c>
      <c r="K266" s="102">
        <f t="shared" si="66"/>
        <v>0</v>
      </c>
      <c r="L266" s="62">
        <f t="shared" si="67"/>
        <v>0.4303706442295829</v>
      </c>
    </row>
    <row r="267" spans="1:12" ht="12.75">
      <c r="A267" s="27" t="s">
        <v>35</v>
      </c>
      <c r="B267" s="28" t="s">
        <v>493</v>
      </c>
      <c r="C267" s="11" t="s">
        <v>494</v>
      </c>
      <c r="D267" s="12">
        <v>229309215</v>
      </c>
      <c r="E267" s="12">
        <v>226801240</v>
      </c>
      <c r="F267" s="12">
        <v>134213311</v>
      </c>
      <c r="G267" s="29">
        <f t="shared" si="62"/>
        <v>0.5852940144599074</v>
      </c>
      <c r="H267" s="13">
        <f t="shared" si="63"/>
        <v>0.5917662134475102</v>
      </c>
      <c r="I267" s="30">
        <f t="shared" si="68"/>
        <v>0</v>
      </c>
      <c r="J267" s="47">
        <f t="shared" si="70"/>
        <v>92587929</v>
      </c>
      <c r="K267" s="102">
        <f t="shared" si="66"/>
        <v>0</v>
      </c>
      <c r="L267" s="62">
        <f t="shared" si="67"/>
        <v>0.40823378655248976</v>
      </c>
    </row>
    <row r="268" spans="1:12" ht="12.75">
      <c r="A268" s="27" t="s">
        <v>35</v>
      </c>
      <c r="B268" s="28" t="s">
        <v>495</v>
      </c>
      <c r="C268" s="11" t="s">
        <v>496</v>
      </c>
      <c r="D268" s="12">
        <v>143485320</v>
      </c>
      <c r="E268" s="12">
        <v>143485320</v>
      </c>
      <c r="F268" s="12">
        <v>43314636</v>
      </c>
      <c r="G268" s="29">
        <f t="shared" si="62"/>
        <v>0.3018750350210042</v>
      </c>
      <c r="H268" s="13">
        <f t="shared" si="63"/>
        <v>0.3018750350210042</v>
      </c>
      <c r="I268" s="30">
        <f t="shared" si="68"/>
        <v>0</v>
      </c>
      <c r="J268" s="47">
        <f t="shared" si="70"/>
        <v>100170684</v>
      </c>
      <c r="K268" s="102">
        <f t="shared" si="66"/>
        <v>0</v>
      </c>
      <c r="L268" s="62">
        <f t="shared" si="67"/>
        <v>0.6981249649789958</v>
      </c>
    </row>
    <row r="269" spans="1:12" ht="12.75">
      <c r="A269" s="27" t="s">
        <v>54</v>
      </c>
      <c r="B269" s="28" t="s">
        <v>497</v>
      </c>
      <c r="C269" s="11" t="s">
        <v>498</v>
      </c>
      <c r="D269" s="12">
        <v>261339638</v>
      </c>
      <c r="E269" s="12">
        <v>261339638</v>
      </c>
      <c r="F269" s="12">
        <v>299902574</v>
      </c>
      <c r="G269" s="29">
        <f t="shared" si="62"/>
        <v>1.147558695248518</v>
      </c>
      <c r="H269" s="13">
        <f t="shared" si="63"/>
        <v>1.147558695248518</v>
      </c>
      <c r="I269" s="30">
        <f t="shared" si="68"/>
        <v>-38562936</v>
      </c>
      <c r="J269" s="47">
        <f t="shared" si="70"/>
        <v>0</v>
      </c>
      <c r="K269" s="102">
        <f t="shared" si="66"/>
        <v>0.14755869524851795</v>
      </c>
      <c r="L269" s="62">
        <f t="shared" si="67"/>
        <v>0</v>
      </c>
    </row>
    <row r="270" spans="1:12" ht="12.75">
      <c r="A270" s="32"/>
      <c r="B270" s="33" t="s">
        <v>499</v>
      </c>
      <c r="C270" s="34"/>
      <c r="D270" s="35">
        <f>SUM(D264:D269)</f>
        <v>1268793591</v>
      </c>
      <c r="E270" s="35">
        <f>SUM(E264:E269)</f>
        <v>1325022158</v>
      </c>
      <c r="F270" s="35">
        <f>SUM(F264:F269)</f>
        <v>1023277728</v>
      </c>
      <c r="G270" s="36">
        <f t="shared" si="62"/>
        <v>0.8064966084779033</v>
      </c>
      <c r="H270" s="18">
        <f t="shared" si="63"/>
        <v>0.7722721630138958</v>
      </c>
      <c r="I270" s="54">
        <f>SUM(I264:I269)</f>
        <v>-38562936</v>
      </c>
      <c r="J270" s="57">
        <f>SUM(J264:J269)</f>
        <v>340307366</v>
      </c>
      <c r="K270" s="103">
        <f t="shared" si="66"/>
        <v>0.029103615941190923</v>
      </c>
      <c r="L270" s="100">
        <f t="shared" si="67"/>
        <v>0.25683145292729515</v>
      </c>
    </row>
    <row r="271" spans="1:12" ht="12.75">
      <c r="A271" s="27" t="s">
        <v>35</v>
      </c>
      <c r="B271" s="28" t="s">
        <v>500</v>
      </c>
      <c r="C271" s="11" t="s">
        <v>501</v>
      </c>
      <c r="D271" s="12">
        <v>119049409</v>
      </c>
      <c r="E271" s="12">
        <v>131818151</v>
      </c>
      <c r="F271" s="12">
        <v>120794117</v>
      </c>
      <c r="G271" s="29">
        <f t="shared" si="62"/>
        <v>1.0146553268483676</v>
      </c>
      <c r="H271" s="13">
        <f t="shared" si="63"/>
        <v>0.9163693776891165</v>
      </c>
      <c r="I271" s="30">
        <f>IF($F271&gt;$E271,$E271-$F271,0)</f>
        <v>0</v>
      </c>
      <c r="J271" s="47">
        <f>IF($F271&lt;=$E271,$E271-$F271,0)</f>
        <v>11024034</v>
      </c>
      <c r="K271" s="102">
        <f t="shared" si="66"/>
        <v>0</v>
      </c>
      <c r="L271" s="62">
        <f t="shared" si="67"/>
        <v>0.08363062231088342</v>
      </c>
    </row>
    <row r="272" spans="1:12" ht="12.75">
      <c r="A272" s="27" t="s">
        <v>35</v>
      </c>
      <c r="B272" s="28" t="s">
        <v>502</v>
      </c>
      <c r="C272" s="11" t="s">
        <v>503</v>
      </c>
      <c r="D272" s="12">
        <v>1035383934</v>
      </c>
      <c r="E272" s="12">
        <v>1081697913</v>
      </c>
      <c r="F272" s="12">
        <v>1027706207</v>
      </c>
      <c r="G272" s="29">
        <f t="shared" si="62"/>
        <v>0.9925846570070499</v>
      </c>
      <c r="H272" s="13">
        <f t="shared" si="63"/>
        <v>0.9500861512709603</v>
      </c>
      <c r="I272" s="30">
        <f>IF($F272&gt;$E272,$E272-$F272,0)</f>
        <v>0</v>
      </c>
      <c r="J272" s="47">
        <f>IF($F272&lt;=$E272,$E272-$F272,0)</f>
        <v>53991706</v>
      </c>
      <c r="K272" s="102">
        <f t="shared" si="66"/>
        <v>0</v>
      </c>
      <c r="L272" s="62">
        <f t="shared" si="67"/>
        <v>0.04991384872903975</v>
      </c>
    </row>
    <row r="273" spans="1:12" ht="12.75">
      <c r="A273" s="27" t="s">
        <v>35</v>
      </c>
      <c r="B273" s="28" t="s">
        <v>504</v>
      </c>
      <c r="C273" s="11" t="s">
        <v>505</v>
      </c>
      <c r="D273" s="12">
        <v>1789389995</v>
      </c>
      <c r="E273" s="12">
        <v>1512181851</v>
      </c>
      <c r="F273" s="12">
        <v>1559114508</v>
      </c>
      <c r="G273" s="29">
        <f t="shared" si="62"/>
        <v>0.8713106211371211</v>
      </c>
      <c r="H273" s="13">
        <f t="shared" si="63"/>
        <v>1.0310363842609034</v>
      </c>
      <c r="I273" s="30">
        <f>IF($F273&gt;$E273,$E273-$F273,0)</f>
        <v>-46932657</v>
      </c>
      <c r="J273" s="47">
        <f>IF($F273&lt;=$E273,$E273-$F273,0)</f>
        <v>0</v>
      </c>
      <c r="K273" s="102">
        <f t="shared" si="66"/>
        <v>0.03103638426090329</v>
      </c>
      <c r="L273" s="62">
        <f t="shared" si="67"/>
        <v>0</v>
      </c>
    </row>
    <row r="274" spans="1:12" ht="12.75">
      <c r="A274" s="27" t="s">
        <v>35</v>
      </c>
      <c r="B274" s="28" t="s">
        <v>506</v>
      </c>
      <c r="C274" s="11" t="s">
        <v>507</v>
      </c>
      <c r="D274" s="12">
        <v>271692356</v>
      </c>
      <c r="E274" s="12">
        <v>271692356</v>
      </c>
      <c r="F274" s="12">
        <v>145917883</v>
      </c>
      <c r="G274" s="29">
        <f t="shared" si="62"/>
        <v>0.5370702553000792</v>
      </c>
      <c r="H274" s="13">
        <f t="shared" si="63"/>
        <v>0.5370702553000792</v>
      </c>
      <c r="I274" s="30">
        <f>IF($F274&gt;$E274,$E274-$F274,0)</f>
        <v>0</v>
      </c>
      <c r="J274" s="47">
        <f>IF($F274&lt;=$E274,$E274-$F274,0)</f>
        <v>125774473</v>
      </c>
      <c r="K274" s="102">
        <f t="shared" si="66"/>
        <v>0</v>
      </c>
      <c r="L274" s="62">
        <f t="shared" si="67"/>
        <v>0.4629297446999208</v>
      </c>
    </row>
    <row r="275" spans="1:12" ht="12.75">
      <c r="A275" s="27" t="s">
        <v>54</v>
      </c>
      <c r="B275" s="28" t="s">
        <v>508</v>
      </c>
      <c r="C275" s="11" t="s">
        <v>509</v>
      </c>
      <c r="D275" s="12">
        <v>288523967</v>
      </c>
      <c r="E275" s="12">
        <v>291593534</v>
      </c>
      <c r="F275" s="12">
        <v>162251352</v>
      </c>
      <c r="G275" s="29">
        <f t="shared" si="62"/>
        <v>0.562349650488481</v>
      </c>
      <c r="H275" s="13">
        <f t="shared" si="63"/>
        <v>0.5564298692576634</v>
      </c>
      <c r="I275" s="30">
        <f>IF($F275&gt;$E275,$E275-$F275,0)</f>
        <v>0</v>
      </c>
      <c r="J275" s="47">
        <f>IF($F275&lt;=$E275,$E275-$F275,0)</f>
        <v>129342182</v>
      </c>
      <c r="K275" s="102">
        <f t="shared" si="66"/>
        <v>0</v>
      </c>
      <c r="L275" s="62">
        <f t="shared" si="67"/>
        <v>0.4435701307423367</v>
      </c>
    </row>
    <row r="276" spans="1:12" ht="12.75">
      <c r="A276" s="32"/>
      <c r="B276" s="33" t="s">
        <v>510</v>
      </c>
      <c r="C276" s="34"/>
      <c r="D276" s="35">
        <f>SUM(D271:D275)</f>
        <v>3504039661</v>
      </c>
      <c r="E276" s="35">
        <f>SUM(E271:E275)</f>
        <v>3288983805</v>
      </c>
      <c r="F276" s="35">
        <f>SUM(F271:F275)</f>
        <v>3015784067</v>
      </c>
      <c r="G276" s="36">
        <f t="shared" si="62"/>
        <v>0.8606592272815031</v>
      </c>
      <c r="H276" s="18">
        <f t="shared" si="63"/>
        <v>0.9169349093222428</v>
      </c>
      <c r="I276" s="54">
        <f>SUM(I271:I275)</f>
        <v>-46932657</v>
      </c>
      <c r="J276" s="57">
        <f>SUM(J271:J275)</f>
        <v>320132395</v>
      </c>
      <c r="K276" s="103">
        <f t="shared" si="66"/>
        <v>0.01426965281150115</v>
      </c>
      <c r="L276" s="100">
        <f t="shared" si="67"/>
        <v>0.09733474348925839</v>
      </c>
    </row>
    <row r="277" spans="1:12" ht="12.75">
      <c r="A277" s="40"/>
      <c r="B277" s="41" t="s">
        <v>511</v>
      </c>
      <c r="C277" s="42"/>
      <c r="D277" s="43">
        <f>SUM(D250:D255,D257:D262,D264:D269,D271:D275)</f>
        <v>11511051190</v>
      </c>
      <c r="E277" s="43">
        <f>SUM(E250:E255,E257:E262,E264:E269,E271:E275)</f>
        <v>12213866363</v>
      </c>
      <c r="F277" s="43">
        <f>SUM(F250:F255,F257:F262,F264:F269,F271:F275)</f>
        <v>11071374774</v>
      </c>
      <c r="G277" s="44">
        <f t="shared" si="62"/>
        <v>0.9618039735257228</v>
      </c>
      <c r="H277" s="45">
        <f t="shared" si="63"/>
        <v>0.9064594654104781</v>
      </c>
      <c r="I277" s="54">
        <f>I276+I270+I263+I256</f>
        <v>-249172489</v>
      </c>
      <c r="J277" s="57">
        <f>J276+J270+J263+J256</f>
        <v>1391664078</v>
      </c>
      <c r="K277" s="103">
        <f t="shared" si="66"/>
        <v>0.02040078723595905</v>
      </c>
      <c r="L277" s="100">
        <f t="shared" si="67"/>
        <v>0.11394132182548099</v>
      </c>
    </row>
    <row r="278" spans="1:12" ht="12.75">
      <c r="A278" s="22"/>
      <c r="B278" s="96"/>
      <c r="C278" s="92"/>
      <c r="D278" s="97"/>
      <c r="E278" s="97"/>
      <c r="F278" s="97"/>
      <c r="G278" s="29"/>
      <c r="H278" s="13"/>
      <c r="I278" s="98"/>
      <c r="J278" s="99"/>
      <c r="K278" s="102"/>
      <c r="L278" s="62"/>
    </row>
    <row r="279" spans="1:12" ht="12.75">
      <c r="A279" s="22"/>
      <c r="B279" s="24" t="s">
        <v>512</v>
      </c>
      <c r="C279" s="5"/>
      <c r="D279" s="97"/>
      <c r="E279" s="97"/>
      <c r="F279" s="97"/>
      <c r="G279" s="29"/>
      <c r="H279" s="13"/>
      <c r="I279" s="98"/>
      <c r="J279" s="99"/>
      <c r="K279" s="102"/>
      <c r="L279" s="62"/>
    </row>
    <row r="280" spans="1:12" ht="12.75">
      <c r="A280" s="27" t="s">
        <v>35</v>
      </c>
      <c r="B280" s="28" t="s">
        <v>513</v>
      </c>
      <c r="C280" s="11" t="s">
        <v>514</v>
      </c>
      <c r="D280" s="12">
        <v>99698579</v>
      </c>
      <c r="E280" s="12">
        <v>115255380</v>
      </c>
      <c r="F280" s="12">
        <v>120282504</v>
      </c>
      <c r="G280" s="29">
        <f aca="true" t="shared" si="71" ref="G280:G317">IF($D280=0,0,$F280/$D280)</f>
        <v>1.2064615685244622</v>
      </c>
      <c r="H280" s="13">
        <f aca="true" t="shared" si="72" ref="H280:H317">IF($E280=0,0,$F280/$E280)</f>
        <v>1.0436172610770968</v>
      </c>
      <c r="I280" s="30">
        <f aca="true" t="shared" si="73" ref="I280:I309">IF($F280&gt;$E280,$E280-$F280,0)</f>
        <v>-5027124</v>
      </c>
      <c r="J280" s="31">
        <f>IF($F280&lt;=$E280,$E280-$F280,0)</f>
        <v>0</v>
      </c>
      <c r="K280" s="102">
        <f t="shared" si="66"/>
        <v>0.04361726107709679</v>
      </c>
      <c r="L280" s="62">
        <f t="shared" si="67"/>
        <v>0</v>
      </c>
    </row>
    <row r="281" spans="1:12" ht="12.75">
      <c r="A281" s="27" t="s">
        <v>35</v>
      </c>
      <c r="B281" s="28" t="s">
        <v>515</v>
      </c>
      <c r="C281" s="11" t="s">
        <v>516</v>
      </c>
      <c r="D281" s="12">
        <v>271046601</v>
      </c>
      <c r="E281" s="12">
        <v>305554693</v>
      </c>
      <c r="F281" s="12">
        <v>279325408</v>
      </c>
      <c r="G281" s="29">
        <f t="shared" si="71"/>
        <v>1.0305438510184453</v>
      </c>
      <c r="H281" s="13">
        <f t="shared" si="72"/>
        <v>0.9141584613135036</v>
      </c>
      <c r="I281" s="30">
        <f t="shared" si="73"/>
        <v>0</v>
      </c>
      <c r="J281" s="31">
        <f>IF($F281&lt;=$E281,$E281-$F281,0)</f>
        <v>26229285</v>
      </c>
      <c r="K281" s="102">
        <f t="shared" si="66"/>
        <v>0</v>
      </c>
      <c r="L281" s="62">
        <f t="shared" si="67"/>
        <v>0.0858415386864963</v>
      </c>
    </row>
    <row r="282" spans="1:12" ht="12.75">
      <c r="A282" s="27" t="s">
        <v>35</v>
      </c>
      <c r="B282" s="28" t="s">
        <v>517</v>
      </c>
      <c r="C282" s="11" t="s">
        <v>518</v>
      </c>
      <c r="D282" s="12">
        <v>214694892</v>
      </c>
      <c r="E282" s="12">
        <v>242473197</v>
      </c>
      <c r="F282" s="12">
        <v>218326291</v>
      </c>
      <c r="G282" s="29">
        <f t="shared" si="71"/>
        <v>1.0169142310102095</v>
      </c>
      <c r="H282" s="13">
        <f t="shared" si="72"/>
        <v>0.900414122885508</v>
      </c>
      <c r="I282" s="30">
        <f t="shared" si="73"/>
        <v>0</v>
      </c>
      <c r="J282" s="31">
        <f>IF($F282&lt;=$E282,$E282-$F282,0)</f>
        <v>24146906</v>
      </c>
      <c r="K282" s="102">
        <f t="shared" si="66"/>
        <v>0</v>
      </c>
      <c r="L282" s="62">
        <f t="shared" si="67"/>
        <v>0.09958587711449196</v>
      </c>
    </row>
    <row r="283" spans="1:12" ht="12.75">
      <c r="A283" s="27" t="s">
        <v>54</v>
      </c>
      <c r="B283" s="28" t="s">
        <v>519</v>
      </c>
      <c r="C283" s="11" t="s">
        <v>520</v>
      </c>
      <c r="D283" s="12">
        <v>79601651</v>
      </c>
      <c r="E283" s="12">
        <v>79601651</v>
      </c>
      <c r="F283" s="12">
        <v>79860566</v>
      </c>
      <c r="G283" s="29">
        <f t="shared" si="71"/>
        <v>1.0032526335414826</v>
      </c>
      <c r="H283" s="13">
        <f t="shared" si="72"/>
        <v>1.0032526335414826</v>
      </c>
      <c r="I283" s="30">
        <f t="shared" si="73"/>
        <v>-258915</v>
      </c>
      <c r="J283" s="31">
        <f>IF($F283&lt;=$E283,$E283-$F283,0)</f>
        <v>0</v>
      </c>
      <c r="K283" s="102">
        <f t="shared" si="66"/>
        <v>0.003252633541482701</v>
      </c>
      <c r="L283" s="62">
        <f t="shared" si="67"/>
        <v>0</v>
      </c>
    </row>
    <row r="284" spans="1:12" ht="12.75">
      <c r="A284" s="32"/>
      <c r="B284" s="33" t="s">
        <v>521</v>
      </c>
      <c r="C284" s="34"/>
      <c r="D284" s="35">
        <f>SUM(D280:D283)</f>
        <v>665041723</v>
      </c>
      <c r="E284" s="35">
        <f>SUM(E280:E283)</f>
        <v>742884921</v>
      </c>
      <c r="F284" s="35">
        <f>SUM(F280:F283)</f>
        <v>697794769</v>
      </c>
      <c r="G284" s="36">
        <f t="shared" si="71"/>
        <v>1.0492496107646467</v>
      </c>
      <c r="H284" s="18">
        <f t="shared" si="72"/>
        <v>0.9393039881071971</v>
      </c>
      <c r="I284" s="54">
        <f>SUM(I280:I283)</f>
        <v>-5286039</v>
      </c>
      <c r="J284" s="57">
        <f>SUM(J280:J283)</f>
        <v>50376191</v>
      </c>
      <c r="K284" s="103">
        <f t="shared" si="66"/>
        <v>0.007115555654144176</v>
      </c>
      <c r="L284" s="100">
        <f t="shared" si="67"/>
        <v>0.06781156754694716</v>
      </c>
    </row>
    <row r="285" spans="1:12" ht="12.75">
      <c r="A285" s="27" t="s">
        <v>35</v>
      </c>
      <c r="B285" s="28" t="s">
        <v>522</v>
      </c>
      <c r="C285" s="11" t="s">
        <v>523</v>
      </c>
      <c r="D285" s="12">
        <v>67451853</v>
      </c>
      <c r="E285" s="12">
        <v>78176893</v>
      </c>
      <c r="F285" s="12">
        <v>36490877</v>
      </c>
      <c r="G285" s="29">
        <f t="shared" si="71"/>
        <v>0.5409914683885705</v>
      </c>
      <c r="H285" s="13">
        <f t="shared" si="72"/>
        <v>0.4667731806634986</v>
      </c>
      <c r="I285" s="30">
        <f t="shared" si="73"/>
        <v>0</v>
      </c>
      <c r="J285" s="31">
        <f aca="true" t="shared" si="74" ref="J285:J291">IF($F285&lt;=$E285,$E285-$F285,0)</f>
        <v>41686016</v>
      </c>
      <c r="K285" s="102">
        <f t="shared" si="66"/>
        <v>0</v>
      </c>
      <c r="L285" s="62">
        <f t="shared" si="67"/>
        <v>0.5332268193365014</v>
      </c>
    </row>
    <row r="286" spans="1:12" ht="12.75">
      <c r="A286" s="27" t="s">
        <v>35</v>
      </c>
      <c r="B286" s="28" t="s">
        <v>524</v>
      </c>
      <c r="C286" s="11" t="s">
        <v>525</v>
      </c>
      <c r="D286" s="12">
        <v>205312545</v>
      </c>
      <c r="E286" s="12">
        <v>205312545</v>
      </c>
      <c r="F286" s="12">
        <v>188431970</v>
      </c>
      <c r="G286" s="29">
        <f t="shared" si="71"/>
        <v>0.9177810834695951</v>
      </c>
      <c r="H286" s="13">
        <f t="shared" si="72"/>
        <v>0.9177810834695951</v>
      </c>
      <c r="I286" s="30">
        <f t="shared" si="73"/>
        <v>0</v>
      </c>
      <c r="J286" s="31">
        <f t="shared" si="74"/>
        <v>16880575</v>
      </c>
      <c r="K286" s="102">
        <f t="shared" si="66"/>
        <v>0</v>
      </c>
      <c r="L286" s="62">
        <f t="shared" si="67"/>
        <v>0.0822189165304049</v>
      </c>
    </row>
    <row r="287" spans="1:12" ht="12.75">
      <c r="A287" s="27" t="s">
        <v>35</v>
      </c>
      <c r="B287" s="28" t="s">
        <v>526</v>
      </c>
      <c r="C287" s="11" t="s">
        <v>527</v>
      </c>
      <c r="D287" s="12">
        <v>36190000</v>
      </c>
      <c r="E287" s="12">
        <v>36021000</v>
      </c>
      <c r="F287" s="12">
        <v>28050140</v>
      </c>
      <c r="G287" s="29">
        <f t="shared" si="71"/>
        <v>0.7750798563138989</v>
      </c>
      <c r="H287" s="13">
        <f t="shared" si="72"/>
        <v>0.7787163043780018</v>
      </c>
      <c r="I287" s="30">
        <f t="shared" si="73"/>
        <v>0</v>
      </c>
      <c r="J287" s="31">
        <f t="shared" si="74"/>
        <v>7970860</v>
      </c>
      <c r="K287" s="102">
        <f t="shared" si="66"/>
        <v>0</v>
      </c>
      <c r="L287" s="62">
        <f t="shared" si="67"/>
        <v>0.2212836956219983</v>
      </c>
    </row>
    <row r="288" spans="1:12" ht="12.75">
      <c r="A288" s="27" t="s">
        <v>35</v>
      </c>
      <c r="B288" s="28" t="s">
        <v>528</v>
      </c>
      <c r="C288" s="11" t="s">
        <v>529</v>
      </c>
      <c r="D288" s="12">
        <v>72230320</v>
      </c>
      <c r="E288" s="12">
        <v>74859867</v>
      </c>
      <c r="F288" s="12">
        <v>61863804</v>
      </c>
      <c r="G288" s="29">
        <f t="shared" si="71"/>
        <v>0.8564797165511657</v>
      </c>
      <c r="H288" s="13">
        <f t="shared" si="72"/>
        <v>0.8263947890797081</v>
      </c>
      <c r="I288" s="30">
        <f t="shared" si="73"/>
        <v>0</v>
      </c>
      <c r="J288" s="31">
        <f t="shared" si="74"/>
        <v>12996063</v>
      </c>
      <c r="K288" s="102">
        <f t="shared" si="66"/>
        <v>0</v>
      </c>
      <c r="L288" s="62">
        <f t="shared" si="67"/>
        <v>0.1736052109202919</v>
      </c>
    </row>
    <row r="289" spans="1:12" ht="12.75">
      <c r="A289" s="27" t="s">
        <v>35</v>
      </c>
      <c r="B289" s="28" t="s">
        <v>530</v>
      </c>
      <c r="C289" s="11" t="s">
        <v>531</v>
      </c>
      <c r="D289" s="12">
        <v>54511963</v>
      </c>
      <c r="E289" s="12">
        <v>46004612</v>
      </c>
      <c r="F289" s="12">
        <v>32551405</v>
      </c>
      <c r="G289" s="29">
        <f t="shared" si="71"/>
        <v>0.5971424107401893</v>
      </c>
      <c r="H289" s="13">
        <f t="shared" si="72"/>
        <v>0.7075682977176289</v>
      </c>
      <c r="I289" s="30">
        <f t="shared" si="73"/>
        <v>0</v>
      </c>
      <c r="J289" s="31">
        <f t="shared" si="74"/>
        <v>13453207</v>
      </c>
      <c r="K289" s="102">
        <f t="shared" si="66"/>
        <v>0</v>
      </c>
      <c r="L289" s="62">
        <f t="shared" si="67"/>
        <v>0.29243170228237114</v>
      </c>
    </row>
    <row r="290" spans="1:12" ht="12.75">
      <c r="A290" s="27" t="s">
        <v>35</v>
      </c>
      <c r="B290" s="28" t="s">
        <v>532</v>
      </c>
      <c r="C290" s="11" t="s">
        <v>533</v>
      </c>
      <c r="D290" s="12">
        <v>50289190</v>
      </c>
      <c r="E290" s="12">
        <v>50936240</v>
      </c>
      <c r="F290" s="12">
        <v>39984484</v>
      </c>
      <c r="G290" s="29">
        <f t="shared" si="71"/>
        <v>0.7950910324863057</v>
      </c>
      <c r="H290" s="13">
        <f t="shared" si="72"/>
        <v>0.7849908827192584</v>
      </c>
      <c r="I290" s="30">
        <f t="shared" si="73"/>
        <v>0</v>
      </c>
      <c r="J290" s="31">
        <f t="shared" si="74"/>
        <v>10951756</v>
      </c>
      <c r="K290" s="102">
        <f t="shared" si="66"/>
        <v>0</v>
      </c>
      <c r="L290" s="62">
        <f t="shared" si="67"/>
        <v>0.21500911728074157</v>
      </c>
    </row>
    <row r="291" spans="1:12" ht="12.75">
      <c r="A291" s="27" t="s">
        <v>54</v>
      </c>
      <c r="B291" s="28" t="s">
        <v>534</v>
      </c>
      <c r="C291" s="11" t="s">
        <v>535</v>
      </c>
      <c r="D291" s="12">
        <v>89963346</v>
      </c>
      <c r="E291" s="12">
        <v>84986161</v>
      </c>
      <c r="F291" s="12">
        <v>63504517</v>
      </c>
      <c r="G291" s="29">
        <f t="shared" si="71"/>
        <v>0.7058932312277492</v>
      </c>
      <c r="H291" s="13">
        <f t="shared" si="72"/>
        <v>0.7472336231307118</v>
      </c>
      <c r="I291" s="30">
        <f t="shared" si="73"/>
        <v>0</v>
      </c>
      <c r="J291" s="31">
        <f t="shared" si="74"/>
        <v>21481644</v>
      </c>
      <c r="K291" s="102">
        <f t="shared" si="66"/>
        <v>0</v>
      </c>
      <c r="L291" s="62">
        <f t="shared" si="67"/>
        <v>0.25276637686928816</v>
      </c>
    </row>
    <row r="292" spans="1:12" ht="12.75">
      <c r="A292" s="32"/>
      <c r="B292" s="33" t="s">
        <v>536</v>
      </c>
      <c r="C292" s="34"/>
      <c r="D292" s="35">
        <f>SUM(D285:D291)</f>
        <v>575949217</v>
      </c>
      <c r="E292" s="35">
        <f>SUM(E285:E291)</f>
        <v>576297318</v>
      </c>
      <c r="F292" s="35">
        <f>SUM(F285:F291)</f>
        <v>450877197</v>
      </c>
      <c r="G292" s="36">
        <f t="shared" si="71"/>
        <v>0.7828419306627862</v>
      </c>
      <c r="H292" s="18">
        <f t="shared" si="72"/>
        <v>0.7823690704734462</v>
      </c>
      <c r="I292" s="54">
        <f>SUM(I285:I291)</f>
        <v>0</v>
      </c>
      <c r="J292" s="57">
        <f>SUM(J285:J291)</f>
        <v>125420121</v>
      </c>
      <c r="K292" s="103">
        <f t="shared" si="66"/>
        <v>0</v>
      </c>
      <c r="L292" s="100">
        <f t="shared" si="67"/>
        <v>0.21763092952655386</v>
      </c>
    </row>
    <row r="293" spans="1:12" ht="12.75">
      <c r="A293" s="27" t="s">
        <v>35</v>
      </c>
      <c r="B293" s="28" t="s">
        <v>537</v>
      </c>
      <c r="C293" s="11" t="s">
        <v>538</v>
      </c>
      <c r="D293" s="12">
        <v>90183770</v>
      </c>
      <c r="E293" s="12">
        <v>90183770</v>
      </c>
      <c r="F293" s="12">
        <v>71080774</v>
      </c>
      <c r="G293" s="29">
        <f t="shared" si="71"/>
        <v>0.7881770079028633</v>
      </c>
      <c r="H293" s="13">
        <f t="shared" si="72"/>
        <v>0.7881770079028633</v>
      </c>
      <c r="I293" s="30">
        <f t="shared" si="73"/>
        <v>0</v>
      </c>
      <c r="J293" s="31">
        <f aca="true" t="shared" si="75" ref="J293:J301">IF($F293&lt;=$E293,$E293-$F293,0)</f>
        <v>19102996</v>
      </c>
      <c r="K293" s="102">
        <f t="shared" si="66"/>
        <v>0</v>
      </c>
      <c r="L293" s="62">
        <f t="shared" si="67"/>
        <v>0.21182299209713676</v>
      </c>
    </row>
    <row r="294" spans="1:12" ht="12.75">
      <c r="A294" s="27" t="s">
        <v>35</v>
      </c>
      <c r="B294" s="28" t="s">
        <v>539</v>
      </c>
      <c r="C294" s="11" t="s">
        <v>540</v>
      </c>
      <c r="D294" s="12">
        <v>116698274</v>
      </c>
      <c r="E294" s="12">
        <v>129254213</v>
      </c>
      <c r="F294" s="12">
        <v>117927332</v>
      </c>
      <c r="G294" s="29">
        <f t="shared" si="71"/>
        <v>1.01053192954679</v>
      </c>
      <c r="H294" s="13">
        <f t="shared" si="72"/>
        <v>0.9123674135093763</v>
      </c>
      <c r="I294" s="30">
        <f t="shared" si="73"/>
        <v>0</v>
      </c>
      <c r="J294" s="31">
        <f t="shared" si="75"/>
        <v>11326881</v>
      </c>
      <c r="K294" s="102">
        <f t="shared" si="66"/>
        <v>0</v>
      </c>
      <c r="L294" s="62">
        <f t="shared" si="67"/>
        <v>0.08763258649062372</v>
      </c>
    </row>
    <row r="295" spans="1:12" ht="12.75">
      <c r="A295" s="27" t="s">
        <v>35</v>
      </c>
      <c r="B295" s="28" t="s">
        <v>541</v>
      </c>
      <c r="C295" s="11" t="s">
        <v>542</v>
      </c>
      <c r="D295" s="12">
        <v>186008600</v>
      </c>
      <c r="E295" s="12">
        <v>183694564</v>
      </c>
      <c r="F295" s="12">
        <v>154337334</v>
      </c>
      <c r="G295" s="29">
        <f t="shared" si="71"/>
        <v>0.8297322489390275</v>
      </c>
      <c r="H295" s="13">
        <f t="shared" si="72"/>
        <v>0.8401845467784229</v>
      </c>
      <c r="I295" s="30">
        <f t="shared" si="73"/>
        <v>0</v>
      </c>
      <c r="J295" s="31">
        <f t="shared" si="75"/>
        <v>29357230</v>
      </c>
      <c r="K295" s="102">
        <f t="shared" si="66"/>
        <v>0</v>
      </c>
      <c r="L295" s="62">
        <f t="shared" si="67"/>
        <v>0.1598154532215771</v>
      </c>
    </row>
    <row r="296" spans="1:12" ht="12.75">
      <c r="A296" s="27" t="s">
        <v>35</v>
      </c>
      <c r="B296" s="28" t="s">
        <v>543</v>
      </c>
      <c r="C296" s="11" t="s">
        <v>544</v>
      </c>
      <c r="D296" s="12">
        <v>44985632</v>
      </c>
      <c r="E296" s="12">
        <v>44985632</v>
      </c>
      <c r="F296" s="12">
        <v>33232100</v>
      </c>
      <c r="G296" s="29">
        <f t="shared" si="71"/>
        <v>0.7387269784272454</v>
      </c>
      <c r="H296" s="13">
        <f t="shared" si="72"/>
        <v>0.7387269784272454</v>
      </c>
      <c r="I296" s="30">
        <f t="shared" si="73"/>
        <v>0</v>
      </c>
      <c r="J296" s="31">
        <f t="shared" si="75"/>
        <v>11753532</v>
      </c>
      <c r="K296" s="102">
        <f t="shared" si="66"/>
        <v>0</v>
      </c>
      <c r="L296" s="62">
        <f t="shared" si="67"/>
        <v>0.2612730215727546</v>
      </c>
    </row>
    <row r="297" spans="1:12" ht="12.75">
      <c r="A297" s="27" t="s">
        <v>35</v>
      </c>
      <c r="B297" s="28" t="s">
        <v>545</v>
      </c>
      <c r="C297" s="11" t="s">
        <v>546</v>
      </c>
      <c r="D297" s="12">
        <v>60024600</v>
      </c>
      <c r="E297" s="12">
        <v>60024600</v>
      </c>
      <c r="F297" s="12">
        <v>42093077</v>
      </c>
      <c r="G297" s="29">
        <f t="shared" si="71"/>
        <v>0.7012637651896056</v>
      </c>
      <c r="H297" s="13">
        <f t="shared" si="72"/>
        <v>0.7012637651896056</v>
      </c>
      <c r="I297" s="30">
        <f t="shared" si="73"/>
        <v>0</v>
      </c>
      <c r="J297" s="31">
        <f t="shared" si="75"/>
        <v>17931523</v>
      </c>
      <c r="K297" s="102">
        <f t="shared" si="66"/>
        <v>0</v>
      </c>
      <c r="L297" s="62">
        <f t="shared" si="67"/>
        <v>0.2987362348103944</v>
      </c>
    </row>
    <row r="298" spans="1:12" ht="12.75">
      <c r="A298" s="27" t="s">
        <v>35</v>
      </c>
      <c r="B298" s="28" t="s">
        <v>547</v>
      </c>
      <c r="C298" s="11" t="s">
        <v>548</v>
      </c>
      <c r="D298" s="12">
        <v>56710801</v>
      </c>
      <c r="E298" s="12">
        <v>50417576</v>
      </c>
      <c r="F298" s="12">
        <v>35071786</v>
      </c>
      <c r="G298" s="29">
        <f t="shared" si="71"/>
        <v>0.6184322101181395</v>
      </c>
      <c r="H298" s="13">
        <f t="shared" si="72"/>
        <v>0.6956261840117026</v>
      </c>
      <c r="I298" s="30">
        <f t="shared" si="73"/>
        <v>0</v>
      </c>
      <c r="J298" s="31">
        <f t="shared" si="75"/>
        <v>15345790</v>
      </c>
      <c r="K298" s="102">
        <f t="shared" si="66"/>
        <v>0</v>
      </c>
      <c r="L298" s="62">
        <f t="shared" si="67"/>
        <v>0.30437381598829744</v>
      </c>
    </row>
    <row r="299" spans="1:12" ht="12.75">
      <c r="A299" s="27" t="s">
        <v>35</v>
      </c>
      <c r="B299" s="28" t="s">
        <v>549</v>
      </c>
      <c r="C299" s="11" t="s">
        <v>550</v>
      </c>
      <c r="D299" s="12">
        <v>96307000</v>
      </c>
      <c r="E299" s="12">
        <v>87334611</v>
      </c>
      <c r="F299" s="12">
        <v>67572807</v>
      </c>
      <c r="G299" s="29">
        <f t="shared" si="71"/>
        <v>0.7016396212113346</v>
      </c>
      <c r="H299" s="13">
        <f t="shared" si="72"/>
        <v>0.7737231119057713</v>
      </c>
      <c r="I299" s="30">
        <f t="shared" si="73"/>
        <v>0</v>
      </c>
      <c r="J299" s="31">
        <f t="shared" si="75"/>
        <v>19761804</v>
      </c>
      <c r="K299" s="102">
        <f t="shared" si="66"/>
        <v>0</v>
      </c>
      <c r="L299" s="62">
        <f t="shared" si="67"/>
        <v>0.22627688809422875</v>
      </c>
    </row>
    <row r="300" spans="1:12" ht="12.75">
      <c r="A300" s="27" t="s">
        <v>35</v>
      </c>
      <c r="B300" s="28" t="s">
        <v>551</v>
      </c>
      <c r="C300" s="11" t="s">
        <v>552</v>
      </c>
      <c r="D300" s="12">
        <v>129327000</v>
      </c>
      <c r="E300" s="12">
        <v>129327000</v>
      </c>
      <c r="F300" s="12">
        <v>121080374</v>
      </c>
      <c r="G300" s="29">
        <f t="shared" si="71"/>
        <v>0.9362343052881456</v>
      </c>
      <c r="H300" s="13">
        <f t="shared" si="72"/>
        <v>0.9362343052881456</v>
      </c>
      <c r="I300" s="30">
        <f t="shared" si="73"/>
        <v>0</v>
      </c>
      <c r="J300" s="31">
        <f t="shared" si="75"/>
        <v>8246626</v>
      </c>
      <c r="K300" s="102">
        <f t="shared" si="66"/>
        <v>0</v>
      </c>
      <c r="L300" s="62">
        <f t="shared" si="67"/>
        <v>0.06376569471185445</v>
      </c>
    </row>
    <row r="301" spans="1:12" ht="12.75">
      <c r="A301" s="27" t="s">
        <v>54</v>
      </c>
      <c r="B301" s="28" t="s">
        <v>553</v>
      </c>
      <c r="C301" s="11" t="s">
        <v>554</v>
      </c>
      <c r="D301" s="12">
        <v>39284351</v>
      </c>
      <c r="E301" s="12">
        <v>47750396</v>
      </c>
      <c r="F301" s="12">
        <v>46017607</v>
      </c>
      <c r="G301" s="29">
        <f t="shared" si="71"/>
        <v>1.1713979187285033</v>
      </c>
      <c r="H301" s="13">
        <f t="shared" si="72"/>
        <v>0.963711526078234</v>
      </c>
      <c r="I301" s="30">
        <f t="shared" si="73"/>
        <v>0</v>
      </c>
      <c r="J301" s="31">
        <f t="shared" si="75"/>
        <v>1732789</v>
      </c>
      <c r="K301" s="102">
        <f t="shared" si="66"/>
        <v>0</v>
      </c>
      <c r="L301" s="62">
        <f t="shared" si="67"/>
        <v>0.03628847392176601</v>
      </c>
    </row>
    <row r="302" spans="1:12" ht="12.75">
      <c r="A302" s="32"/>
      <c r="B302" s="33" t="s">
        <v>555</v>
      </c>
      <c r="C302" s="34"/>
      <c r="D302" s="35">
        <f>SUM(D293:D301)</f>
        <v>819530028</v>
      </c>
      <c r="E302" s="35">
        <f>SUM(E293:E301)</f>
        <v>822972362</v>
      </c>
      <c r="F302" s="35">
        <f>SUM(F293:F301)</f>
        <v>688413191</v>
      </c>
      <c r="G302" s="36">
        <f t="shared" si="71"/>
        <v>0.8400097220110646</v>
      </c>
      <c r="H302" s="18">
        <f t="shared" si="72"/>
        <v>0.8364961240338713</v>
      </c>
      <c r="I302" s="54">
        <f>SUM(I293:I301)</f>
        <v>0</v>
      </c>
      <c r="J302" s="57">
        <f>SUM(J293:J301)</f>
        <v>134559171</v>
      </c>
      <c r="K302" s="103">
        <f t="shared" si="66"/>
        <v>0</v>
      </c>
      <c r="L302" s="100">
        <f t="shared" si="67"/>
        <v>0.16350387596612873</v>
      </c>
    </row>
    <row r="303" spans="1:12" ht="12.75">
      <c r="A303" s="27" t="s">
        <v>35</v>
      </c>
      <c r="B303" s="28" t="s">
        <v>556</v>
      </c>
      <c r="C303" s="11" t="s">
        <v>557</v>
      </c>
      <c r="D303" s="12">
        <v>20364950</v>
      </c>
      <c r="E303" s="12">
        <v>22064913</v>
      </c>
      <c r="F303" s="12">
        <v>14666709</v>
      </c>
      <c r="G303" s="29">
        <f t="shared" si="71"/>
        <v>0.7201937151822125</v>
      </c>
      <c r="H303" s="13">
        <f t="shared" si="72"/>
        <v>0.6647073115584005</v>
      </c>
      <c r="I303" s="30">
        <f t="shared" si="73"/>
        <v>0</v>
      </c>
      <c r="J303" s="31">
        <f aca="true" t="shared" si="76" ref="J303:J309">IF($F303&lt;=$E303,$E303-$F303,0)</f>
        <v>7398204</v>
      </c>
      <c r="K303" s="102">
        <f t="shared" si="66"/>
        <v>0</v>
      </c>
      <c r="L303" s="62">
        <f t="shared" si="67"/>
        <v>0.33529268844159954</v>
      </c>
    </row>
    <row r="304" spans="1:12" ht="12.75">
      <c r="A304" s="27" t="s">
        <v>35</v>
      </c>
      <c r="B304" s="28" t="s">
        <v>558</v>
      </c>
      <c r="C304" s="11" t="s">
        <v>559</v>
      </c>
      <c r="D304" s="12">
        <v>152666678</v>
      </c>
      <c r="E304" s="12">
        <v>152666678</v>
      </c>
      <c r="F304" s="12">
        <v>162994566</v>
      </c>
      <c r="G304" s="29">
        <f t="shared" si="71"/>
        <v>1.0676499163753337</v>
      </c>
      <c r="H304" s="13">
        <f t="shared" si="72"/>
        <v>1.0676499163753337</v>
      </c>
      <c r="I304" s="30">
        <f t="shared" si="73"/>
        <v>-10327888</v>
      </c>
      <c r="J304" s="31">
        <f t="shared" si="76"/>
        <v>0</v>
      </c>
      <c r="K304" s="102">
        <f t="shared" si="66"/>
        <v>0.06764991637533371</v>
      </c>
      <c r="L304" s="62">
        <f t="shared" si="67"/>
        <v>0</v>
      </c>
    </row>
    <row r="305" spans="1:12" ht="12.75">
      <c r="A305" s="27" t="s">
        <v>35</v>
      </c>
      <c r="B305" s="28" t="s">
        <v>560</v>
      </c>
      <c r="C305" s="11" t="s">
        <v>561</v>
      </c>
      <c r="D305" s="12">
        <v>585008343</v>
      </c>
      <c r="E305" s="12">
        <v>578344928</v>
      </c>
      <c r="F305" s="12">
        <v>426411486</v>
      </c>
      <c r="G305" s="29">
        <f t="shared" si="71"/>
        <v>0.7288981278682379</v>
      </c>
      <c r="H305" s="13">
        <f t="shared" si="72"/>
        <v>0.7372961451820669</v>
      </c>
      <c r="I305" s="30">
        <f t="shared" si="73"/>
        <v>0</v>
      </c>
      <c r="J305" s="31">
        <f t="shared" si="76"/>
        <v>151933442</v>
      </c>
      <c r="K305" s="102">
        <f t="shared" si="66"/>
        <v>0</v>
      </c>
      <c r="L305" s="62">
        <f t="shared" si="67"/>
        <v>0.2627038548179331</v>
      </c>
    </row>
    <row r="306" spans="1:12" ht="12.75">
      <c r="A306" s="27" t="s">
        <v>35</v>
      </c>
      <c r="B306" s="28" t="s">
        <v>562</v>
      </c>
      <c r="C306" s="11" t="s">
        <v>563</v>
      </c>
      <c r="D306" s="12">
        <v>45569469</v>
      </c>
      <c r="E306" s="12">
        <v>46810000</v>
      </c>
      <c r="F306" s="12">
        <v>36177245</v>
      </c>
      <c r="G306" s="29">
        <f t="shared" si="71"/>
        <v>0.7938921781160101</v>
      </c>
      <c r="H306" s="13">
        <f t="shared" si="72"/>
        <v>0.7728529160435804</v>
      </c>
      <c r="I306" s="30">
        <f t="shared" si="73"/>
        <v>0</v>
      </c>
      <c r="J306" s="31">
        <f t="shared" si="76"/>
        <v>10632755</v>
      </c>
      <c r="K306" s="102">
        <f t="shared" si="66"/>
        <v>0</v>
      </c>
      <c r="L306" s="62">
        <f t="shared" si="67"/>
        <v>0.22714708395641958</v>
      </c>
    </row>
    <row r="307" spans="1:12" ht="12.75">
      <c r="A307" s="27" t="s">
        <v>35</v>
      </c>
      <c r="B307" s="28" t="s">
        <v>564</v>
      </c>
      <c r="C307" s="11" t="s">
        <v>565</v>
      </c>
      <c r="D307" s="12">
        <v>168258000</v>
      </c>
      <c r="E307" s="12">
        <v>168258000</v>
      </c>
      <c r="F307" s="12">
        <v>70608675</v>
      </c>
      <c r="G307" s="29">
        <f t="shared" si="71"/>
        <v>0.41964527689619513</v>
      </c>
      <c r="H307" s="13">
        <f t="shared" si="72"/>
        <v>0.41964527689619513</v>
      </c>
      <c r="I307" s="30">
        <f t="shared" si="73"/>
        <v>0</v>
      </c>
      <c r="J307" s="31">
        <f t="shared" si="76"/>
        <v>97649325</v>
      </c>
      <c r="K307" s="102">
        <f t="shared" si="66"/>
        <v>0</v>
      </c>
      <c r="L307" s="62">
        <f t="shared" si="67"/>
        <v>0.5803547231038049</v>
      </c>
    </row>
    <row r="308" spans="1:12" ht="12.75">
      <c r="A308" s="27" t="s">
        <v>35</v>
      </c>
      <c r="B308" s="28" t="s">
        <v>566</v>
      </c>
      <c r="C308" s="11" t="s">
        <v>567</v>
      </c>
      <c r="D308" s="12">
        <v>66676000</v>
      </c>
      <c r="E308" s="12">
        <v>66676000</v>
      </c>
      <c r="F308" s="12">
        <v>54955945</v>
      </c>
      <c r="G308" s="29">
        <f t="shared" si="71"/>
        <v>0.8242237836702861</v>
      </c>
      <c r="H308" s="13">
        <f t="shared" si="72"/>
        <v>0.8242237836702861</v>
      </c>
      <c r="I308" s="30">
        <f t="shared" si="73"/>
        <v>0</v>
      </c>
      <c r="J308" s="31">
        <f t="shared" si="76"/>
        <v>11720055</v>
      </c>
      <c r="K308" s="102">
        <f t="shared" si="66"/>
        <v>0</v>
      </c>
      <c r="L308" s="62">
        <f t="shared" si="67"/>
        <v>0.17577621632971385</v>
      </c>
    </row>
    <row r="309" spans="1:12" ht="12.75">
      <c r="A309" s="27" t="s">
        <v>54</v>
      </c>
      <c r="B309" s="28" t="s">
        <v>568</v>
      </c>
      <c r="C309" s="11" t="s">
        <v>569</v>
      </c>
      <c r="D309" s="12">
        <v>54747870</v>
      </c>
      <c r="E309" s="12">
        <v>57342637</v>
      </c>
      <c r="F309" s="12">
        <v>52212116</v>
      </c>
      <c r="G309" s="29">
        <f t="shared" si="71"/>
        <v>0.953683056528044</v>
      </c>
      <c r="H309" s="13">
        <f t="shared" si="72"/>
        <v>0.9105286874058478</v>
      </c>
      <c r="I309" s="30">
        <f t="shared" si="73"/>
        <v>0</v>
      </c>
      <c r="J309" s="31">
        <f t="shared" si="76"/>
        <v>5130521</v>
      </c>
      <c r="K309" s="102">
        <f t="shared" si="66"/>
        <v>0</v>
      </c>
      <c r="L309" s="62">
        <f t="shared" si="67"/>
        <v>0.08947131259415224</v>
      </c>
    </row>
    <row r="310" spans="1:12" ht="12.75">
      <c r="A310" s="32"/>
      <c r="B310" s="33" t="s">
        <v>570</v>
      </c>
      <c r="C310" s="34"/>
      <c r="D310" s="35">
        <f>SUM(D303:D309)</f>
        <v>1093291310</v>
      </c>
      <c r="E310" s="35">
        <f>SUM(E303:E309)</f>
        <v>1092163156</v>
      </c>
      <c r="F310" s="35">
        <f>SUM(F303:F309)</f>
        <v>818026742</v>
      </c>
      <c r="G310" s="36">
        <f t="shared" si="71"/>
        <v>0.7482239495711349</v>
      </c>
      <c r="H310" s="18">
        <f t="shared" si="72"/>
        <v>0.7489968302867744</v>
      </c>
      <c r="I310" s="54">
        <f>SUM(I303:I309)</f>
        <v>-10327888</v>
      </c>
      <c r="J310" s="57">
        <f>SUM(J303:J309)</f>
        <v>284464302</v>
      </c>
      <c r="K310" s="103">
        <f t="shared" si="66"/>
        <v>0.009456360016598105</v>
      </c>
      <c r="L310" s="100">
        <f t="shared" si="67"/>
        <v>0.2604595297298236</v>
      </c>
    </row>
    <row r="311" spans="1:12" ht="12.75">
      <c r="A311" s="27" t="s">
        <v>35</v>
      </c>
      <c r="B311" s="28" t="s">
        <v>571</v>
      </c>
      <c r="C311" s="11" t="s">
        <v>572</v>
      </c>
      <c r="D311" s="12">
        <v>1495603395</v>
      </c>
      <c r="E311" s="12">
        <v>1564271512</v>
      </c>
      <c r="F311" s="12">
        <v>1306168073</v>
      </c>
      <c r="G311" s="29">
        <f t="shared" si="71"/>
        <v>0.8733385317034533</v>
      </c>
      <c r="H311" s="13">
        <f t="shared" si="72"/>
        <v>0.8350008697211383</v>
      </c>
      <c r="I311" s="30">
        <f>IF($F311&gt;$E311,$E311-$F311,0)</f>
        <v>0</v>
      </c>
      <c r="J311" s="31">
        <f>IF($F311&lt;=$E311,$E311-$F311,0)</f>
        <v>258103439</v>
      </c>
      <c r="K311" s="102">
        <f t="shared" si="66"/>
        <v>0</v>
      </c>
      <c r="L311" s="62">
        <f t="shared" si="67"/>
        <v>0.1649991302788617</v>
      </c>
    </row>
    <row r="312" spans="1:12" ht="12.75">
      <c r="A312" s="27" t="s">
        <v>35</v>
      </c>
      <c r="B312" s="28" t="s">
        <v>573</v>
      </c>
      <c r="C312" s="11" t="s">
        <v>574</v>
      </c>
      <c r="D312" s="12">
        <v>107595000</v>
      </c>
      <c r="E312" s="12">
        <v>107595000</v>
      </c>
      <c r="F312" s="12">
        <v>73725238</v>
      </c>
      <c r="G312" s="29">
        <f t="shared" si="71"/>
        <v>0.6852106324643339</v>
      </c>
      <c r="H312" s="13">
        <f t="shared" si="72"/>
        <v>0.6852106324643339</v>
      </c>
      <c r="I312" s="30">
        <f>IF($F312&gt;$E312,$E312-$F312,0)</f>
        <v>0</v>
      </c>
      <c r="J312" s="31">
        <f>IF($F312&lt;=$E312,$E312-$F312,0)</f>
        <v>33869762</v>
      </c>
      <c r="K312" s="102">
        <f t="shared" si="66"/>
        <v>0</v>
      </c>
      <c r="L312" s="62">
        <f t="shared" si="67"/>
        <v>0.31478936753566616</v>
      </c>
    </row>
    <row r="313" spans="1:12" ht="12.75">
      <c r="A313" s="27" t="s">
        <v>35</v>
      </c>
      <c r="B313" s="28" t="s">
        <v>575</v>
      </c>
      <c r="C313" s="11" t="s">
        <v>576</v>
      </c>
      <c r="D313" s="12">
        <v>105531988</v>
      </c>
      <c r="E313" s="12">
        <v>105531988</v>
      </c>
      <c r="F313" s="12">
        <v>83916215</v>
      </c>
      <c r="G313" s="29">
        <f t="shared" si="71"/>
        <v>0.7951732606420718</v>
      </c>
      <c r="H313" s="13">
        <f t="shared" si="72"/>
        <v>0.7951732606420718</v>
      </c>
      <c r="I313" s="30">
        <f>IF($F313&gt;$E313,$E313-$F313,0)</f>
        <v>0</v>
      </c>
      <c r="J313" s="31">
        <f>IF($F313&lt;=$E313,$E313-$F313,0)</f>
        <v>21615773</v>
      </c>
      <c r="K313" s="102">
        <f t="shared" si="66"/>
        <v>0</v>
      </c>
      <c r="L313" s="62">
        <f t="shared" si="67"/>
        <v>0.20482673935792814</v>
      </c>
    </row>
    <row r="314" spans="1:12" ht="12.75">
      <c r="A314" s="27" t="s">
        <v>35</v>
      </c>
      <c r="B314" s="28" t="s">
        <v>577</v>
      </c>
      <c r="C314" s="11" t="s">
        <v>578</v>
      </c>
      <c r="D314" s="12">
        <v>187545286</v>
      </c>
      <c r="E314" s="12">
        <v>187545286</v>
      </c>
      <c r="F314" s="12">
        <v>169870926</v>
      </c>
      <c r="G314" s="29">
        <f t="shared" si="71"/>
        <v>0.9057595081328784</v>
      </c>
      <c r="H314" s="13">
        <f t="shared" si="72"/>
        <v>0.9057595081328784</v>
      </c>
      <c r="I314" s="30">
        <f>IF($F314&gt;$E314,$E314-$F314,0)</f>
        <v>0</v>
      </c>
      <c r="J314" s="31">
        <f>IF($F314&lt;=$E314,$E314-$F314,0)</f>
        <v>17674360</v>
      </c>
      <c r="K314" s="102">
        <f t="shared" si="66"/>
        <v>0</v>
      </c>
      <c r="L314" s="62">
        <f t="shared" si="67"/>
        <v>0.09424049186712163</v>
      </c>
    </row>
    <row r="315" spans="1:12" ht="12.75">
      <c r="A315" s="27" t="s">
        <v>54</v>
      </c>
      <c r="B315" s="28" t="s">
        <v>579</v>
      </c>
      <c r="C315" s="11" t="s">
        <v>580</v>
      </c>
      <c r="D315" s="12">
        <v>121160790</v>
      </c>
      <c r="E315" s="12">
        <v>121903670</v>
      </c>
      <c r="F315" s="12">
        <v>94676053</v>
      </c>
      <c r="G315" s="29">
        <f t="shared" si="71"/>
        <v>0.7814083500115838</v>
      </c>
      <c r="H315" s="13">
        <f t="shared" si="72"/>
        <v>0.7766464537121811</v>
      </c>
      <c r="I315" s="30">
        <f>IF($F315&gt;$E315,$E315-$F315,0)</f>
        <v>0</v>
      </c>
      <c r="J315" s="31">
        <f>IF($F315&lt;=$E315,$E315-$F315,0)</f>
        <v>27227617</v>
      </c>
      <c r="K315" s="102">
        <f t="shared" si="66"/>
        <v>0</v>
      </c>
      <c r="L315" s="62">
        <f t="shared" si="67"/>
        <v>0.2233535462878189</v>
      </c>
    </row>
    <row r="316" spans="1:12" ht="12.75">
      <c r="A316" s="32"/>
      <c r="B316" s="33" t="s">
        <v>581</v>
      </c>
      <c r="C316" s="34"/>
      <c r="D316" s="35">
        <f>SUM(D311:D315)</f>
        <v>2017436459</v>
      </c>
      <c r="E316" s="35">
        <f>SUM(E311:E315)</f>
        <v>2086847456</v>
      </c>
      <c r="F316" s="35">
        <f>SUM(F311:F315)</f>
        <v>1728356505</v>
      </c>
      <c r="G316" s="36">
        <f t="shared" si="71"/>
        <v>0.8567092645171631</v>
      </c>
      <c r="H316" s="18">
        <f t="shared" si="72"/>
        <v>0.8282141083339443</v>
      </c>
      <c r="I316" s="54">
        <f>SUM(I311:I315)</f>
        <v>0</v>
      </c>
      <c r="J316" s="57">
        <f>SUM(J311:J315)</f>
        <v>358490951</v>
      </c>
      <c r="K316" s="103">
        <f aca="true" t="shared" si="77" ref="K316:K357">IF(E316=0,0,(ABS(I316)/E316))</f>
        <v>0</v>
      </c>
      <c r="L316" s="100">
        <f aca="true" t="shared" si="78" ref="L316:L357">IF(E316=0,0,(J316/E316))</f>
        <v>0.17178589166605573</v>
      </c>
    </row>
    <row r="317" spans="1:12" ht="12.75">
      <c r="A317" s="40"/>
      <c r="B317" s="41" t="s">
        <v>582</v>
      </c>
      <c r="C317" s="42"/>
      <c r="D317" s="43">
        <f>SUM(D280:D283,D285:D291,D293:D301,D303:D309,D311:D315)</f>
        <v>5171248737</v>
      </c>
      <c r="E317" s="43">
        <f>SUM(E280:E283,E285:E291,E293:E301,E303:E309,E311:E315)</f>
        <v>5321165213</v>
      </c>
      <c r="F317" s="43">
        <f>SUM(F280:F283,F285:F291,F293:F301,F303:F309,F311:F315)</f>
        <v>4383468404</v>
      </c>
      <c r="G317" s="44">
        <f t="shared" si="71"/>
        <v>0.8476614889236569</v>
      </c>
      <c r="H317" s="45">
        <f t="shared" si="72"/>
        <v>0.8237797979455445</v>
      </c>
      <c r="I317" s="54">
        <f>I316+I310+I302+I292+I284</f>
        <v>-15613927</v>
      </c>
      <c r="J317" s="57">
        <f>J316+J310+J302+J292+J284</f>
        <v>953310736</v>
      </c>
      <c r="K317" s="103">
        <f t="shared" si="77"/>
        <v>0.0029343059978393497</v>
      </c>
      <c r="L317" s="100">
        <f t="shared" si="78"/>
        <v>0.1791545080522949</v>
      </c>
    </row>
    <row r="318" spans="1:12" ht="12.75">
      <c r="A318" s="22"/>
      <c r="B318" s="96"/>
      <c r="C318" s="92"/>
      <c r="D318" s="97"/>
      <c r="E318" s="97"/>
      <c r="F318" s="97"/>
      <c r="G318" s="29"/>
      <c r="H318" s="13"/>
      <c r="I318" s="98"/>
      <c r="J318" s="99"/>
      <c r="K318" s="102"/>
      <c r="L318" s="62"/>
    </row>
    <row r="319" spans="1:12" ht="12.75">
      <c r="A319" s="22"/>
      <c r="B319" s="24" t="s">
        <v>583</v>
      </c>
      <c r="C319" s="5"/>
      <c r="D319" s="97"/>
      <c r="E319" s="97"/>
      <c r="F319" s="97"/>
      <c r="G319" s="29"/>
      <c r="H319" s="13"/>
      <c r="I319" s="98"/>
      <c r="J319" s="99"/>
      <c r="K319" s="102"/>
      <c r="L319" s="62"/>
    </row>
    <row r="320" spans="1:12" ht="12.75">
      <c r="A320" s="27" t="s">
        <v>29</v>
      </c>
      <c r="B320" s="28" t="s">
        <v>584</v>
      </c>
      <c r="C320" s="11" t="s">
        <v>585</v>
      </c>
      <c r="D320" s="12">
        <v>26144082208</v>
      </c>
      <c r="E320" s="12">
        <v>25786891551</v>
      </c>
      <c r="F320" s="12">
        <v>25271973745</v>
      </c>
      <c r="G320" s="29">
        <f aca="true" t="shared" si="79" ref="G320:G357">IF($D320=0,0,$F320/$D320)</f>
        <v>0.9666422230445275</v>
      </c>
      <c r="H320" s="13">
        <f aca="true" t="shared" si="80" ref="H320:H357">IF($E320=0,0,$F320/$E320)</f>
        <v>0.9800318000724662</v>
      </c>
      <c r="I320" s="30">
        <f>IF($F320&gt;$E320,$E320-$F320,0)</f>
        <v>0</v>
      </c>
      <c r="J320" s="31">
        <f>IF($F320&lt;=$E320,$E320-$F320,0)</f>
        <v>514917806</v>
      </c>
      <c r="K320" s="102">
        <f t="shared" si="77"/>
        <v>0</v>
      </c>
      <c r="L320" s="62">
        <f t="shared" si="78"/>
        <v>0.019968199927533795</v>
      </c>
    </row>
    <row r="321" spans="1:12" ht="12.75">
      <c r="A321" s="32"/>
      <c r="B321" s="33" t="s">
        <v>34</v>
      </c>
      <c r="C321" s="34"/>
      <c r="D321" s="35">
        <f>D320</f>
        <v>26144082208</v>
      </c>
      <c r="E321" s="35">
        <f>E320</f>
        <v>25786891551</v>
      </c>
      <c r="F321" s="35">
        <f>F320</f>
        <v>25271973745</v>
      </c>
      <c r="G321" s="36">
        <f t="shared" si="79"/>
        <v>0.9666422230445275</v>
      </c>
      <c r="H321" s="18">
        <f t="shared" si="80"/>
        <v>0.9800318000724662</v>
      </c>
      <c r="I321" s="54">
        <f>SUM(I320)</f>
        <v>0</v>
      </c>
      <c r="J321" s="57">
        <f>SUM(J320)</f>
        <v>514917806</v>
      </c>
      <c r="K321" s="103">
        <f t="shared" si="77"/>
        <v>0</v>
      </c>
      <c r="L321" s="100">
        <f t="shared" si="78"/>
        <v>0.019968199927533795</v>
      </c>
    </row>
    <row r="322" spans="1:12" ht="12.75">
      <c r="A322" s="27" t="s">
        <v>35</v>
      </c>
      <c r="B322" s="28" t="s">
        <v>586</v>
      </c>
      <c r="C322" s="11" t="s">
        <v>587</v>
      </c>
      <c r="D322" s="12">
        <v>212653313</v>
      </c>
      <c r="E322" s="12">
        <v>208795299</v>
      </c>
      <c r="F322" s="12">
        <v>177404713</v>
      </c>
      <c r="G322" s="29">
        <f t="shared" si="79"/>
        <v>0.8342438238900138</v>
      </c>
      <c r="H322" s="13">
        <f t="shared" si="80"/>
        <v>0.8496585596019574</v>
      </c>
      <c r="I322" s="30">
        <f aca="true" t="shared" si="81" ref="I322:I327">IF($F322&gt;$E322,$E322-$F322,0)</f>
        <v>0</v>
      </c>
      <c r="J322" s="31">
        <f aca="true" t="shared" si="82" ref="J322:J327">IF($F322&lt;=$E322,$E322-$F322,0)</f>
        <v>31390586</v>
      </c>
      <c r="K322" s="102">
        <f t="shared" si="77"/>
        <v>0</v>
      </c>
      <c r="L322" s="62">
        <f t="shared" si="78"/>
        <v>0.15034144039804268</v>
      </c>
    </row>
    <row r="323" spans="1:12" ht="12.75">
      <c r="A323" s="27" t="s">
        <v>35</v>
      </c>
      <c r="B323" s="28" t="s">
        <v>588</v>
      </c>
      <c r="C323" s="11" t="s">
        <v>589</v>
      </c>
      <c r="D323" s="12">
        <v>173097000</v>
      </c>
      <c r="E323" s="12">
        <v>176483000</v>
      </c>
      <c r="F323" s="12">
        <v>172371598</v>
      </c>
      <c r="G323" s="29">
        <f t="shared" si="79"/>
        <v>0.9958092745685945</v>
      </c>
      <c r="H323" s="13">
        <f t="shared" si="80"/>
        <v>0.9767036938402</v>
      </c>
      <c r="I323" s="30">
        <f t="shared" si="81"/>
        <v>0</v>
      </c>
      <c r="J323" s="31">
        <f t="shared" si="82"/>
        <v>4111402</v>
      </c>
      <c r="K323" s="102">
        <f t="shared" si="77"/>
        <v>0</v>
      </c>
      <c r="L323" s="62">
        <f t="shared" si="78"/>
        <v>0.023296306159800093</v>
      </c>
    </row>
    <row r="324" spans="1:12" ht="12.75">
      <c r="A324" s="27" t="s">
        <v>35</v>
      </c>
      <c r="B324" s="28" t="s">
        <v>590</v>
      </c>
      <c r="C324" s="11" t="s">
        <v>591</v>
      </c>
      <c r="D324" s="12">
        <v>209828570</v>
      </c>
      <c r="E324" s="12">
        <v>211775999</v>
      </c>
      <c r="F324" s="12">
        <v>202355604</v>
      </c>
      <c r="G324" s="29">
        <f t="shared" si="79"/>
        <v>0.9643853742128634</v>
      </c>
      <c r="H324" s="13">
        <f t="shared" si="80"/>
        <v>0.9555171735962393</v>
      </c>
      <c r="I324" s="30">
        <f t="shared" si="81"/>
        <v>0</v>
      </c>
      <c r="J324" s="31">
        <f t="shared" si="82"/>
        <v>9420395</v>
      </c>
      <c r="K324" s="102">
        <f t="shared" si="77"/>
        <v>0</v>
      </c>
      <c r="L324" s="62">
        <f t="shared" si="78"/>
        <v>0.0444828264037607</v>
      </c>
    </row>
    <row r="325" spans="1:12" ht="12.75">
      <c r="A325" s="27" t="s">
        <v>35</v>
      </c>
      <c r="B325" s="28" t="s">
        <v>592</v>
      </c>
      <c r="C325" s="11" t="s">
        <v>593</v>
      </c>
      <c r="D325" s="12">
        <v>757586465</v>
      </c>
      <c r="E325" s="12">
        <v>752148513</v>
      </c>
      <c r="F325" s="12">
        <v>668749973</v>
      </c>
      <c r="G325" s="29">
        <f t="shared" si="79"/>
        <v>0.8827374879248931</v>
      </c>
      <c r="H325" s="13">
        <f t="shared" si="80"/>
        <v>0.8891195840202373</v>
      </c>
      <c r="I325" s="30">
        <f t="shared" si="81"/>
        <v>0</v>
      </c>
      <c r="J325" s="31">
        <f t="shared" si="82"/>
        <v>83398540</v>
      </c>
      <c r="K325" s="102">
        <f t="shared" si="77"/>
        <v>0</v>
      </c>
      <c r="L325" s="62">
        <f t="shared" si="78"/>
        <v>0.11088041597976277</v>
      </c>
    </row>
    <row r="326" spans="1:12" ht="12.75">
      <c r="A326" s="27" t="s">
        <v>35</v>
      </c>
      <c r="B326" s="28" t="s">
        <v>594</v>
      </c>
      <c r="C326" s="11" t="s">
        <v>595</v>
      </c>
      <c r="D326" s="12">
        <v>470108184</v>
      </c>
      <c r="E326" s="12">
        <v>484410607</v>
      </c>
      <c r="F326" s="12">
        <v>429357559</v>
      </c>
      <c r="G326" s="29">
        <f t="shared" si="79"/>
        <v>0.9133164952516547</v>
      </c>
      <c r="H326" s="13">
        <f t="shared" si="80"/>
        <v>0.8863504489694215</v>
      </c>
      <c r="I326" s="30">
        <f t="shared" si="81"/>
        <v>0</v>
      </c>
      <c r="J326" s="31">
        <f t="shared" si="82"/>
        <v>55053048</v>
      </c>
      <c r="K326" s="102">
        <f t="shared" si="77"/>
        <v>0</v>
      </c>
      <c r="L326" s="62">
        <f t="shared" si="78"/>
        <v>0.11364955103057849</v>
      </c>
    </row>
    <row r="327" spans="1:12" ht="12.75">
      <c r="A327" s="27" t="s">
        <v>54</v>
      </c>
      <c r="B327" s="28" t="s">
        <v>596</v>
      </c>
      <c r="C327" s="11" t="s">
        <v>597</v>
      </c>
      <c r="D327" s="12">
        <v>269805560</v>
      </c>
      <c r="E327" s="12">
        <v>269287560</v>
      </c>
      <c r="F327" s="12">
        <v>238884683</v>
      </c>
      <c r="G327" s="29">
        <f t="shared" si="79"/>
        <v>0.8853957012598258</v>
      </c>
      <c r="H327" s="13">
        <f t="shared" si="80"/>
        <v>0.8870988433331268</v>
      </c>
      <c r="I327" s="30">
        <f t="shared" si="81"/>
        <v>0</v>
      </c>
      <c r="J327" s="31">
        <f t="shared" si="82"/>
        <v>30402877</v>
      </c>
      <c r="K327" s="102">
        <f t="shared" si="77"/>
        <v>0</v>
      </c>
      <c r="L327" s="62">
        <f t="shared" si="78"/>
        <v>0.11290115666687314</v>
      </c>
    </row>
    <row r="328" spans="1:12" ht="12.75">
      <c r="A328" s="32"/>
      <c r="B328" s="33" t="s">
        <v>598</v>
      </c>
      <c r="C328" s="34"/>
      <c r="D328" s="35">
        <f>SUM(D322:D327)</f>
        <v>2093079092</v>
      </c>
      <c r="E328" s="35">
        <f>SUM(E322:E327)</f>
        <v>2102900978</v>
      </c>
      <c r="F328" s="35">
        <f>SUM(F322:F327)</f>
        <v>1889124130</v>
      </c>
      <c r="G328" s="36">
        <f t="shared" si="79"/>
        <v>0.9025574509919189</v>
      </c>
      <c r="H328" s="18">
        <f t="shared" si="80"/>
        <v>0.8983419332453227</v>
      </c>
      <c r="I328" s="54">
        <f>SUM(I322:I327)</f>
        <v>0</v>
      </c>
      <c r="J328" s="57">
        <f>SUM(J322:J327)</f>
        <v>213776848</v>
      </c>
      <c r="K328" s="103">
        <f t="shared" si="77"/>
        <v>0</v>
      </c>
      <c r="L328" s="100">
        <f t="shared" si="78"/>
        <v>0.10165806675467721</v>
      </c>
    </row>
    <row r="329" spans="1:12" ht="12.75">
      <c r="A329" s="27" t="s">
        <v>35</v>
      </c>
      <c r="B329" s="28" t="s">
        <v>599</v>
      </c>
      <c r="C329" s="11" t="s">
        <v>600</v>
      </c>
      <c r="D329" s="12">
        <v>399527457</v>
      </c>
      <c r="E329" s="12">
        <v>403311270</v>
      </c>
      <c r="F329" s="12">
        <v>351925131</v>
      </c>
      <c r="G329" s="29">
        <f t="shared" si="79"/>
        <v>0.880853430306293</v>
      </c>
      <c r="H329" s="13">
        <f t="shared" si="80"/>
        <v>0.8725893799099639</v>
      </c>
      <c r="I329" s="30">
        <f aca="true" t="shared" si="83" ref="I329:I334">IF($F329&gt;$E329,$E329-$F329,0)</f>
        <v>0</v>
      </c>
      <c r="J329" s="31">
        <f aca="true" t="shared" si="84" ref="J329:J334">IF($F329&lt;=$E329,$E329-$F329,0)</f>
        <v>51386139</v>
      </c>
      <c r="K329" s="102">
        <f t="shared" si="77"/>
        <v>0</v>
      </c>
      <c r="L329" s="62">
        <f t="shared" si="78"/>
        <v>0.12741062009003618</v>
      </c>
    </row>
    <row r="330" spans="1:12" ht="12.75">
      <c r="A330" s="27" t="s">
        <v>35</v>
      </c>
      <c r="B330" s="28" t="s">
        <v>601</v>
      </c>
      <c r="C330" s="11" t="s">
        <v>602</v>
      </c>
      <c r="D330" s="12">
        <v>1451395836</v>
      </c>
      <c r="E330" s="12">
        <v>1489295942</v>
      </c>
      <c r="F330" s="12">
        <v>1327993123</v>
      </c>
      <c r="G330" s="29">
        <f t="shared" si="79"/>
        <v>0.9149765281536884</v>
      </c>
      <c r="H330" s="13">
        <f t="shared" si="80"/>
        <v>0.8916918965189794</v>
      </c>
      <c r="I330" s="30">
        <f t="shared" si="83"/>
        <v>0</v>
      </c>
      <c r="J330" s="31">
        <f t="shared" si="84"/>
        <v>161302819</v>
      </c>
      <c r="K330" s="102">
        <f t="shared" si="77"/>
        <v>0</v>
      </c>
      <c r="L330" s="62">
        <f t="shared" si="78"/>
        <v>0.10830810348102056</v>
      </c>
    </row>
    <row r="331" spans="1:12" ht="12.75">
      <c r="A331" s="27" t="s">
        <v>35</v>
      </c>
      <c r="B331" s="28" t="s">
        <v>603</v>
      </c>
      <c r="C331" s="11" t="s">
        <v>604</v>
      </c>
      <c r="D331" s="12">
        <v>1000960845</v>
      </c>
      <c r="E331" s="12">
        <v>1054768582</v>
      </c>
      <c r="F331" s="12">
        <v>946922196</v>
      </c>
      <c r="G331" s="29">
        <f t="shared" si="79"/>
        <v>0.9460132239238589</v>
      </c>
      <c r="H331" s="13">
        <f t="shared" si="80"/>
        <v>0.89775350930959</v>
      </c>
      <c r="I331" s="30">
        <f t="shared" si="83"/>
        <v>0</v>
      </c>
      <c r="J331" s="31">
        <f t="shared" si="84"/>
        <v>107846386</v>
      </c>
      <c r="K331" s="102">
        <f t="shared" si="77"/>
        <v>0</v>
      </c>
      <c r="L331" s="62">
        <f t="shared" si="78"/>
        <v>0.10224649069041004</v>
      </c>
    </row>
    <row r="332" spans="1:12" ht="12.75">
      <c r="A332" s="27" t="s">
        <v>35</v>
      </c>
      <c r="B332" s="28" t="s">
        <v>605</v>
      </c>
      <c r="C332" s="11" t="s">
        <v>606</v>
      </c>
      <c r="D332" s="12">
        <v>736379740</v>
      </c>
      <c r="E332" s="12">
        <v>712516847</v>
      </c>
      <c r="F332" s="12">
        <v>662322479</v>
      </c>
      <c r="G332" s="29">
        <f t="shared" si="79"/>
        <v>0.8994306103532941</v>
      </c>
      <c r="H332" s="13">
        <f t="shared" si="80"/>
        <v>0.9295534299134965</v>
      </c>
      <c r="I332" s="30">
        <f t="shared" si="83"/>
        <v>0</v>
      </c>
      <c r="J332" s="31">
        <f t="shared" si="84"/>
        <v>50194368</v>
      </c>
      <c r="K332" s="102">
        <f t="shared" si="77"/>
        <v>0</v>
      </c>
      <c r="L332" s="62">
        <f t="shared" si="78"/>
        <v>0.07044657008650351</v>
      </c>
    </row>
    <row r="333" spans="1:12" ht="12.75">
      <c r="A333" s="27" t="s">
        <v>35</v>
      </c>
      <c r="B333" s="28" t="s">
        <v>607</v>
      </c>
      <c r="C333" s="11" t="s">
        <v>608</v>
      </c>
      <c r="D333" s="12">
        <v>456307310</v>
      </c>
      <c r="E333" s="12">
        <v>455327082</v>
      </c>
      <c r="F333" s="12">
        <v>415543438</v>
      </c>
      <c r="G333" s="29">
        <f t="shared" si="79"/>
        <v>0.9106657484842835</v>
      </c>
      <c r="H333" s="13">
        <f t="shared" si="80"/>
        <v>0.9126262294233577</v>
      </c>
      <c r="I333" s="30">
        <f t="shared" si="83"/>
        <v>0</v>
      </c>
      <c r="J333" s="31">
        <f t="shared" si="84"/>
        <v>39783644</v>
      </c>
      <c r="K333" s="102">
        <f t="shared" si="77"/>
        <v>0</v>
      </c>
      <c r="L333" s="62">
        <f t="shared" si="78"/>
        <v>0.0873737705766423</v>
      </c>
    </row>
    <row r="334" spans="1:12" ht="12.75">
      <c r="A334" s="27" t="s">
        <v>54</v>
      </c>
      <c r="B334" s="28" t="s">
        <v>609</v>
      </c>
      <c r="C334" s="11" t="s">
        <v>610</v>
      </c>
      <c r="D334" s="12">
        <v>325294648</v>
      </c>
      <c r="E334" s="12">
        <v>356130277</v>
      </c>
      <c r="F334" s="12">
        <v>310233574</v>
      </c>
      <c r="G334" s="29">
        <f t="shared" si="79"/>
        <v>0.9537002096634556</v>
      </c>
      <c r="H334" s="13">
        <f t="shared" si="80"/>
        <v>0.8711238387630827</v>
      </c>
      <c r="I334" s="30">
        <f t="shared" si="83"/>
        <v>0</v>
      </c>
      <c r="J334" s="31">
        <f t="shared" si="84"/>
        <v>45896703</v>
      </c>
      <c r="K334" s="102">
        <f t="shared" si="77"/>
        <v>0</v>
      </c>
      <c r="L334" s="62">
        <f t="shared" si="78"/>
        <v>0.12887616123691725</v>
      </c>
    </row>
    <row r="335" spans="1:12" ht="12.75">
      <c r="A335" s="32"/>
      <c r="B335" s="33" t="s">
        <v>611</v>
      </c>
      <c r="C335" s="34"/>
      <c r="D335" s="35">
        <f>SUM(D329:D334)</f>
        <v>4369865836</v>
      </c>
      <c r="E335" s="35">
        <f>SUM(E329:E334)</f>
        <v>4471350000</v>
      </c>
      <c r="F335" s="35">
        <f>SUM(F329:F334)</f>
        <v>4014939941</v>
      </c>
      <c r="G335" s="36">
        <f t="shared" si="79"/>
        <v>0.9187787661405905</v>
      </c>
      <c r="H335" s="18">
        <f t="shared" si="80"/>
        <v>0.8979256692050499</v>
      </c>
      <c r="I335" s="54">
        <f>SUM(I329:I334)</f>
        <v>0</v>
      </c>
      <c r="J335" s="57">
        <f>SUM(J329:J334)</f>
        <v>456410059</v>
      </c>
      <c r="K335" s="103">
        <f t="shared" si="77"/>
        <v>0</v>
      </c>
      <c r="L335" s="100">
        <f t="shared" si="78"/>
        <v>0.10207433079495007</v>
      </c>
    </row>
    <row r="336" spans="1:12" ht="12.75">
      <c r="A336" s="27" t="s">
        <v>35</v>
      </c>
      <c r="B336" s="28" t="s">
        <v>612</v>
      </c>
      <c r="C336" s="11" t="s">
        <v>613</v>
      </c>
      <c r="D336" s="12">
        <v>328592203</v>
      </c>
      <c r="E336" s="12">
        <v>471374753</v>
      </c>
      <c r="F336" s="12">
        <v>303607721</v>
      </c>
      <c r="G336" s="29">
        <f t="shared" si="79"/>
        <v>0.9239650795974608</v>
      </c>
      <c r="H336" s="13">
        <f t="shared" si="80"/>
        <v>0.6440899073777929</v>
      </c>
      <c r="I336" s="30">
        <f aca="true" t="shared" si="85" ref="I336:I349">IF($F336&gt;$E336,$E336-$F336,0)</f>
        <v>0</v>
      </c>
      <c r="J336" s="31">
        <f>IF($F336&lt;=$E336,$E336-$F336,0)</f>
        <v>167767032</v>
      </c>
      <c r="K336" s="102">
        <f t="shared" si="77"/>
        <v>0</v>
      </c>
      <c r="L336" s="62">
        <f t="shared" si="78"/>
        <v>0.35591009262220713</v>
      </c>
    </row>
    <row r="337" spans="1:12" ht="12.75">
      <c r="A337" s="27" t="s">
        <v>35</v>
      </c>
      <c r="B337" s="28" t="s">
        <v>614</v>
      </c>
      <c r="C337" s="11" t="s">
        <v>615</v>
      </c>
      <c r="D337" s="12">
        <v>824059174</v>
      </c>
      <c r="E337" s="12">
        <v>827491018</v>
      </c>
      <c r="F337" s="12">
        <v>807894082</v>
      </c>
      <c r="G337" s="29">
        <f t="shared" si="79"/>
        <v>0.9803835786190762</v>
      </c>
      <c r="H337" s="13">
        <f t="shared" si="80"/>
        <v>0.9763176450575081</v>
      </c>
      <c r="I337" s="30">
        <f t="shared" si="85"/>
        <v>0</v>
      </c>
      <c r="J337" s="31">
        <f>IF($F337&lt;=$E337,$E337-$F337,0)</f>
        <v>19596936</v>
      </c>
      <c r="K337" s="102">
        <f t="shared" si="77"/>
        <v>0</v>
      </c>
      <c r="L337" s="62">
        <f t="shared" si="78"/>
        <v>0.023682354942491955</v>
      </c>
    </row>
    <row r="338" spans="1:12" ht="12.75">
      <c r="A338" s="27" t="s">
        <v>35</v>
      </c>
      <c r="B338" s="28" t="s">
        <v>616</v>
      </c>
      <c r="C338" s="11" t="s">
        <v>617</v>
      </c>
      <c r="D338" s="12">
        <v>230483542</v>
      </c>
      <c r="E338" s="12">
        <v>234286486</v>
      </c>
      <c r="F338" s="12">
        <v>201511447</v>
      </c>
      <c r="G338" s="29">
        <f t="shared" si="79"/>
        <v>0.8742986386420597</v>
      </c>
      <c r="H338" s="13">
        <f t="shared" si="80"/>
        <v>0.860107001647547</v>
      </c>
      <c r="I338" s="30">
        <f t="shared" si="85"/>
        <v>0</v>
      </c>
      <c r="J338" s="31">
        <f>IF($F338&lt;=$E338,$E338-$F338,0)</f>
        <v>32775039</v>
      </c>
      <c r="K338" s="102">
        <f t="shared" si="77"/>
        <v>0</v>
      </c>
      <c r="L338" s="62">
        <f t="shared" si="78"/>
        <v>0.13989299835245297</v>
      </c>
    </row>
    <row r="339" spans="1:12" ht="12.75">
      <c r="A339" s="27" t="s">
        <v>35</v>
      </c>
      <c r="B339" s="28" t="s">
        <v>618</v>
      </c>
      <c r="C339" s="11" t="s">
        <v>619</v>
      </c>
      <c r="D339" s="12">
        <v>178416863</v>
      </c>
      <c r="E339" s="12">
        <v>191367220</v>
      </c>
      <c r="F339" s="12">
        <v>158818797</v>
      </c>
      <c r="G339" s="29">
        <f t="shared" si="79"/>
        <v>0.8901557528225345</v>
      </c>
      <c r="H339" s="13">
        <f t="shared" si="80"/>
        <v>0.8299164141068675</v>
      </c>
      <c r="I339" s="30">
        <f t="shared" si="85"/>
        <v>0</v>
      </c>
      <c r="J339" s="31">
        <f>IF($F339&lt;=$E339,$E339-$F339,0)</f>
        <v>32548423</v>
      </c>
      <c r="K339" s="102">
        <f t="shared" si="77"/>
        <v>0</v>
      </c>
      <c r="L339" s="62">
        <f t="shared" si="78"/>
        <v>0.17008358589313258</v>
      </c>
    </row>
    <row r="340" spans="1:12" ht="12.75">
      <c r="A340" s="27" t="s">
        <v>54</v>
      </c>
      <c r="B340" s="28" t="s">
        <v>620</v>
      </c>
      <c r="C340" s="11" t="s">
        <v>621</v>
      </c>
      <c r="D340" s="12">
        <v>112034170</v>
      </c>
      <c r="E340" s="12">
        <v>127170250</v>
      </c>
      <c r="F340" s="12">
        <v>119834755</v>
      </c>
      <c r="G340" s="29">
        <f t="shared" si="79"/>
        <v>1.0696268379548846</v>
      </c>
      <c r="H340" s="13">
        <f t="shared" si="80"/>
        <v>0.9423175231628467</v>
      </c>
      <c r="I340" s="30">
        <f t="shared" si="85"/>
        <v>0</v>
      </c>
      <c r="J340" s="31">
        <f>IF($F340&lt;=$E340,$E340-$F340,0)</f>
        <v>7335495</v>
      </c>
      <c r="K340" s="102">
        <f t="shared" si="77"/>
        <v>0</v>
      </c>
      <c r="L340" s="62">
        <f t="shared" si="78"/>
        <v>0.05768247683715334</v>
      </c>
    </row>
    <row r="341" spans="1:12" ht="12.75">
      <c r="A341" s="32"/>
      <c r="B341" s="33" t="s">
        <v>622</v>
      </c>
      <c r="C341" s="34"/>
      <c r="D341" s="35">
        <f>SUM(D336:D340)</f>
        <v>1673585952</v>
      </c>
      <c r="E341" s="35">
        <f>SUM(E336:E340)</f>
        <v>1851689727</v>
      </c>
      <c r="F341" s="35">
        <f>SUM(F336:F340)</f>
        <v>1591666802</v>
      </c>
      <c r="G341" s="36">
        <f t="shared" si="79"/>
        <v>0.9510517222601543</v>
      </c>
      <c r="H341" s="18">
        <f t="shared" si="80"/>
        <v>0.8595753266821466</v>
      </c>
      <c r="I341" s="54">
        <f>SUM(I336:I340)</f>
        <v>0</v>
      </c>
      <c r="J341" s="57">
        <f>SUM(J336:J340)</f>
        <v>260022925</v>
      </c>
      <c r="K341" s="103">
        <f t="shared" si="77"/>
        <v>0</v>
      </c>
      <c r="L341" s="100">
        <f t="shared" si="78"/>
        <v>0.14042467331785333</v>
      </c>
    </row>
    <row r="342" spans="1:12" ht="12.75">
      <c r="A342" s="27" t="s">
        <v>35</v>
      </c>
      <c r="B342" s="28" t="s">
        <v>623</v>
      </c>
      <c r="C342" s="11" t="s">
        <v>624</v>
      </c>
      <c r="D342" s="12">
        <v>132630930</v>
      </c>
      <c r="E342" s="12">
        <v>155746054</v>
      </c>
      <c r="F342" s="12">
        <v>81686785</v>
      </c>
      <c r="G342" s="29">
        <f t="shared" si="79"/>
        <v>0.6158954400757048</v>
      </c>
      <c r="H342" s="13">
        <f t="shared" si="80"/>
        <v>0.5244870280951066</v>
      </c>
      <c r="I342" s="30">
        <f t="shared" si="85"/>
        <v>0</v>
      </c>
      <c r="J342" s="31">
        <f aca="true" t="shared" si="86" ref="J342:J349">IF($F342&lt;=$E342,$E342-$F342,0)</f>
        <v>74059269</v>
      </c>
      <c r="K342" s="102">
        <f t="shared" si="77"/>
        <v>0</v>
      </c>
      <c r="L342" s="62">
        <f t="shared" si="78"/>
        <v>0.47551297190489333</v>
      </c>
    </row>
    <row r="343" spans="1:12" ht="12.75">
      <c r="A343" s="27" t="s">
        <v>35</v>
      </c>
      <c r="B343" s="28" t="s">
        <v>625</v>
      </c>
      <c r="C343" s="11" t="s">
        <v>626</v>
      </c>
      <c r="D343" s="12">
        <v>281602990</v>
      </c>
      <c r="E343" s="12">
        <v>290145006</v>
      </c>
      <c r="F343" s="12">
        <v>269202308</v>
      </c>
      <c r="G343" s="29">
        <f t="shared" si="79"/>
        <v>0.9559639547861335</v>
      </c>
      <c r="H343" s="13">
        <f t="shared" si="80"/>
        <v>0.9278198915476078</v>
      </c>
      <c r="I343" s="30">
        <f t="shared" si="85"/>
        <v>0</v>
      </c>
      <c r="J343" s="31">
        <f t="shared" si="86"/>
        <v>20942698</v>
      </c>
      <c r="K343" s="102">
        <f t="shared" si="77"/>
        <v>0</v>
      </c>
      <c r="L343" s="62">
        <f t="shared" si="78"/>
        <v>0.07218010845239226</v>
      </c>
    </row>
    <row r="344" spans="1:12" ht="12.75">
      <c r="A344" s="27" t="s">
        <v>35</v>
      </c>
      <c r="B344" s="28" t="s">
        <v>627</v>
      </c>
      <c r="C344" s="11" t="s">
        <v>628</v>
      </c>
      <c r="D344" s="12">
        <v>731814091</v>
      </c>
      <c r="E344" s="12">
        <v>754155299</v>
      </c>
      <c r="F344" s="12">
        <v>622876991</v>
      </c>
      <c r="G344" s="29">
        <f t="shared" si="79"/>
        <v>0.8511410188192181</v>
      </c>
      <c r="H344" s="13">
        <f t="shared" si="80"/>
        <v>0.8259266915261707</v>
      </c>
      <c r="I344" s="30">
        <f t="shared" si="85"/>
        <v>0</v>
      </c>
      <c r="J344" s="31">
        <f t="shared" si="86"/>
        <v>131278308</v>
      </c>
      <c r="K344" s="102">
        <f t="shared" si="77"/>
        <v>0</v>
      </c>
      <c r="L344" s="62">
        <f t="shared" si="78"/>
        <v>0.17407330847382935</v>
      </c>
    </row>
    <row r="345" spans="1:12" ht="12.75">
      <c r="A345" s="27" t="s">
        <v>35</v>
      </c>
      <c r="B345" s="28" t="s">
        <v>629</v>
      </c>
      <c r="C345" s="11" t="s">
        <v>630</v>
      </c>
      <c r="D345" s="12">
        <v>1173924449</v>
      </c>
      <c r="E345" s="12">
        <v>1267655299</v>
      </c>
      <c r="F345" s="12">
        <v>1078436111</v>
      </c>
      <c r="G345" s="29">
        <f t="shared" si="79"/>
        <v>0.9186588727397738</v>
      </c>
      <c r="H345" s="13">
        <f t="shared" si="80"/>
        <v>0.8507329333539906</v>
      </c>
      <c r="I345" s="30">
        <f t="shared" si="85"/>
        <v>0</v>
      </c>
      <c r="J345" s="31">
        <f t="shared" si="86"/>
        <v>189219188</v>
      </c>
      <c r="K345" s="102">
        <f t="shared" si="77"/>
        <v>0</v>
      </c>
      <c r="L345" s="62">
        <f t="shared" si="78"/>
        <v>0.14926706664600942</v>
      </c>
    </row>
    <row r="346" spans="1:12" ht="12.75">
      <c r="A346" s="27" t="s">
        <v>35</v>
      </c>
      <c r="B346" s="28" t="s">
        <v>631</v>
      </c>
      <c r="C346" s="11" t="s">
        <v>632</v>
      </c>
      <c r="D346" s="12">
        <v>421658708</v>
      </c>
      <c r="E346" s="12">
        <v>421658708</v>
      </c>
      <c r="F346" s="12">
        <v>416668664</v>
      </c>
      <c r="G346" s="29">
        <f t="shared" si="79"/>
        <v>0.9881656801927117</v>
      </c>
      <c r="H346" s="13">
        <f t="shared" si="80"/>
        <v>0.9881656801927117</v>
      </c>
      <c r="I346" s="30">
        <f t="shared" si="85"/>
        <v>0</v>
      </c>
      <c r="J346" s="31">
        <f t="shared" si="86"/>
        <v>4990044</v>
      </c>
      <c r="K346" s="102">
        <f t="shared" si="77"/>
        <v>0</v>
      </c>
      <c r="L346" s="62">
        <f t="shared" si="78"/>
        <v>0.011834319807288315</v>
      </c>
    </row>
    <row r="347" spans="1:12" ht="12.75">
      <c r="A347" s="27" t="s">
        <v>35</v>
      </c>
      <c r="B347" s="28" t="s">
        <v>633</v>
      </c>
      <c r="C347" s="11" t="s">
        <v>634</v>
      </c>
      <c r="D347" s="12">
        <v>404059808</v>
      </c>
      <c r="E347" s="12">
        <v>406009252</v>
      </c>
      <c r="F347" s="12">
        <v>380478718</v>
      </c>
      <c r="G347" s="29">
        <f t="shared" si="79"/>
        <v>0.941639604996298</v>
      </c>
      <c r="H347" s="13">
        <f t="shared" si="80"/>
        <v>0.937118344288371</v>
      </c>
      <c r="I347" s="30">
        <f t="shared" si="85"/>
        <v>0</v>
      </c>
      <c r="J347" s="31">
        <f t="shared" si="86"/>
        <v>25530534</v>
      </c>
      <c r="K347" s="102">
        <f t="shared" si="77"/>
        <v>0</v>
      </c>
      <c r="L347" s="62">
        <f t="shared" si="78"/>
        <v>0.06288165571162896</v>
      </c>
    </row>
    <row r="348" spans="1:12" ht="12.75">
      <c r="A348" s="27" t="s">
        <v>35</v>
      </c>
      <c r="B348" s="28" t="s">
        <v>635</v>
      </c>
      <c r="C348" s="11" t="s">
        <v>636</v>
      </c>
      <c r="D348" s="12">
        <v>532489120</v>
      </c>
      <c r="E348" s="12">
        <v>521240060</v>
      </c>
      <c r="F348" s="12">
        <v>526462931</v>
      </c>
      <c r="G348" s="29">
        <f t="shared" si="79"/>
        <v>0.9886829819170765</v>
      </c>
      <c r="H348" s="13">
        <f t="shared" si="80"/>
        <v>1.0100200874813805</v>
      </c>
      <c r="I348" s="30">
        <f t="shared" si="85"/>
        <v>-5222871</v>
      </c>
      <c r="J348" s="31">
        <f t="shared" si="86"/>
        <v>0</v>
      </c>
      <c r="K348" s="102">
        <f t="shared" si="77"/>
        <v>0.01002008748138046</v>
      </c>
      <c r="L348" s="62">
        <f t="shared" si="78"/>
        <v>0</v>
      </c>
    </row>
    <row r="349" spans="1:12" ht="12.75">
      <c r="A349" s="27" t="s">
        <v>54</v>
      </c>
      <c r="B349" s="28" t="s">
        <v>637</v>
      </c>
      <c r="C349" s="11" t="s">
        <v>638</v>
      </c>
      <c r="D349" s="12">
        <v>175047420</v>
      </c>
      <c r="E349" s="12">
        <v>273461862</v>
      </c>
      <c r="F349" s="12">
        <v>150320646</v>
      </c>
      <c r="G349" s="29">
        <f t="shared" si="79"/>
        <v>0.8587424253382312</v>
      </c>
      <c r="H349" s="13">
        <f t="shared" si="80"/>
        <v>0.5496951015421668</v>
      </c>
      <c r="I349" s="30">
        <f t="shared" si="85"/>
        <v>0</v>
      </c>
      <c r="J349" s="31">
        <f t="shared" si="86"/>
        <v>123141216</v>
      </c>
      <c r="K349" s="102">
        <f t="shared" si="77"/>
        <v>0</v>
      </c>
      <c r="L349" s="62">
        <f t="shared" si="78"/>
        <v>0.4503048984578332</v>
      </c>
    </row>
    <row r="350" spans="1:12" ht="12.75">
      <c r="A350" s="32"/>
      <c r="B350" s="33" t="s">
        <v>639</v>
      </c>
      <c r="C350" s="34"/>
      <c r="D350" s="35">
        <f>SUM(D342:D349)</f>
        <v>3853227516</v>
      </c>
      <c r="E350" s="35">
        <f>SUM(E342:E349)</f>
        <v>4090071540</v>
      </c>
      <c r="F350" s="35">
        <f>SUM(F342:F349)</f>
        <v>3526133154</v>
      </c>
      <c r="G350" s="36">
        <f t="shared" si="79"/>
        <v>0.9151115887546776</v>
      </c>
      <c r="H350" s="18">
        <f t="shared" si="80"/>
        <v>0.8621201657514284</v>
      </c>
      <c r="I350" s="54">
        <f>SUM(I342:I349)</f>
        <v>-5222871</v>
      </c>
      <c r="J350" s="57">
        <f>SUM(J342:J349)</f>
        <v>569161257</v>
      </c>
      <c r="K350" s="103">
        <f t="shared" si="77"/>
        <v>0.001276963238643009</v>
      </c>
      <c r="L350" s="100">
        <f t="shared" si="78"/>
        <v>0.1391567974872146</v>
      </c>
    </row>
    <row r="351" spans="1:12" ht="12.75">
      <c r="A351" s="27" t="s">
        <v>35</v>
      </c>
      <c r="B351" s="28" t="s">
        <v>640</v>
      </c>
      <c r="C351" s="11" t="s">
        <v>641</v>
      </c>
      <c r="D351" s="12">
        <v>46544200</v>
      </c>
      <c r="E351" s="12">
        <v>49749342</v>
      </c>
      <c r="F351" s="12">
        <v>46042913</v>
      </c>
      <c r="G351" s="29">
        <f t="shared" si="79"/>
        <v>0.9892298718207639</v>
      </c>
      <c r="H351" s="13">
        <f t="shared" si="80"/>
        <v>0.925497929198742</v>
      </c>
      <c r="I351" s="30">
        <f>IF($F351&gt;$E351,$E351-$F351,0)</f>
        <v>0</v>
      </c>
      <c r="J351" s="31">
        <f>IF($F351&lt;=$E351,$E351-$F351,0)</f>
        <v>3706429</v>
      </c>
      <c r="K351" s="102">
        <f t="shared" si="77"/>
        <v>0</v>
      </c>
      <c r="L351" s="62">
        <f t="shared" si="78"/>
        <v>0.07450207080125804</v>
      </c>
    </row>
    <row r="352" spans="1:12" ht="12.75">
      <c r="A352" s="27" t="s">
        <v>35</v>
      </c>
      <c r="B352" s="28" t="s">
        <v>642</v>
      </c>
      <c r="C352" s="11" t="s">
        <v>643</v>
      </c>
      <c r="D352" s="12">
        <v>48559741</v>
      </c>
      <c r="E352" s="12">
        <v>45874851</v>
      </c>
      <c r="F352" s="12">
        <v>40975696</v>
      </c>
      <c r="G352" s="29">
        <f t="shared" si="79"/>
        <v>0.8438203160927074</v>
      </c>
      <c r="H352" s="13">
        <f t="shared" si="80"/>
        <v>0.8932060836557267</v>
      </c>
      <c r="I352" s="30">
        <f>IF($F352&gt;$E352,$E352-$F352,0)</f>
        <v>0</v>
      </c>
      <c r="J352" s="31">
        <f>IF($F352&lt;=$E352,$E352-$F352,0)</f>
        <v>4899155</v>
      </c>
      <c r="K352" s="102">
        <f t="shared" si="77"/>
        <v>0</v>
      </c>
      <c r="L352" s="62">
        <f t="shared" si="78"/>
        <v>0.10679391634427325</v>
      </c>
    </row>
    <row r="353" spans="1:12" ht="12.75">
      <c r="A353" s="27" t="s">
        <v>35</v>
      </c>
      <c r="B353" s="28" t="s">
        <v>644</v>
      </c>
      <c r="C353" s="11" t="s">
        <v>645</v>
      </c>
      <c r="D353" s="12">
        <v>209926124</v>
      </c>
      <c r="E353" s="12">
        <v>223878226</v>
      </c>
      <c r="F353" s="12">
        <v>217742312</v>
      </c>
      <c r="G353" s="29">
        <f t="shared" si="79"/>
        <v>1.0372330410863966</v>
      </c>
      <c r="H353" s="13">
        <f t="shared" si="80"/>
        <v>0.9725926272079716</v>
      </c>
      <c r="I353" s="30">
        <f>IF($F353&gt;$E353,$E353-$F353,0)</f>
        <v>0</v>
      </c>
      <c r="J353" s="31">
        <f>IF($F353&lt;=$E353,$E353-$F353,0)</f>
        <v>6135914</v>
      </c>
      <c r="K353" s="102">
        <f t="shared" si="77"/>
        <v>0</v>
      </c>
      <c r="L353" s="62">
        <f t="shared" si="78"/>
        <v>0.027407372792028466</v>
      </c>
    </row>
    <row r="354" spans="1:12" ht="12.75">
      <c r="A354" s="27" t="s">
        <v>54</v>
      </c>
      <c r="B354" s="28" t="s">
        <v>646</v>
      </c>
      <c r="C354" s="11" t="s">
        <v>647</v>
      </c>
      <c r="D354" s="12">
        <v>50647611</v>
      </c>
      <c r="E354" s="12">
        <v>56889194</v>
      </c>
      <c r="F354" s="12">
        <v>57330120</v>
      </c>
      <c r="G354" s="29">
        <f t="shared" si="79"/>
        <v>1.1319412479297395</v>
      </c>
      <c r="H354" s="13">
        <f t="shared" si="80"/>
        <v>1.0077506107750445</v>
      </c>
      <c r="I354" s="30">
        <f>IF($F354&gt;$E354,$E354-$F354,0)</f>
        <v>-440926</v>
      </c>
      <c r="J354" s="31">
        <f>IF($F354&lt;=$E354,$E354-$F354,0)</f>
        <v>0</v>
      </c>
      <c r="K354" s="102">
        <f t="shared" si="77"/>
        <v>0.007750610775044554</v>
      </c>
      <c r="L354" s="62">
        <f t="shared" si="78"/>
        <v>0</v>
      </c>
    </row>
    <row r="355" spans="1:12" ht="12.75">
      <c r="A355" s="32"/>
      <c r="B355" s="33" t="s">
        <v>648</v>
      </c>
      <c r="C355" s="34"/>
      <c r="D355" s="35">
        <f>SUM(D351:D354)</f>
        <v>355677676</v>
      </c>
      <c r="E355" s="35">
        <f>SUM(E351:E354)</f>
        <v>376391613</v>
      </c>
      <c r="F355" s="35">
        <f>SUM(F351:F354)</f>
        <v>362091041</v>
      </c>
      <c r="G355" s="36">
        <f t="shared" si="79"/>
        <v>1.0180313959316356</v>
      </c>
      <c r="H355" s="18">
        <f t="shared" si="80"/>
        <v>0.9620061353492486</v>
      </c>
      <c r="I355" s="54">
        <f>SUM(I351:I354)</f>
        <v>-440926</v>
      </c>
      <c r="J355" s="57">
        <f>SUM(J351:J354)</f>
        <v>14741498</v>
      </c>
      <c r="K355" s="103">
        <f t="shared" si="77"/>
        <v>0.0011714554330412245</v>
      </c>
      <c r="L355" s="100">
        <f t="shared" si="78"/>
        <v>0.03916532008379262</v>
      </c>
    </row>
    <row r="356" spans="1:12" ht="12.75">
      <c r="A356" s="40"/>
      <c r="B356" s="41" t="s">
        <v>649</v>
      </c>
      <c r="C356" s="42"/>
      <c r="D356" s="43">
        <f>SUM(D320,D322:D327,D329:D334,D336:D340,D342:D349,D351:D354)</f>
        <v>38489518280</v>
      </c>
      <c r="E356" s="43">
        <f>SUM(E320,E322:E327,E329:E334,E336:E340,E342:E349,E351:E354)</f>
        <v>38679295409</v>
      </c>
      <c r="F356" s="43">
        <f>SUM(F320,F322:F327,F329:F334,F336:F340,F342:F349,F351:F354)</f>
        <v>36655928813</v>
      </c>
      <c r="G356" s="44">
        <f t="shared" si="79"/>
        <v>0.9523613298129332</v>
      </c>
      <c r="H356" s="45">
        <f t="shared" si="80"/>
        <v>0.9476886387250685</v>
      </c>
      <c r="I356" s="54">
        <f>I355+I350+I341+I335+I328+I321</f>
        <v>-5663797</v>
      </c>
      <c r="J356" s="57">
        <f>J355+J350+J341+J335+J328+J321</f>
        <v>2029030393</v>
      </c>
      <c r="K356" s="103">
        <f t="shared" si="77"/>
        <v>0.00014642968389445203</v>
      </c>
      <c r="L356" s="100">
        <f t="shared" si="78"/>
        <v>0.052457790958825995</v>
      </c>
    </row>
    <row r="357" spans="1:12" ht="12.75">
      <c r="A357" s="32"/>
      <c r="B357" s="33" t="s">
        <v>650</v>
      </c>
      <c r="C357" s="34"/>
      <c r="D357" s="17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250895049627</v>
      </c>
      <c r="E357" s="17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253823074815</v>
      </c>
      <c r="F357" s="17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233966293565</v>
      </c>
      <c r="G357" s="36">
        <f t="shared" si="79"/>
        <v>0.9325265441180781</v>
      </c>
      <c r="H357" s="18">
        <f t="shared" si="80"/>
        <v>0.9217692037476392</v>
      </c>
      <c r="I357" s="54">
        <f>I356+I317+I277+I247+I220+I182+I107+I89+I57</f>
        <v>-4532543641</v>
      </c>
      <c r="J357" s="57">
        <f>J356+J317+J277+J247+J220+J182+J107+J89+J57</f>
        <v>24389324891</v>
      </c>
      <c r="K357" s="103">
        <f t="shared" si="77"/>
        <v>0.017857098470277232</v>
      </c>
      <c r="L357" s="100">
        <f t="shared" si="78"/>
        <v>0.09608789472263804</v>
      </c>
    </row>
  </sheetData>
  <sheetProtection/>
  <mergeCells count="11">
    <mergeCell ref="L2:L3"/>
    <mergeCell ref="K2:K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portrait" paperSize="9" scale="70" r:id="rId1"/>
  <rowBreaks count="8" manualBreakCount="8">
    <brk id="57" max="255" man="1"/>
    <brk id="107" max="255" man="1"/>
    <brk id="153" max="255" man="1"/>
    <brk id="182" max="255" man="1"/>
    <brk id="220" max="255" man="1"/>
    <brk id="247" max="255" man="1"/>
    <brk id="277" max="255" man="1"/>
    <brk id="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2014-08-19T12:06:50Z</cp:lastPrinted>
  <dcterms:created xsi:type="dcterms:W3CDTF">2014-08-04T06:54:09Z</dcterms:created>
  <dcterms:modified xsi:type="dcterms:W3CDTF">2014-09-09T10:17:58Z</dcterms:modified>
  <cp:category/>
  <cp:version/>
  <cp:contentType/>
  <cp:contentStatus/>
</cp:coreProperties>
</file>