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<sst xmlns="http://schemas.openxmlformats.org/spreadsheetml/2006/main" count="1507" uniqueCount="658">
  <si>
    <t>Figures Finalised as at 2014/08/01</t>
  </si>
  <si>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</si>
  <si>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</si>
  <si>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</si>
  <si>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</si>
  <si>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</si>
  <si>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</si>
  <si>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30 June 2014</t>
  </si>
  <si>
    <t>Fourth Quarter 2012/13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</si>
  <si>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</si>
  <si>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</si>
  <si>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</si>
  <si>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</si>
  <si>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</si>
  <si>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</si>
  <si>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</si>
  <si>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</si>
  <si>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</si>
  <si>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adj budget</t>
  </si>
  <si>
    <t>Q4 of 2012/13 to Q4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</si>
  <si>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</si>
  <si>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</si>
  <si>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</si>
  <si>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</si>
  <si>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</si>
  <si>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</si>
  <si>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</si>
  <si>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</si>
  <si>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</si>
  <si>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</si>
  <si>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</si>
  <si>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</si>
  <si>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</si>
  <si>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</si>
  <si>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</si>
  <si>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</si>
  <si>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</si>
  <si>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</si>
  <si>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</si>
  <si>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</si>
  <si>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</si>
  <si>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</si>
  <si>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</si>
  <si>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</si>
  <si>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</si>
  <si>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</si>
  <si>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</si>
  <si>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</si>
  <si>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</si>
  <si>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</si>
  <si>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</si>
  <si>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</si>
  <si>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</si>
  <si>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</si>
  <si>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</si>
  <si>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</si>
  <si>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</si>
  <si>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</si>
  <si>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</si>
  <si>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</si>
  <si>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</si>
  <si>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</si>
  <si>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</si>
  <si>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</si>
  <si>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</si>
  <si>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</si>
  <si>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</si>
  <si>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</si>
  <si>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</si>
  <si>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</si>
  <si>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</si>
  <si>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</si>
  <si>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</si>
  <si>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</si>
  <si>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</si>
  <si>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</si>
  <si>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</si>
  <si>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</si>
  <si>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</si>
  <si>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</si>
  <si>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</si>
  <si>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</si>
  <si>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</si>
  <si>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</si>
  <si>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</si>
  <si>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</si>
  <si>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</si>
  <si>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</si>
  <si>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</si>
  <si>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</si>
  <si>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</si>
  <si>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</si>
  <si>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</si>
  <si>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</si>
  <si>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</si>
  <si>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</si>
  <si>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</si>
  <si>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</si>
  <si>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</si>
  <si>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</si>
  <si>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</si>
  <si>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</si>
  <si>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</si>
  <si>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</si>
  <si>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</si>
  <si>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</si>
  <si>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</si>
  <si>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</si>
  <si>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</si>
  <si>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</si>
  <si>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</si>
  <si>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</si>
  <si>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</si>
  <si>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</si>
  <si>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</si>
  <si>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</si>
  <si>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</si>
  <si>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</si>
  <si>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</si>
  <si>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</si>
  <si>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</si>
  <si>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</si>
  <si>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</si>
  <si>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</si>
  <si>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</si>
  <si>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</si>
  <si>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</si>
  <si>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</si>
  <si>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</si>
  <si>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</si>
  <si>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</si>
  <si>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</si>
  <si>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</si>
  <si>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</si>
  <si>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</si>
  <si>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</si>
  <si>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</si>
  <si>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</si>
  <si>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</si>
  <si>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</si>
  <si>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</si>
  <si>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</si>
  <si>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</si>
  <si>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</si>
  <si>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</si>
  <si>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</si>
  <si>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</si>
  <si>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</si>
  <si>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</si>
  <si>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</si>
  <si>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</si>
  <si>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</si>
  <si>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</si>
  <si>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</si>
  <si>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</si>
  <si>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</si>
  <si>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</si>
  <si>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</si>
  <si>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</si>
  <si>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</si>
  <si>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</si>
  <si>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</si>
  <si>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</si>
  <si>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</si>
  <si>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</si>
  <si>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</si>
  <si>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</si>
  <si>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</si>
  <si>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</si>
  <si>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</si>
  <si>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</si>
  <si>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</si>
  <si>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</si>
  <si>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</si>
  <si>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</si>
  <si>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</si>
  <si>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</si>
  <si>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</si>
  <si>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</si>
  <si>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</si>
  <si>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</si>
  <si>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</si>
  <si>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</si>
  <si>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</si>
  <si>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</si>
  <si>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</si>
  <si>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</si>
  <si>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</si>
  <si>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</si>
  <si>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</si>
  <si>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</si>
  <si>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</si>
  <si>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</si>
  <si>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</si>
  <si>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</si>
  <si>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</si>
  <si>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</si>
  <si>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</si>
  <si>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</si>
  <si>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</si>
  <si>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</si>
  <si>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</si>
  <si>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</si>
  <si>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</si>
  <si>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</si>
  <si>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</si>
  <si>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</si>
  <si>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</si>
  <si>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</si>
  <si>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</si>
  <si>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</si>
  <si>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</si>
  <si>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</si>
  <si>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</si>
  <si>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</si>
  <si>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</si>
  <si>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</si>
  <si>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</si>
  <si>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</si>
  <si>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</si>
  <si>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</si>
  <si>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</si>
  <si>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</si>
  <si>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</si>
  <si>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</si>
  <si>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</si>
  <si>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</si>
  <si>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</si>
  <si>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</si>
  <si>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</si>
  <si>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</si>
  <si>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</si>
  <si>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</si>
  <si>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</si>
  <si>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</si>
  <si>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</si>
  <si>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</si>
  <si>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</si>
  <si>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</si>
  <si>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</si>
  <si>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</si>
  <si>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</si>
  <si>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</si>
  <si>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</si>
  <si>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</si>
  <si>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</si>
  <si>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</si>
  <si>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</si>
  <si>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</si>
  <si>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</si>
  <si>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</si>
  <si>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</si>
  <si>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</si>
  <si>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</si>
  <si>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</si>
  <si>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</si>
  <si>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</si>
  <si>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</si>
  <si>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</si>
  <si>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</si>
  <si>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</si>
  <si>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</si>
  <si>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</si>
  <si>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</si>
  <si>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</si>
  <si>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</si>
  <si>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</si>
  <si>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</si>
  <si>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</si>
  <si>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</si>
  <si>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</si>
  <si>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</si>
  <si>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</si>
  <si>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</si>
  <si>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</si>
  <si>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</si>
  <si>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</si>
  <si>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</si>
  <si>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</si>
  <si>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</si>
  <si>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</si>
  <si>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</si>
  <si>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</si>
  <si>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</si>
  <si>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</si>
  <si>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</si>
  <si>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</si>
  <si>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</si>
  <si>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</si>
  <si>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</si>
  <si>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</si>
  <si>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</si>
  <si>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</si>
  <si>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</si>
  <si>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</si>
  <si>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</si>
  <si>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</si>
  <si>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</si>
  <si>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</si>
  <si>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</si>
  <si>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</si>
  <si>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</si>
  <si>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</si>
  <si>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</si>
  <si>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</si>
  <si>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</si>
  <si>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</si>
  <si>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</si>
  <si>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</si>
  <si>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</si>
  <si>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</si>
  <si>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</si>
  <si>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</si>
  <si>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</si>
  <si>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</si>
  <si>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</si>
  <si>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</si>
  <si>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</si>
  <si>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</si>
  <si>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</si>
  <si>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</si>
  <si>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</si>
  <si>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</si>
  <si>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</si>
  <si>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</si>
  <si>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</si>
  <si>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</si>
  <si>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</si>
  <si>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</si>
  <si>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</si>
  <si>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</si>
  <si>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</si>
  <si>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</si>
  <si>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</si>
  <si>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</si>
  <si>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</si>
  <si>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</si>
  <si>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</si>
  <si>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</si>
  <si>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</si>
  <si>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</si>
  <si>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</si>
  <si>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</si>
  <si>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</si>
  <si>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</si>
  <si>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</si>
  <si>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</si>
  <si>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</si>
  <si>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</si>
  <si>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</si>
  <si>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</si>
  <si>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</si>
  <si>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</si>
  <si>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</si>
  <si>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</si>
  <si>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</si>
  <si>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</si>
  <si>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</si>
  <si>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</si>
  <si>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</si>
  <si>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</si>
  <si>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</si>
  <si>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</si>
  <si>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</si>
  <si>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</si>
  <si>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</si>
  <si>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</si>
  <si>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</si>
  <si>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</si>
  <si>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</si>
  <si>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</si>
  <si>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</si>
  <si>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</si>
  <si>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</si>
  <si>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</si>
  <si>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</si>
  <si>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</si>
  <si>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</si>
  <si>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</si>
  <si>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</si>
  <si>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</si>
  <si>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</si>
  <si>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</si>
  <si>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</si>
  <si>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</si>
  <si>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</si>
  <si>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</si>
  <si>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</si>
  <si>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</si>
  <si>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</si>
  <si>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</si>
  <si>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</si>
  <si>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</si>
  <si>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</si>
  <si>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</si>
  <si>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</si>
  <si>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</si>
  <si>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</si>
  <si>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</si>
  <si>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</si>
  <si>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</si>
  <si>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</si>
  <si>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</si>
  <si>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</si>
  <si>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</si>
  <si>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</si>
  <si>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</si>
  <si>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</si>
  <si>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</si>
  <si>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</si>
  <si>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</si>
  <si>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</si>
  <si>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</si>
  <si>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</si>
  <si>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</si>
  <si>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</si>
  <si>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</si>
  <si>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</si>
  <si>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</si>
  <si>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</si>
  <si>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</si>
  <si>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</si>
  <si>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</si>
  <si>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</si>
  <si>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</si>
  <si>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</si>
  <si>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</si>
  <si>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</si>
  <si>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</si>
  <si>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</si>
  <si>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</si>
  <si>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</si>
  <si>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</si>
  <si>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</si>
  <si>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</si>
  <si>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</si>
  <si>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</si>
  <si>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</si>
  <si>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</si>
  <si>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</si>
  <si>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</si>
  <si>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</si>
  <si>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</si>
  <si>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</si>
  <si>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</si>
  <si>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</si>
  <si>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</si>
  <si>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</si>
  <si>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</si>
  <si>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</si>
  <si>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</si>
  <si>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</si>
  <si>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</si>
  <si>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</si>
  <si>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</si>
  <si>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</si>
  <si>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</si>
  <si>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</si>
  <si>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</si>
  <si>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</si>
  <si>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</si>
  <si>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</si>
  <si>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</si>
  <si>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</si>
  <si>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</si>
  <si>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</si>
  <si>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</si>
  <si>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</si>
  <si>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</si>
  <si>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</si>
  <si>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</si>
  <si>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</si>
  <si>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</si>
  <si>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</si>
  <si>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</si>
  <si>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</si>
  <si>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</si>
  <si>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</si>
  <si>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</si>
  <si>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</si>
  <si>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</si>
  <si>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</si>
  <si>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</si>
  <si>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</si>
  <si>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</si>
  <si>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</si>
  <si>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</si>
  <si>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</si>
  <si>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</si>
  <si>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</si>
  <si>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</si>
  <si>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</si>
  <si>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</si>
  <si>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</si>
  <si>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</si>
  <si>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</si>
  <si>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</si>
  <si>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</si>
  <si>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</si>
  <si>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</si>
  <si>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</si>
  <si>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</si>
  <si>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</si>
  <si>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</si>
  <si>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</si>
  <si>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</si>
  <si>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</si>
  <si>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</si>
  <si>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</si>
  <si>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</si>
  <si>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</si>
  <si>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</si>
  <si>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</si>
  <si>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</si>
  <si>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</si>
  <si>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</si>
  <si>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</si>
  <si>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</si>
  <si>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</si>
  <si>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</si>
  <si>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</si>
  <si>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</si>
  <si>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</si>
  <si>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</si>
  <si>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</si>
  <si>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</si>
  <si>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</si>
  <si>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</si>
  <si>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</si>
  <si>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</si>
  <si>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</si>
  <si>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</si>
  <si>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</si>
  <si>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</si>
  <si>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</si>
  <si>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</si>
  <si>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</si>
  <si>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</si>
  <si>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</si>
  <si>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</si>
  <si>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</si>
  <si>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</si>
  <si>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</si>
  <si>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</si>
  <si>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</si>
  <si>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</si>
  <si>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</si>
  <si>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</si>
  <si>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</si>
  <si>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</si>
  <si>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</si>
  <si>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</si>
  <si>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</si>
  <si>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</si>
  <si>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</si>
  <si>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</si>
  <si>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</si>
  <si>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</si>
  <si>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</si>
  <si>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</si>
  <si>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</si>
  <si>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</si>
  <si>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</si>
  <si>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</si>
  <si>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</si>
  <si>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</si>
  <si>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</si>
  <si>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</si>
  <si>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</si>
  <si>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</si>
  <si>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</si>
  <si>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</si>
  <si>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</si>
  <si>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</si>
  <si>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</si>
  <si>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</si>
  <si>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</si>
  <si>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</si>
  <si>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</si>
  <si>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</si>
  <si>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</si>
  <si>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</si>
  <si>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</si>
  <si>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</si>
  <si>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</si>
  <si>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</si>
  <si>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</si>
  <si>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</si>
  <si>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</si>
  <si>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</si>
  <si>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</si>
  <si>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</si>
  <si>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</si>
  <si>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</si>
  <si>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</si>
  <si>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</si>
  <si>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</si>
  <si>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</si>
  <si>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</si>
  <si>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</si>
  <si>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</si>
  <si>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</si>
  <si>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</si>
  <si>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</si>
  <si>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</si>
  <si>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</si>
  <si>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</si>
  <si>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</si>
  <si>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</si>
  <si>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</si>
  <si>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</si>
  <si>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</si>
  <si>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</si>
  <si>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</si>
  <si>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</si>
  <si>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</si>
  <si>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</si>
  <si>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</si>
  <si>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</si>
  <si>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</si>
  <si>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</si>
  <si>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</si>
  <si>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</si>
  <si>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</si>
  <si>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</si>
  <si>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</si>
  <si>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</si>
  <si>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</si>
  <si>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</si>
  <si>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</si>
  <si>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</si>
  <si>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</si>
  <si>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</si>
  <si>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</si>
  <si>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</si>
  <si>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</si>
  <si>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</si>
  <si>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</si>
  <si>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</si>
  <si>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</si>
  <si>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</si>
  <si>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</si>
  <si>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</si>
  <si>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</si>
  <si>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</si>
  <si>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</si>
  <si>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</si>
  <si>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</si>
  <si>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</si>
  <si>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</si>
  <si>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</si>
  <si>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</si>
  <si>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</si>
  <si>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</si>
  <si>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STATEMENT OF CAPITAL AND OPERATING REVENUE FOR THE 4th QUARTER ENDED 30 JUNE 2014 (Preliminary results)</t>
  </si>
  <si>
    <t>Source: National Treasury Local Government Database</t>
  </si>
  <si>
    <t>Secondary cities</t>
  </si>
  <si>
    <t>Total Secondary cities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</si>
</sst>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170" fontId="27" fillId="0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s="7" customFormat="1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29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129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29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130" t="s">
        <v>22</v>
      </c>
      <c r="D9" s="75">
        <v>22110174499</v>
      </c>
      <c r="E9" s="76">
        <v>5701779659</v>
      </c>
      <c r="F9" s="77">
        <f>$D9+$E9</f>
        <v>27811954158</v>
      </c>
      <c r="G9" s="75">
        <v>22390979993</v>
      </c>
      <c r="H9" s="76">
        <v>7207224848</v>
      </c>
      <c r="I9" s="78">
        <f>$G9+$H9</f>
        <v>29598204841</v>
      </c>
      <c r="J9" s="75">
        <v>6619112488</v>
      </c>
      <c r="K9" s="76">
        <v>818664370</v>
      </c>
      <c r="L9" s="76">
        <f>$J9+$K9</f>
        <v>7437776858</v>
      </c>
      <c r="M9" s="40">
        <f>IF($F9=0,0,$L9/$F9)</f>
        <v>0.26743093332262496</v>
      </c>
      <c r="N9" s="103">
        <v>5534744554</v>
      </c>
      <c r="O9" s="104">
        <v>1413126137</v>
      </c>
      <c r="P9" s="105">
        <f>$N9+$O9</f>
        <v>6947870691</v>
      </c>
      <c r="Q9" s="40">
        <f>IF($F9=0,0,$P9/$F9)</f>
        <v>0.24981598385820264</v>
      </c>
      <c r="R9" s="103">
        <v>6293836200</v>
      </c>
      <c r="S9" s="105">
        <v>1288246695</v>
      </c>
      <c r="T9" s="105">
        <f>$R9+$S9</f>
        <v>7582082895</v>
      </c>
      <c r="U9" s="40">
        <f>IF($I9=0,0,$T9/$I9)</f>
        <v>0.2561669849820471</v>
      </c>
      <c r="V9" s="103">
        <v>5866018925</v>
      </c>
      <c r="W9" s="105">
        <v>2274804235</v>
      </c>
      <c r="X9" s="105">
        <f>$V9+$W9</f>
        <v>8140823160</v>
      </c>
      <c r="Y9" s="40">
        <f>IF($I9=0,0,$X9/$I9)</f>
        <v>0.2750444901551318</v>
      </c>
      <c r="Z9" s="75">
        <f>$J9+$N9+$R9+$V9</f>
        <v>24313712167</v>
      </c>
      <c r="AA9" s="76">
        <f>$K9+$O9+$S9+$W9</f>
        <v>5794841437</v>
      </c>
      <c r="AB9" s="76">
        <f>$Z9+$AA9</f>
        <v>30108553604</v>
      </c>
      <c r="AC9" s="40">
        <f>IF($I9=0,0,$AB9/$I9)</f>
        <v>1.0172425579774709</v>
      </c>
      <c r="AD9" s="75">
        <v>2897609099</v>
      </c>
      <c r="AE9" s="76">
        <v>2168480530</v>
      </c>
      <c r="AF9" s="76">
        <f>$AD9+$AE9</f>
        <v>5066089629</v>
      </c>
      <c r="AG9" s="40">
        <f>IF($AJ9=0,0,$AK9/$AJ9)</f>
        <v>0.8378381943959353</v>
      </c>
      <c r="AH9" s="40">
        <f>IF($AF9=0,0,(($X9/$AF9)-1))</f>
        <v>0.6069244241947855</v>
      </c>
      <c r="AI9" s="12">
        <v>27061304559</v>
      </c>
      <c r="AJ9" s="12">
        <v>29010775808</v>
      </c>
      <c r="AK9" s="12">
        <v>24306336021</v>
      </c>
      <c r="AL9" s="12"/>
    </row>
    <row r="10" spans="1:38" s="13" customFormat="1" ht="12.75">
      <c r="A10" s="29"/>
      <c r="B10" s="38" t="s">
        <v>23</v>
      </c>
      <c r="C10" s="130" t="s">
        <v>24</v>
      </c>
      <c r="D10" s="75">
        <v>13837577217</v>
      </c>
      <c r="E10" s="76">
        <v>2589747824</v>
      </c>
      <c r="F10" s="78">
        <f aca="true" t="shared" si="0" ref="F10:F18">$D10+$E10</f>
        <v>16427325041</v>
      </c>
      <c r="G10" s="75">
        <v>13583170916</v>
      </c>
      <c r="H10" s="76">
        <v>3030699518</v>
      </c>
      <c r="I10" s="78">
        <f aca="true" t="shared" si="1" ref="I10:I18">$G10+$H10</f>
        <v>16613870434</v>
      </c>
      <c r="J10" s="75">
        <v>3982259325</v>
      </c>
      <c r="K10" s="76">
        <v>360018298</v>
      </c>
      <c r="L10" s="76">
        <f aca="true" t="shared" si="2" ref="L10:L18">$J10+$K10</f>
        <v>4342277623</v>
      </c>
      <c r="M10" s="40">
        <f aca="true" t="shared" si="3" ref="M10:M18">IF($F10=0,0,$L10/$F10)</f>
        <v>0.2643326051053573</v>
      </c>
      <c r="N10" s="103">
        <v>3340516477</v>
      </c>
      <c r="O10" s="104">
        <v>494814255</v>
      </c>
      <c r="P10" s="105">
        <f aca="true" t="shared" si="4" ref="P10:P18">$N10+$O10</f>
        <v>3835330732</v>
      </c>
      <c r="Q10" s="40">
        <f aca="true" t="shared" si="5" ref="Q10:Q18">IF($F10=0,0,$P10/$F10)</f>
        <v>0.23347262700577376</v>
      </c>
      <c r="R10" s="103">
        <v>3111903196</v>
      </c>
      <c r="S10" s="105">
        <v>453794681</v>
      </c>
      <c r="T10" s="105">
        <f aca="true" t="shared" si="6" ref="T10:T18">$R10+$S10</f>
        <v>3565697877</v>
      </c>
      <c r="U10" s="40">
        <f aca="true" t="shared" si="7" ref="U10:U18">IF($I10=0,0,$T10/$I10)</f>
        <v>0.21462174579758733</v>
      </c>
      <c r="V10" s="103">
        <v>2465896094</v>
      </c>
      <c r="W10" s="105">
        <v>921173845</v>
      </c>
      <c r="X10" s="105">
        <f aca="true" t="shared" si="8" ref="X10:X18">$V10+$W10</f>
        <v>3387069939</v>
      </c>
      <c r="Y10" s="40">
        <f aca="true" t="shared" si="9" ref="Y10:Y18">IF($I10=0,0,$X10/$I10)</f>
        <v>0.2038700104503295</v>
      </c>
      <c r="Z10" s="75">
        <f aca="true" t="shared" si="10" ref="Z10:Z18">$J10+$N10+$R10+$V10</f>
        <v>12900575092</v>
      </c>
      <c r="AA10" s="76">
        <f aca="true" t="shared" si="11" ref="AA10:AA18">$K10+$O10+$S10+$W10</f>
        <v>2229801079</v>
      </c>
      <c r="AB10" s="76">
        <f aca="true" t="shared" si="12" ref="AB10:AB18">$Z10+$AA10</f>
        <v>15130376171</v>
      </c>
      <c r="AC10" s="40">
        <f aca="true" t="shared" si="13" ref="AC10:AC18">IF($I10=0,0,$AB10/$I10)</f>
        <v>0.910707485718436</v>
      </c>
      <c r="AD10" s="75">
        <v>2191486000</v>
      </c>
      <c r="AE10" s="76">
        <v>740271501</v>
      </c>
      <c r="AF10" s="76">
        <f aca="true" t="shared" si="14" ref="AF10:AF18">$AD10+$AE10</f>
        <v>2931757501</v>
      </c>
      <c r="AG10" s="40">
        <f aca="true" t="shared" si="15" ref="AG10:AG18">IF($AJ10=0,0,$AK10/$AJ10)</f>
        <v>0.8793380067975302</v>
      </c>
      <c r="AH10" s="40">
        <f aca="true" t="shared" si="16" ref="AH10:AH18">IF($AF10=0,0,(($X10/$AF10)-1))</f>
        <v>0.1553035808195924</v>
      </c>
      <c r="AI10" s="12">
        <v>14072881157</v>
      </c>
      <c r="AJ10" s="12">
        <v>15307020015</v>
      </c>
      <c r="AK10" s="12">
        <v>13460044470</v>
      </c>
      <c r="AL10" s="12"/>
    </row>
    <row r="11" spans="1:38" s="13" customFormat="1" ht="12.75">
      <c r="A11" s="29"/>
      <c r="B11" s="38" t="s">
        <v>25</v>
      </c>
      <c r="C11" s="130" t="s">
        <v>26</v>
      </c>
      <c r="D11" s="75">
        <v>94241121002</v>
      </c>
      <c r="E11" s="76">
        <v>16260676574</v>
      </c>
      <c r="F11" s="78">
        <f t="shared" si="0"/>
        <v>110501797576</v>
      </c>
      <c r="G11" s="75">
        <v>94336067950</v>
      </c>
      <c r="H11" s="76">
        <v>16470518132</v>
      </c>
      <c r="I11" s="78">
        <f t="shared" si="1"/>
        <v>110806586082</v>
      </c>
      <c r="J11" s="75">
        <v>24521839135</v>
      </c>
      <c r="K11" s="76">
        <v>1464388188</v>
      </c>
      <c r="L11" s="76">
        <f t="shared" si="2"/>
        <v>25986227323</v>
      </c>
      <c r="M11" s="40">
        <f t="shared" si="3"/>
        <v>0.2351656524422366</v>
      </c>
      <c r="N11" s="103">
        <v>23084855355</v>
      </c>
      <c r="O11" s="104">
        <v>3064928341</v>
      </c>
      <c r="P11" s="105">
        <f t="shared" si="4"/>
        <v>26149783696</v>
      </c>
      <c r="Q11" s="40">
        <f t="shared" si="5"/>
        <v>0.23664577653603255</v>
      </c>
      <c r="R11" s="103">
        <v>22037410782</v>
      </c>
      <c r="S11" s="105">
        <v>2478880213</v>
      </c>
      <c r="T11" s="105">
        <f t="shared" si="6"/>
        <v>24516290995</v>
      </c>
      <c r="U11" s="40">
        <f t="shared" si="7"/>
        <v>0.2212530126761351</v>
      </c>
      <c r="V11" s="103">
        <v>21550553944</v>
      </c>
      <c r="W11" s="105">
        <v>6995365497</v>
      </c>
      <c r="X11" s="105">
        <f t="shared" si="8"/>
        <v>28545919441</v>
      </c>
      <c r="Y11" s="40">
        <f t="shared" si="9"/>
        <v>0.2576193387988257</v>
      </c>
      <c r="Z11" s="75">
        <f t="shared" si="10"/>
        <v>91194659216</v>
      </c>
      <c r="AA11" s="76">
        <f t="shared" si="11"/>
        <v>14003562239</v>
      </c>
      <c r="AB11" s="76">
        <f t="shared" si="12"/>
        <v>105198221455</v>
      </c>
      <c r="AC11" s="40">
        <f t="shared" si="13"/>
        <v>0.949385999286634</v>
      </c>
      <c r="AD11" s="75">
        <v>19875937770</v>
      </c>
      <c r="AE11" s="76">
        <v>7186576108</v>
      </c>
      <c r="AF11" s="76">
        <f t="shared" si="14"/>
        <v>27062513878</v>
      </c>
      <c r="AG11" s="40">
        <f t="shared" si="15"/>
        <v>0.9547092718202158</v>
      </c>
      <c r="AH11" s="40">
        <f t="shared" si="16"/>
        <v>0.05481403426478826</v>
      </c>
      <c r="AI11" s="12">
        <v>98878313941</v>
      </c>
      <c r="AJ11" s="12">
        <v>100193119417</v>
      </c>
      <c r="AK11" s="12">
        <v>95655300080</v>
      </c>
      <c r="AL11" s="12"/>
    </row>
    <row r="12" spans="1:38" s="13" customFormat="1" ht="12.75">
      <c r="A12" s="29"/>
      <c r="B12" s="38" t="s">
        <v>27</v>
      </c>
      <c r="C12" s="130" t="s">
        <v>28</v>
      </c>
      <c r="D12" s="75">
        <v>43245023136</v>
      </c>
      <c r="E12" s="76">
        <v>11886116657</v>
      </c>
      <c r="F12" s="78">
        <f t="shared" si="0"/>
        <v>55131139793</v>
      </c>
      <c r="G12" s="75">
        <v>43647314110</v>
      </c>
      <c r="H12" s="76">
        <v>12699555320</v>
      </c>
      <c r="I12" s="78">
        <f t="shared" si="1"/>
        <v>56346869430</v>
      </c>
      <c r="J12" s="75">
        <v>12340990414</v>
      </c>
      <c r="K12" s="76">
        <v>1702117390</v>
      </c>
      <c r="L12" s="76">
        <f t="shared" si="2"/>
        <v>14043107804</v>
      </c>
      <c r="M12" s="40">
        <f t="shared" si="3"/>
        <v>0.25472188416070174</v>
      </c>
      <c r="N12" s="103">
        <v>10927722273</v>
      </c>
      <c r="O12" s="104">
        <v>2535610201</v>
      </c>
      <c r="P12" s="105">
        <f t="shared" si="4"/>
        <v>13463332474</v>
      </c>
      <c r="Q12" s="40">
        <f t="shared" si="5"/>
        <v>0.2442055891561567</v>
      </c>
      <c r="R12" s="103">
        <v>10545054965</v>
      </c>
      <c r="S12" s="105">
        <v>2161524223</v>
      </c>
      <c r="T12" s="105">
        <f t="shared" si="6"/>
        <v>12706579188</v>
      </c>
      <c r="U12" s="40">
        <f t="shared" si="7"/>
        <v>0.22550639133173933</v>
      </c>
      <c r="V12" s="103">
        <v>9341999479</v>
      </c>
      <c r="W12" s="105">
        <v>4551604992</v>
      </c>
      <c r="X12" s="105">
        <f t="shared" si="8"/>
        <v>13893604471</v>
      </c>
      <c r="Y12" s="40">
        <f t="shared" si="9"/>
        <v>0.24657278410578062</v>
      </c>
      <c r="Z12" s="75">
        <f t="shared" si="10"/>
        <v>43155767131</v>
      </c>
      <c r="AA12" s="76">
        <f t="shared" si="11"/>
        <v>10950856806</v>
      </c>
      <c r="AB12" s="76">
        <f t="shared" si="12"/>
        <v>54106623937</v>
      </c>
      <c r="AC12" s="40">
        <f t="shared" si="13"/>
        <v>0.9602418818354572</v>
      </c>
      <c r="AD12" s="75">
        <v>9009783296</v>
      </c>
      <c r="AE12" s="76">
        <v>3655392724</v>
      </c>
      <c r="AF12" s="76">
        <f t="shared" si="14"/>
        <v>12665176020</v>
      </c>
      <c r="AG12" s="40">
        <f t="shared" si="15"/>
        <v>0.9618409737681795</v>
      </c>
      <c r="AH12" s="40">
        <f t="shared" si="16"/>
        <v>0.09699260784533492</v>
      </c>
      <c r="AI12" s="12">
        <v>50967810578</v>
      </c>
      <c r="AJ12" s="12">
        <v>50935243609</v>
      </c>
      <c r="AK12" s="12">
        <v>48991604312</v>
      </c>
      <c r="AL12" s="12"/>
    </row>
    <row r="13" spans="1:38" s="13" customFormat="1" ht="12.75">
      <c r="A13" s="29"/>
      <c r="B13" s="38" t="s">
        <v>29</v>
      </c>
      <c r="C13" s="130" t="s">
        <v>30</v>
      </c>
      <c r="D13" s="75">
        <v>10709857361</v>
      </c>
      <c r="E13" s="76">
        <v>4891791867</v>
      </c>
      <c r="F13" s="78">
        <f t="shared" si="0"/>
        <v>15601649228</v>
      </c>
      <c r="G13" s="75">
        <v>10110842469</v>
      </c>
      <c r="H13" s="76">
        <v>6302825911</v>
      </c>
      <c r="I13" s="78">
        <f t="shared" si="1"/>
        <v>16413668380</v>
      </c>
      <c r="J13" s="75">
        <v>3083485443</v>
      </c>
      <c r="K13" s="76">
        <v>473651111</v>
      </c>
      <c r="L13" s="76">
        <f t="shared" si="2"/>
        <v>3557136554</v>
      </c>
      <c r="M13" s="40">
        <f t="shared" si="3"/>
        <v>0.22799747014027663</v>
      </c>
      <c r="N13" s="103">
        <v>2622635461</v>
      </c>
      <c r="O13" s="104">
        <v>874150452</v>
      </c>
      <c r="P13" s="105">
        <f t="shared" si="4"/>
        <v>3496785913</v>
      </c>
      <c r="Q13" s="40">
        <f t="shared" si="5"/>
        <v>0.22412924825436922</v>
      </c>
      <c r="R13" s="103">
        <v>2902814916</v>
      </c>
      <c r="S13" s="105">
        <v>661629632</v>
      </c>
      <c r="T13" s="105">
        <f t="shared" si="6"/>
        <v>3564444548</v>
      </c>
      <c r="U13" s="40">
        <f t="shared" si="7"/>
        <v>0.21716318774560256</v>
      </c>
      <c r="V13" s="103">
        <v>1461746023</v>
      </c>
      <c r="W13" s="105">
        <v>1217725740</v>
      </c>
      <c r="X13" s="105">
        <f t="shared" si="8"/>
        <v>2679471763</v>
      </c>
      <c r="Y13" s="40">
        <f t="shared" si="9"/>
        <v>0.16324636887783886</v>
      </c>
      <c r="Z13" s="75">
        <f t="shared" si="10"/>
        <v>10070681843</v>
      </c>
      <c r="AA13" s="76">
        <f t="shared" si="11"/>
        <v>3227156935</v>
      </c>
      <c r="AB13" s="76">
        <f t="shared" si="12"/>
        <v>13297838778</v>
      </c>
      <c r="AC13" s="40">
        <f t="shared" si="13"/>
        <v>0.8101686027849431</v>
      </c>
      <c r="AD13" s="75">
        <v>1398853835</v>
      </c>
      <c r="AE13" s="76">
        <v>1024586667</v>
      </c>
      <c r="AF13" s="76">
        <f t="shared" si="14"/>
        <v>2423440502</v>
      </c>
      <c r="AG13" s="40">
        <f t="shared" si="15"/>
        <v>0.8168677998079913</v>
      </c>
      <c r="AH13" s="40">
        <f t="shared" si="16"/>
        <v>0.10564784272141381</v>
      </c>
      <c r="AI13" s="12">
        <v>14345804692</v>
      </c>
      <c r="AJ13" s="12">
        <v>14558723295</v>
      </c>
      <c r="AK13" s="12">
        <v>11892552266</v>
      </c>
      <c r="AL13" s="12"/>
    </row>
    <row r="14" spans="1:38" s="13" customFormat="1" ht="12.75">
      <c r="A14" s="29"/>
      <c r="B14" s="38" t="s">
        <v>31</v>
      </c>
      <c r="C14" s="130" t="s">
        <v>32</v>
      </c>
      <c r="D14" s="75">
        <v>11404453636</v>
      </c>
      <c r="E14" s="76">
        <v>2981370184</v>
      </c>
      <c r="F14" s="78">
        <f t="shared" si="0"/>
        <v>14385823820</v>
      </c>
      <c r="G14" s="75">
        <v>11391525759</v>
      </c>
      <c r="H14" s="76">
        <v>3231797904</v>
      </c>
      <c r="I14" s="78">
        <f t="shared" si="1"/>
        <v>14623323663</v>
      </c>
      <c r="J14" s="75">
        <v>3421555048</v>
      </c>
      <c r="K14" s="76">
        <v>236649009</v>
      </c>
      <c r="L14" s="76">
        <f t="shared" si="2"/>
        <v>3658204057</v>
      </c>
      <c r="M14" s="40">
        <f t="shared" si="3"/>
        <v>0.2542922882118266</v>
      </c>
      <c r="N14" s="103">
        <v>2948260564</v>
      </c>
      <c r="O14" s="104">
        <v>506155800</v>
      </c>
      <c r="P14" s="105">
        <f t="shared" si="4"/>
        <v>3454416364</v>
      </c>
      <c r="Q14" s="40">
        <f t="shared" si="5"/>
        <v>0.24012641939889962</v>
      </c>
      <c r="R14" s="103">
        <v>2617440714</v>
      </c>
      <c r="S14" s="105">
        <v>457869554</v>
      </c>
      <c r="T14" s="105">
        <f t="shared" si="6"/>
        <v>3075310268</v>
      </c>
      <c r="U14" s="40">
        <f t="shared" si="7"/>
        <v>0.2103017302271141</v>
      </c>
      <c r="V14" s="103">
        <v>1802113087</v>
      </c>
      <c r="W14" s="105">
        <v>948037148</v>
      </c>
      <c r="X14" s="105">
        <f t="shared" si="8"/>
        <v>2750150235</v>
      </c>
      <c r="Y14" s="40">
        <f t="shared" si="9"/>
        <v>0.18806601689043118</v>
      </c>
      <c r="Z14" s="75">
        <f t="shared" si="10"/>
        <v>10789369413</v>
      </c>
      <c r="AA14" s="76">
        <f t="shared" si="11"/>
        <v>2148711511</v>
      </c>
      <c r="AB14" s="76">
        <f t="shared" si="12"/>
        <v>12938080924</v>
      </c>
      <c r="AC14" s="40">
        <f t="shared" si="13"/>
        <v>0.8847565178862854</v>
      </c>
      <c r="AD14" s="75">
        <v>1544801648</v>
      </c>
      <c r="AE14" s="76">
        <v>690876638</v>
      </c>
      <c r="AF14" s="76">
        <f t="shared" si="14"/>
        <v>2235678286</v>
      </c>
      <c r="AG14" s="40">
        <f t="shared" si="15"/>
        <v>0.8566057423006791</v>
      </c>
      <c r="AH14" s="40">
        <f t="shared" si="16"/>
        <v>0.23011895415439043</v>
      </c>
      <c r="AI14" s="12">
        <v>13105494757</v>
      </c>
      <c r="AJ14" s="12">
        <v>13246181287</v>
      </c>
      <c r="AK14" s="12">
        <v>11346754954</v>
      </c>
      <c r="AL14" s="12"/>
    </row>
    <row r="15" spans="1:38" s="13" customFormat="1" ht="12.75">
      <c r="A15" s="29"/>
      <c r="B15" s="38" t="s">
        <v>33</v>
      </c>
      <c r="C15" s="130" t="s">
        <v>34</v>
      </c>
      <c r="D15" s="75">
        <v>11479147913</v>
      </c>
      <c r="E15" s="76">
        <v>3368513360</v>
      </c>
      <c r="F15" s="78">
        <f t="shared" si="0"/>
        <v>14847661273</v>
      </c>
      <c r="G15" s="75">
        <v>11634146027</v>
      </c>
      <c r="H15" s="76">
        <v>3667628798</v>
      </c>
      <c r="I15" s="78">
        <f t="shared" si="1"/>
        <v>15301774825</v>
      </c>
      <c r="J15" s="75">
        <v>3328287096</v>
      </c>
      <c r="K15" s="76">
        <v>532055367</v>
      </c>
      <c r="L15" s="76">
        <f t="shared" si="2"/>
        <v>3860342463</v>
      </c>
      <c r="M15" s="40">
        <f t="shared" si="3"/>
        <v>0.2599966682981858</v>
      </c>
      <c r="N15" s="103">
        <v>2638954476</v>
      </c>
      <c r="O15" s="104">
        <v>728506976</v>
      </c>
      <c r="P15" s="105">
        <f t="shared" si="4"/>
        <v>3367461452</v>
      </c>
      <c r="Q15" s="40">
        <f t="shared" si="5"/>
        <v>0.22680079980835915</v>
      </c>
      <c r="R15" s="103">
        <v>2502396269</v>
      </c>
      <c r="S15" s="105">
        <v>444982104</v>
      </c>
      <c r="T15" s="105">
        <f t="shared" si="6"/>
        <v>2947378373</v>
      </c>
      <c r="U15" s="40">
        <f t="shared" si="7"/>
        <v>0.19261676548687548</v>
      </c>
      <c r="V15" s="103">
        <v>2004266569</v>
      </c>
      <c r="W15" s="105">
        <v>839234301</v>
      </c>
      <c r="X15" s="105">
        <f t="shared" si="8"/>
        <v>2843500870</v>
      </c>
      <c r="Y15" s="40">
        <f t="shared" si="9"/>
        <v>0.18582817369357021</v>
      </c>
      <c r="Z15" s="75">
        <f t="shared" si="10"/>
        <v>10473904410</v>
      </c>
      <c r="AA15" s="76">
        <f t="shared" si="11"/>
        <v>2544778748</v>
      </c>
      <c r="AB15" s="76">
        <f t="shared" si="12"/>
        <v>13018683158</v>
      </c>
      <c r="AC15" s="40">
        <f t="shared" si="13"/>
        <v>0.8507956303689759</v>
      </c>
      <c r="AD15" s="75">
        <v>1708278758</v>
      </c>
      <c r="AE15" s="76">
        <v>1011475001</v>
      </c>
      <c r="AF15" s="76">
        <f t="shared" si="14"/>
        <v>2719753759</v>
      </c>
      <c r="AG15" s="40">
        <f t="shared" si="15"/>
        <v>0.8400694483637725</v>
      </c>
      <c r="AH15" s="40">
        <f t="shared" si="16"/>
        <v>0.045499380445934046</v>
      </c>
      <c r="AI15" s="12">
        <v>14305301919</v>
      </c>
      <c r="AJ15" s="12">
        <v>14486840371</v>
      </c>
      <c r="AK15" s="12">
        <v>12169951999</v>
      </c>
      <c r="AL15" s="12"/>
    </row>
    <row r="16" spans="1:38" s="13" customFormat="1" ht="12.75">
      <c r="A16" s="29"/>
      <c r="B16" s="38" t="s">
        <v>35</v>
      </c>
      <c r="C16" s="130" t="s">
        <v>36</v>
      </c>
      <c r="D16" s="75">
        <v>4896737308</v>
      </c>
      <c r="E16" s="76">
        <v>1254732032</v>
      </c>
      <c r="F16" s="78">
        <f t="shared" si="0"/>
        <v>6151469340</v>
      </c>
      <c r="G16" s="75">
        <v>5001781936</v>
      </c>
      <c r="H16" s="76">
        <v>1376135046</v>
      </c>
      <c r="I16" s="78">
        <f t="shared" si="1"/>
        <v>6377916982</v>
      </c>
      <c r="J16" s="75">
        <v>1844786467</v>
      </c>
      <c r="K16" s="76">
        <v>167850057</v>
      </c>
      <c r="L16" s="76">
        <f t="shared" si="2"/>
        <v>2012636524</v>
      </c>
      <c r="M16" s="40">
        <f t="shared" si="3"/>
        <v>0.3271798025412901</v>
      </c>
      <c r="N16" s="103">
        <v>996120692</v>
      </c>
      <c r="O16" s="104">
        <v>266881050</v>
      </c>
      <c r="P16" s="105">
        <f t="shared" si="4"/>
        <v>1263001742</v>
      </c>
      <c r="Q16" s="40">
        <f t="shared" si="5"/>
        <v>0.20531708315399</v>
      </c>
      <c r="R16" s="103">
        <v>927853340</v>
      </c>
      <c r="S16" s="105">
        <v>184568426</v>
      </c>
      <c r="T16" s="105">
        <f t="shared" si="6"/>
        <v>1112421766</v>
      </c>
      <c r="U16" s="40">
        <f t="shared" si="7"/>
        <v>0.17441772433531497</v>
      </c>
      <c r="V16" s="103">
        <v>939353684</v>
      </c>
      <c r="W16" s="105">
        <v>320374517</v>
      </c>
      <c r="X16" s="105">
        <f t="shared" si="8"/>
        <v>1259728201</v>
      </c>
      <c r="Y16" s="40">
        <f t="shared" si="9"/>
        <v>0.19751404801211003</v>
      </c>
      <c r="Z16" s="75">
        <f t="shared" si="10"/>
        <v>4708114183</v>
      </c>
      <c r="AA16" s="76">
        <f t="shared" si="11"/>
        <v>939674050</v>
      </c>
      <c r="AB16" s="76">
        <f t="shared" si="12"/>
        <v>5647788233</v>
      </c>
      <c r="AC16" s="40">
        <f t="shared" si="13"/>
        <v>0.8855223812005397</v>
      </c>
      <c r="AD16" s="75">
        <v>825951834</v>
      </c>
      <c r="AE16" s="76">
        <v>267425775</v>
      </c>
      <c r="AF16" s="76">
        <f t="shared" si="14"/>
        <v>1093377609</v>
      </c>
      <c r="AG16" s="40">
        <f t="shared" si="15"/>
        <v>0.885523600973093</v>
      </c>
      <c r="AH16" s="40">
        <f t="shared" si="16"/>
        <v>0.15214377048762118</v>
      </c>
      <c r="AI16" s="12">
        <v>5595996289</v>
      </c>
      <c r="AJ16" s="12">
        <v>5922286740</v>
      </c>
      <c r="AK16" s="12">
        <v>5244324680</v>
      </c>
      <c r="AL16" s="12"/>
    </row>
    <row r="17" spans="1:38" s="13" customFormat="1" ht="12.75">
      <c r="A17" s="29"/>
      <c r="B17" s="41" t="s">
        <v>37</v>
      </c>
      <c r="C17" s="130" t="s">
        <v>38</v>
      </c>
      <c r="D17" s="75">
        <v>37782436685</v>
      </c>
      <c r="E17" s="76">
        <v>7483037480</v>
      </c>
      <c r="F17" s="78">
        <f t="shared" si="0"/>
        <v>45265474165</v>
      </c>
      <c r="G17" s="75">
        <v>38013648417</v>
      </c>
      <c r="H17" s="76">
        <v>7879885921</v>
      </c>
      <c r="I17" s="78">
        <f t="shared" si="1"/>
        <v>45893534338</v>
      </c>
      <c r="J17" s="75">
        <v>10899037647</v>
      </c>
      <c r="K17" s="76">
        <v>755469351</v>
      </c>
      <c r="L17" s="76">
        <f t="shared" si="2"/>
        <v>11654506998</v>
      </c>
      <c r="M17" s="40">
        <f t="shared" si="3"/>
        <v>0.2574701185172043</v>
      </c>
      <c r="N17" s="103">
        <v>8304060045</v>
      </c>
      <c r="O17" s="104">
        <v>1519831744</v>
      </c>
      <c r="P17" s="105">
        <f t="shared" si="4"/>
        <v>9823891789</v>
      </c>
      <c r="Q17" s="40">
        <f t="shared" si="5"/>
        <v>0.2170283636749351</v>
      </c>
      <c r="R17" s="103">
        <v>9470538371</v>
      </c>
      <c r="S17" s="105">
        <v>1103832940</v>
      </c>
      <c r="T17" s="105">
        <f t="shared" si="6"/>
        <v>10574371311</v>
      </c>
      <c r="U17" s="40">
        <f t="shared" si="7"/>
        <v>0.23041091656007817</v>
      </c>
      <c r="V17" s="103">
        <v>8227326873</v>
      </c>
      <c r="W17" s="105">
        <v>2711896524</v>
      </c>
      <c r="X17" s="105">
        <f t="shared" si="8"/>
        <v>10939223397</v>
      </c>
      <c r="Y17" s="40">
        <f t="shared" si="9"/>
        <v>0.23836088361454189</v>
      </c>
      <c r="Z17" s="75">
        <f t="shared" si="10"/>
        <v>36900962936</v>
      </c>
      <c r="AA17" s="76">
        <f t="shared" si="11"/>
        <v>6091030559</v>
      </c>
      <c r="AB17" s="76">
        <f t="shared" si="12"/>
        <v>42991993495</v>
      </c>
      <c r="AC17" s="40">
        <f t="shared" si="13"/>
        <v>0.9367766966555566</v>
      </c>
      <c r="AD17" s="75">
        <v>8289959208</v>
      </c>
      <c r="AE17" s="76">
        <v>3822315717</v>
      </c>
      <c r="AF17" s="76">
        <f t="shared" si="14"/>
        <v>12112274925</v>
      </c>
      <c r="AG17" s="40">
        <f t="shared" si="15"/>
        <v>0.9702351971216</v>
      </c>
      <c r="AH17" s="40">
        <f t="shared" si="16"/>
        <v>-0.09684815901749355</v>
      </c>
      <c r="AI17" s="12">
        <v>42905316981</v>
      </c>
      <c r="AJ17" s="12">
        <v>43477258737</v>
      </c>
      <c r="AK17" s="12">
        <v>42183166701</v>
      </c>
      <c r="AL17" s="12"/>
    </row>
    <row r="18" spans="1:38" s="13" customFormat="1" ht="12.75">
      <c r="A18" s="42"/>
      <c r="B18" s="43" t="s">
        <v>653</v>
      </c>
      <c r="C18" s="131"/>
      <c r="D18" s="79">
        <f>SUM(D9:D17)</f>
        <v>249706528757</v>
      </c>
      <c r="E18" s="80">
        <f>SUM(E9:E17)</f>
        <v>56417765637</v>
      </c>
      <c r="F18" s="81">
        <f t="shared" si="0"/>
        <v>306124294394</v>
      </c>
      <c r="G18" s="79">
        <f>SUM(G9:G17)</f>
        <v>250109477577</v>
      </c>
      <c r="H18" s="80">
        <f>SUM(H9:H17)</f>
        <v>61866271398</v>
      </c>
      <c r="I18" s="81">
        <f t="shared" si="1"/>
        <v>311975748975</v>
      </c>
      <c r="J18" s="79">
        <f>SUM(J9:J17)</f>
        <v>70041353063</v>
      </c>
      <c r="K18" s="80">
        <f>SUM(K9:K17)</f>
        <v>6510863141</v>
      </c>
      <c r="L18" s="80">
        <f t="shared" si="2"/>
        <v>76552216204</v>
      </c>
      <c r="M18" s="44">
        <f t="shared" si="3"/>
        <v>0.2500690654282825</v>
      </c>
      <c r="N18" s="106">
        <f>SUM(N9:N17)</f>
        <v>60397869897</v>
      </c>
      <c r="O18" s="107">
        <f>SUM(O9:O17)</f>
        <v>11404004956</v>
      </c>
      <c r="P18" s="108">
        <f t="shared" si="4"/>
        <v>71801874853</v>
      </c>
      <c r="Q18" s="44">
        <f t="shared" si="5"/>
        <v>0.2345513772277961</v>
      </c>
      <c r="R18" s="106">
        <f>SUM(R9:R17)</f>
        <v>60409248753</v>
      </c>
      <c r="S18" s="108">
        <f>SUM(S9:S17)</f>
        <v>9235328468</v>
      </c>
      <c r="T18" s="108">
        <f t="shared" si="6"/>
        <v>69644577221</v>
      </c>
      <c r="U18" s="44">
        <f t="shared" si="7"/>
        <v>0.22323715048306825</v>
      </c>
      <c r="V18" s="106">
        <f>SUM(V9:V17)</f>
        <v>53659274678</v>
      </c>
      <c r="W18" s="108">
        <f>SUM(W9:W17)</f>
        <v>20780216799</v>
      </c>
      <c r="X18" s="108">
        <f t="shared" si="8"/>
        <v>74439491477</v>
      </c>
      <c r="Y18" s="44">
        <f t="shared" si="9"/>
        <v>0.23860666004191616</v>
      </c>
      <c r="Z18" s="79">
        <f t="shared" si="10"/>
        <v>244507746391</v>
      </c>
      <c r="AA18" s="80">
        <f t="shared" si="11"/>
        <v>47930413364</v>
      </c>
      <c r="AB18" s="80">
        <f t="shared" si="12"/>
        <v>292438159755</v>
      </c>
      <c r="AC18" s="44">
        <f t="shared" si="13"/>
        <v>0.9373746540101563</v>
      </c>
      <c r="AD18" s="79">
        <f>SUM(AD9:AD17)</f>
        <v>47742661448</v>
      </c>
      <c r="AE18" s="80">
        <f>SUM(AE9:AE17)</f>
        <v>20567400661</v>
      </c>
      <c r="AF18" s="80">
        <f t="shared" si="14"/>
        <v>68310062109</v>
      </c>
      <c r="AG18" s="44">
        <f t="shared" si="15"/>
        <v>0.9237737402384846</v>
      </c>
      <c r="AH18" s="44">
        <f t="shared" si="16"/>
        <v>0.08972952415442803</v>
      </c>
      <c r="AI18" s="12">
        <f>SUM(AI9:AI17)</f>
        <v>281238224873</v>
      </c>
      <c r="AJ18" s="12">
        <f>SUM(AJ9:AJ17)</f>
        <v>287137449279</v>
      </c>
      <c r="AK18" s="12">
        <f>SUM(AK9:AK17)</f>
        <v>265250035483</v>
      </c>
      <c r="AL18" s="12"/>
    </row>
    <row r="19" spans="1:38" s="13" customFormat="1" ht="12.75" customHeight="1">
      <c r="A19" s="45"/>
      <c r="B19" s="46"/>
      <c r="C19" s="64"/>
      <c r="D19" s="82"/>
      <c r="E19" s="83"/>
      <c r="F19" s="84"/>
      <c r="G19" s="82"/>
      <c r="H19" s="83"/>
      <c r="I19" s="84"/>
      <c r="J19" s="85"/>
      <c r="K19" s="83"/>
      <c r="L19" s="84"/>
      <c r="M19" s="48"/>
      <c r="N19" s="85"/>
      <c r="O19" s="84"/>
      <c r="P19" s="83"/>
      <c r="Q19" s="48"/>
      <c r="R19" s="85"/>
      <c r="S19" s="83"/>
      <c r="T19" s="83"/>
      <c r="U19" s="48"/>
      <c r="V19" s="85"/>
      <c r="W19" s="83"/>
      <c r="X19" s="83"/>
      <c r="Y19" s="48"/>
      <c r="Z19" s="85"/>
      <c r="AA19" s="83"/>
      <c r="AB19" s="84"/>
      <c r="AC19" s="48"/>
      <c r="AD19" s="85"/>
      <c r="AE19" s="83"/>
      <c r="AF19" s="83"/>
      <c r="AG19" s="48"/>
      <c r="AH19" s="48"/>
      <c r="AI19" s="12"/>
      <c r="AJ19" s="12"/>
      <c r="AK19" s="12"/>
      <c r="AL19" s="12"/>
    </row>
    <row r="20" spans="1:38" s="13" customFormat="1" ht="13.5">
      <c r="A20" s="12"/>
      <c r="B20" s="136" t="s">
        <v>655</v>
      </c>
      <c r="C20" s="132"/>
      <c r="D20" s="86"/>
      <c r="E20" s="86"/>
      <c r="F20" s="86"/>
      <c r="G20" s="86"/>
      <c r="H20" s="86"/>
      <c r="I20" s="86"/>
      <c r="J20" s="86"/>
      <c r="K20" s="86"/>
      <c r="L20" s="86"/>
      <c r="M20" s="12"/>
      <c r="N20" s="86"/>
      <c r="O20" s="86"/>
      <c r="P20" s="86"/>
      <c r="Q20" s="12"/>
      <c r="R20" s="86"/>
      <c r="S20" s="86"/>
      <c r="T20" s="86"/>
      <c r="U20" s="12"/>
      <c r="V20" s="86"/>
      <c r="W20" s="86"/>
      <c r="X20" s="86"/>
      <c r="Y20" s="12"/>
      <c r="Z20" s="86"/>
      <c r="AA20" s="86"/>
      <c r="AB20" s="86"/>
      <c r="AC20" s="12"/>
      <c r="AD20" s="86"/>
      <c r="AE20" s="86"/>
      <c r="AF20" s="86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28"/>
      <c r="D21" s="87"/>
      <c r="E21" s="87"/>
      <c r="F21" s="87"/>
      <c r="G21" s="87"/>
      <c r="H21" s="87"/>
      <c r="I21" s="87"/>
      <c r="J21" s="87"/>
      <c r="K21" s="87"/>
      <c r="L21" s="87"/>
      <c r="M21" s="2"/>
      <c r="N21" s="87"/>
      <c r="O21" s="87"/>
      <c r="P21" s="87"/>
      <c r="Q21" s="2"/>
      <c r="R21" s="87"/>
      <c r="S21" s="87"/>
      <c r="T21" s="87"/>
      <c r="U21" s="2"/>
      <c r="V21" s="87"/>
      <c r="W21" s="87"/>
      <c r="X21" s="87"/>
      <c r="Y21" s="2"/>
      <c r="Z21" s="87"/>
      <c r="AA21" s="87"/>
      <c r="AB21" s="87"/>
      <c r="AC21" s="2"/>
      <c r="AD21" s="87"/>
      <c r="AE21" s="87"/>
      <c r="AF21" s="87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8"/>
      <c r="D22" s="87"/>
      <c r="E22" s="87"/>
      <c r="F22" s="87"/>
      <c r="G22" s="87"/>
      <c r="H22" s="87"/>
      <c r="I22" s="87"/>
      <c r="J22" s="87"/>
      <c r="K22" s="87"/>
      <c r="L22" s="87"/>
      <c r="M22" s="2"/>
      <c r="N22" s="87"/>
      <c r="O22" s="87"/>
      <c r="P22" s="87"/>
      <c r="Q22" s="2"/>
      <c r="R22" s="87"/>
      <c r="S22" s="87"/>
      <c r="T22" s="87"/>
      <c r="U22" s="2"/>
      <c r="V22" s="87"/>
      <c r="W22" s="87"/>
      <c r="X22" s="87"/>
      <c r="Y22" s="2"/>
      <c r="Z22" s="87"/>
      <c r="AA22" s="87"/>
      <c r="AB22" s="87"/>
      <c r="AC22" s="2"/>
      <c r="AD22" s="87"/>
      <c r="AE22" s="87"/>
      <c r="AF22" s="87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8"/>
      <c r="D23" s="87"/>
      <c r="E23" s="87"/>
      <c r="F23" s="87"/>
      <c r="G23" s="87"/>
      <c r="H23" s="87"/>
      <c r="I23" s="87"/>
      <c r="J23" s="87"/>
      <c r="K23" s="87"/>
      <c r="L23" s="87"/>
      <c r="M23" s="2"/>
      <c r="N23" s="87"/>
      <c r="O23" s="87"/>
      <c r="P23" s="87"/>
      <c r="Q23" s="2"/>
      <c r="R23" s="87"/>
      <c r="S23" s="87"/>
      <c r="T23" s="87"/>
      <c r="U23" s="2"/>
      <c r="V23" s="87"/>
      <c r="W23" s="87"/>
      <c r="X23" s="87"/>
      <c r="Y23" s="2"/>
      <c r="Z23" s="87"/>
      <c r="AA23" s="87"/>
      <c r="AB23" s="87"/>
      <c r="AC23" s="2"/>
      <c r="AD23" s="87"/>
      <c r="AE23" s="87"/>
      <c r="AF23" s="87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8"/>
      <c r="D24" s="87"/>
      <c r="E24" s="87"/>
      <c r="F24" s="87"/>
      <c r="G24" s="87"/>
      <c r="H24" s="87"/>
      <c r="I24" s="87"/>
      <c r="J24" s="87"/>
      <c r="K24" s="87"/>
      <c r="L24" s="87"/>
      <c r="M24" s="2"/>
      <c r="N24" s="87"/>
      <c r="O24" s="87"/>
      <c r="P24" s="87"/>
      <c r="Q24" s="2"/>
      <c r="R24" s="87"/>
      <c r="S24" s="87"/>
      <c r="T24" s="87"/>
      <c r="U24" s="2"/>
      <c r="V24" s="87"/>
      <c r="W24" s="87"/>
      <c r="X24" s="87"/>
      <c r="Y24" s="2"/>
      <c r="Z24" s="87"/>
      <c r="AA24" s="87"/>
      <c r="AB24" s="87"/>
      <c r="AC24" s="2"/>
      <c r="AD24" s="87"/>
      <c r="AE24" s="87"/>
      <c r="AF24" s="87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8"/>
      <c r="D25" s="87"/>
      <c r="E25" s="87"/>
      <c r="F25" s="87"/>
      <c r="G25" s="87"/>
      <c r="H25" s="87"/>
      <c r="I25" s="87"/>
      <c r="J25" s="87"/>
      <c r="K25" s="87"/>
      <c r="L25" s="87"/>
      <c r="M25" s="2"/>
      <c r="N25" s="87"/>
      <c r="O25" s="87"/>
      <c r="P25" s="87"/>
      <c r="Q25" s="2"/>
      <c r="R25" s="87"/>
      <c r="S25" s="87"/>
      <c r="T25" s="87"/>
      <c r="U25" s="2"/>
      <c r="V25" s="87"/>
      <c r="W25" s="87"/>
      <c r="X25" s="87"/>
      <c r="Y25" s="2"/>
      <c r="Z25" s="87"/>
      <c r="AA25" s="87"/>
      <c r="AB25" s="87"/>
      <c r="AC25" s="2"/>
      <c r="AD25" s="87"/>
      <c r="AE25" s="87"/>
      <c r="AF25" s="87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8"/>
      <c r="D26" s="87"/>
      <c r="E26" s="87"/>
      <c r="F26" s="87"/>
      <c r="G26" s="87"/>
      <c r="H26" s="87"/>
      <c r="I26" s="87"/>
      <c r="J26" s="87"/>
      <c r="K26" s="87"/>
      <c r="L26" s="87"/>
      <c r="M26" s="2"/>
      <c r="N26" s="87"/>
      <c r="O26" s="87"/>
      <c r="P26" s="87"/>
      <c r="Q26" s="2"/>
      <c r="R26" s="87"/>
      <c r="S26" s="87"/>
      <c r="T26" s="87"/>
      <c r="U26" s="2"/>
      <c r="V26" s="87"/>
      <c r="W26" s="87"/>
      <c r="X26" s="87"/>
      <c r="Y26" s="2"/>
      <c r="Z26" s="87"/>
      <c r="AA26" s="87"/>
      <c r="AB26" s="87"/>
      <c r="AC26" s="2"/>
      <c r="AD26" s="87"/>
      <c r="AE26" s="87"/>
      <c r="AF26" s="87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8"/>
      <c r="D27" s="87"/>
      <c r="E27" s="87"/>
      <c r="F27" s="87"/>
      <c r="G27" s="87"/>
      <c r="H27" s="87"/>
      <c r="I27" s="87"/>
      <c r="J27" s="87"/>
      <c r="K27" s="87"/>
      <c r="L27" s="87"/>
      <c r="M27" s="2"/>
      <c r="N27" s="87"/>
      <c r="O27" s="87"/>
      <c r="P27" s="87"/>
      <c r="Q27" s="2"/>
      <c r="R27" s="87"/>
      <c r="S27" s="87"/>
      <c r="T27" s="87"/>
      <c r="U27" s="2"/>
      <c r="V27" s="87"/>
      <c r="W27" s="87"/>
      <c r="X27" s="87"/>
      <c r="Y27" s="2"/>
      <c r="Z27" s="87"/>
      <c r="AA27" s="87"/>
      <c r="AB27" s="87"/>
      <c r="AC27" s="2"/>
      <c r="AD27" s="87"/>
      <c r="AE27" s="87"/>
      <c r="AF27" s="87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8"/>
      <c r="D28" s="87"/>
      <c r="E28" s="87"/>
      <c r="F28" s="87"/>
      <c r="G28" s="87"/>
      <c r="H28" s="87"/>
      <c r="I28" s="87"/>
      <c r="J28" s="87"/>
      <c r="K28" s="87"/>
      <c r="L28" s="87"/>
      <c r="M28" s="2"/>
      <c r="N28" s="87"/>
      <c r="O28" s="87"/>
      <c r="P28" s="87"/>
      <c r="Q28" s="2"/>
      <c r="R28" s="87"/>
      <c r="S28" s="87"/>
      <c r="T28" s="87"/>
      <c r="U28" s="2"/>
      <c r="V28" s="87"/>
      <c r="W28" s="87"/>
      <c r="X28" s="87"/>
      <c r="Y28" s="2"/>
      <c r="Z28" s="87"/>
      <c r="AA28" s="87"/>
      <c r="AB28" s="87"/>
      <c r="AC28" s="2"/>
      <c r="AD28" s="87"/>
      <c r="AE28" s="87"/>
      <c r="AF28" s="87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8"/>
      <c r="D29" s="87"/>
      <c r="E29" s="87"/>
      <c r="F29" s="87"/>
      <c r="G29" s="87"/>
      <c r="H29" s="87"/>
      <c r="I29" s="87"/>
      <c r="J29" s="87"/>
      <c r="K29" s="87"/>
      <c r="L29" s="87"/>
      <c r="M29" s="2"/>
      <c r="N29" s="87"/>
      <c r="O29" s="87"/>
      <c r="P29" s="87"/>
      <c r="Q29" s="2"/>
      <c r="R29" s="87"/>
      <c r="S29" s="87"/>
      <c r="T29" s="87"/>
      <c r="U29" s="2"/>
      <c r="V29" s="87"/>
      <c r="W29" s="87"/>
      <c r="X29" s="87"/>
      <c r="Y29" s="2"/>
      <c r="Z29" s="87"/>
      <c r="AA29" s="87"/>
      <c r="AB29" s="87"/>
      <c r="AC29" s="2"/>
      <c r="AD29" s="87"/>
      <c r="AE29" s="87"/>
      <c r="AF29" s="87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8"/>
      <c r="D30" s="87"/>
      <c r="E30" s="87"/>
      <c r="F30" s="87"/>
      <c r="G30" s="87"/>
      <c r="H30" s="87"/>
      <c r="I30" s="87"/>
      <c r="J30" s="87"/>
      <c r="K30" s="87"/>
      <c r="L30" s="87"/>
      <c r="M30" s="2"/>
      <c r="N30" s="87"/>
      <c r="O30" s="87"/>
      <c r="P30" s="87"/>
      <c r="Q30" s="2"/>
      <c r="R30" s="87"/>
      <c r="S30" s="87"/>
      <c r="T30" s="87"/>
      <c r="U30" s="2"/>
      <c r="V30" s="87"/>
      <c r="W30" s="87"/>
      <c r="X30" s="87"/>
      <c r="Y30" s="2"/>
      <c r="Z30" s="87"/>
      <c r="AA30" s="87"/>
      <c r="AB30" s="87"/>
      <c r="AC30" s="2"/>
      <c r="AD30" s="87"/>
      <c r="AE30" s="87"/>
      <c r="AF30" s="87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8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8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8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8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8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8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8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8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8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8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8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8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8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8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8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8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8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8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8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8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8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8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8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8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8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8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8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8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8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8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8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8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8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8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8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8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8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8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8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8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8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8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8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8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8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8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8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8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8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8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8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484</v>
      </c>
      <c r="C9" s="39" t="s">
        <v>485</v>
      </c>
      <c r="D9" s="75">
        <v>121333586</v>
      </c>
      <c r="E9" s="76">
        <v>81858824</v>
      </c>
      <c r="F9" s="77">
        <f>$D9+$E9</f>
        <v>203192410</v>
      </c>
      <c r="G9" s="75">
        <v>127663260</v>
      </c>
      <c r="H9" s="76">
        <v>119485408</v>
      </c>
      <c r="I9" s="78">
        <f>$G9+$H9</f>
        <v>247148668</v>
      </c>
      <c r="J9" s="75">
        <v>31890458</v>
      </c>
      <c r="K9" s="76">
        <v>30148476</v>
      </c>
      <c r="L9" s="76">
        <f>$J9+$K9</f>
        <v>62038934</v>
      </c>
      <c r="M9" s="40">
        <f>IF($F9=0,0,$L9/$F9)</f>
        <v>0.30532111903195597</v>
      </c>
      <c r="N9" s="103">
        <v>34606188</v>
      </c>
      <c r="O9" s="104">
        <v>35374889</v>
      </c>
      <c r="P9" s="105">
        <f>$N9+$O9</f>
        <v>69981077</v>
      </c>
      <c r="Q9" s="40">
        <f>IF($F9=0,0,$P9/$F9)</f>
        <v>0.3444079284260667</v>
      </c>
      <c r="R9" s="103">
        <v>33819519</v>
      </c>
      <c r="S9" s="105">
        <v>26631835</v>
      </c>
      <c r="T9" s="105">
        <f>$R9+$S9</f>
        <v>60451354</v>
      </c>
      <c r="U9" s="40">
        <f>IF($I9=0,0,$T9/$I9)</f>
        <v>0.24459510338125715</v>
      </c>
      <c r="V9" s="103">
        <v>8046929</v>
      </c>
      <c r="W9" s="105">
        <v>37955875</v>
      </c>
      <c r="X9" s="105">
        <f>$V9+$W9</f>
        <v>46002804</v>
      </c>
      <c r="Y9" s="40">
        <f>IF($I9=0,0,$X9/$I9)</f>
        <v>0.18613413688314923</v>
      </c>
      <c r="Z9" s="75">
        <f>$J9+$N9+$R9+$V9</f>
        <v>108363094</v>
      </c>
      <c r="AA9" s="76">
        <f>$K9+$O9+$S9+$W9</f>
        <v>130111075</v>
      </c>
      <c r="AB9" s="76">
        <f>$Z9+$AA9</f>
        <v>238474169</v>
      </c>
      <c r="AC9" s="40">
        <f>IF($I9=0,0,$AB9/$I9)</f>
        <v>0.9649016963344508</v>
      </c>
      <c r="AD9" s="75">
        <v>7518968</v>
      </c>
      <c r="AE9" s="76">
        <v>20714595</v>
      </c>
      <c r="AF9" s="76">
        <f>$AD9+$AE9</f>
        <v>28233563</v>
      </c>
      <c r="AG9" s="40">
        <f>IF($AJ9=0,0,$AK9/$AJ9)</f>
        <v>1.1642662223637517</v>
      </c>
      <c r="AH9" s="40">
        <f>IF($AF9=0,0,(($X9/$AF9)-1))</f>
        <v>0.6293658721005209</v>
      </c>
      <c r="AI9" s="12">
        <v>172403921</v>
      </c>
      <c r="AJ9" s="12">
        <v>212997027</v>
      </c>
      <c r="AK9" s="12">
        <v>247985244</v>
      </c>
      <c r="AL9" s="12"/>
    </row>
    <row r="10" spans="1:38" s="13" customFormat="1" ht="12.75">
      <c r="A10" s="29" t="s">
        <v>96</v>
      </c>
      <c r="B10" s="58" t="s">
        <v>486</v>
      </c>
      <c r="C10" s="39" t="s">
        <v>487</v>
      </c>
      <c r="D10" s="75">
        <v>254983665</v>
      </c>
      <c r="E10" s="76">
        <v>142802687</v>
      </c>
      <c r="F10" s="78">
        <f aca="true" t="shared" si="0" ref="F10:F46">$D10+$E10</f>
        <v>397786352</v>
      </c>
      <c r="G10" s="75">
        <v>299754260</v>
      </c>
      <c r="H10" s="76">
        <v>108392428</v>
      </c>
      <c r="I10" s="78">
        <f aca="true" t="shared" si="1" ref="I10:I46">$G10+$H10</f>
        <v>408146688</v>
      </c>
      <c r="J10" s="75">
        <v>83745596</v>
      </c>
      <c r="K10" s="76">
        <v>11568469</v>
      </c>
      <c r="L10" s="76">
        <f aca="true" t="shared" si="2" ref="L10:L46">$J10+$K10</f>
        <v>95314065</v>
      </c>
      <c r="M10" s="40">
        <f aca="true" t="shared" si="3" ref="M10:M46">IF($F10=0,0,$L10/$F10)</f>
        <v>0.23961119963210803</v>
      </c>
      <c r="N10" s="103">
        <v>60992966</v>
      </c>
      <c r="O10" s="104">
        <v>25051320</v>
      </c>
      <c r="P10" s="105">
        <f aca="true" t="shared" si="4" ref="P10:P46">$N10+$O10</f>
        <v>86044286</v>
      </c>
      <c r="Q10" s="40">
        <f aca="true" t="shared" si="5" ref="Q10:Q46">IF($F10=0,0,$P10/$F10)</f>
        <v>0.21630778825714966</v>
      </c>
      <c r="R10" s="103">
        <v>51886180</v>
      </c>
      <c r="S10" s="105">
        <v>15282041</v>
      </c>
      <c r="T10" s="105">
        <f aca="true" t="shared" si="6" ref="T10:T46">$R10+$S10</f>
        <v>67168221</v>
      </c>
      <c r="U10" s="40">
        <f aca="true" t="shared" si="7" ref="U10:U46">IF($I10=0,0,$T10/$I10)</f>
        <v>0.16456882531409883</v>
      </c>
      <c r="V10" s="103">
        <v>38768676</v>
      </c>
      <c r="W10" s="105">
        <v>29727362</v>
      </c>
      <c r="X10" s="105">
        <f aca="true" t="shared" si="8" ref="X10:X46">$V10+$W10</f>
        <v>68496038</v>
      </c>
      <c r="Y10" s="40">
        <f aca="true" t="shared" si="9" ref="Y10:Y46">IF($I10=0,0,$X10/$I10)</f>
        <v>0.1678221090942676</v>
      </c>
      <c r="Z10" s="75">
        <f aca="true" t="shared" si="10" ref="Z10:Z46">$J10+$N10+$R10+$V10</f>
        <v>235393418</v>
      </c>
      <c r="AA10" s="76">
        <f aca="true" t="shared" si="11" ref="AA10:AA46">$K10+$O10+$S10+$W10</f>
        <v>81629192</v>
      </c>
      <c r="AB10" s="76">
        <f aca="true" t="shared" si="12" ref="AB10:AB46">$Z10+$AA10</f>
        <v>317022610</v>
      </c>
      <c r="AC10" s="40">
        <f aca="true" t="shared" si="13" ref="AC10:AC46">IF($I10=0,0,$AB10/$I10)</f>
        <v>0.7767369412048248</v>
      </c>
      <c r="AD10" s="75">
        <v>40115121</v>
      </c>
      <c r="AE10" s="76">
        <v>26297871</v>
      </c>
      <c r="AF10" s="76">
        <f aca="true" t="shared" si="14" ref="AF10:AF46">$AD10+$AE10</f>
        <v>66412992</v>
      </c>
      <c r="AG10" s="40">
        <f aca="true" t="shared" si="15" ref="AG10:AG46">IF($AJ10=0,0,$AK10/$AJ10)</f>
        <v>0.7290182236629559</v>
      </c>
      <c r="AH10" s="40">
        <f aca="true" t="shared" si="16" ref="AH10:AH46">IF($AF10=0,0,(($X10/$AF10)-1))</f>
        <v>0.0313650377323762</v>
      </c>
      <c r="AI10" s="12">
        <v>316046115</v>
      </c>
      <c r="AJ10" s="12">
        <v>377419129</v>
      </c>
      <c r="AK10" s="12">
        <v>275145423</v>
      </c>
      <c r="AL10" s="12"/>
    </row>
    <row r="11" spans="1:38" s="13" customFormat="1" ht="12.75">
      <c r="A11" s="29" t="s">
        <v>96</v>
      </c>
      <c r="B11" s="58" t="s">
        <v>488</v>
      </c>
      <c r="C11" s="39" t="s">
        <v>489</v>
      </c>
      <c r="D11" s="75">
        <v>271450811</v>
      </c>
      <c r="E11" s="76">
        <v>180030143</v>
      </c>
      <c r="F11" s="77">
        <f t="shared" si="0"/>
        <v>451480954</v>
      </c>
      <c r="G11" s="75">
        <v>285416784</v>
      </c>
      <c r="H11" s="76">
        <v>160060240</v>
      </c>
      <c r="I11" s="78">
        <f t="shared" si="1"/>
        <v>445477024</v>
      </c>
      <c r="J11" s="75">
        <v>55802322</v>
      </c>
      <c r="K11" s="76">
        <v>11395360</v>
      </c>
      <c r="L11" s="76">
        <f t="shared" si="2"/>
        <v>67197682</v>
      </c>
      <c r="M11" s="40">
        <f t="shared" si="3"/>
        <v>0.1488383538766067</v>
      </c>
      <c r="N11" s="103">
        <v>98748806</v>
      </c>
      <c r="O11" s="104">
        <v>28699539</v>
      </c>
      <c r="P11" s="105">
        <f t="shared" si="4"/>
        <v>127448345</v>
      </c>
      <c r="Q11" s="40">
        <f t="shared" si="5"/>
        <v>0.2822895271015131</v>
      </c>
      <c r="R11" s="103">
        <v>57922461</v>
      </c>
      <c r="S11" s="105">
        <v>14050758</v>
      </c>
      <c r="T11" s="105">
        <f t="shared" si="6"/>
        <v>71973219</v>
      </c>
      <c r="U11" s="40">
        <f t="shared" si="7"/>
        <v>0.16156437958066272</v>
      </c>
      <c r="V11" s="103">
        <v>81594354</v>
      </c>
      <c r="W11" s="105">
        <v>6678011</v>
      </c>
      <c r="X11" s="105">
        <f t="shared" si="8"/>
        <v>88272365</v>
      </c>
      <c r="Y11" s="40">
        <f t="shared" si="9"/>
        <v>0.19815245286365207</v>
      </c>
      <c r="Z11" s="75">
        <f t="shared" si="10"/>
        <v>294067943</v>
      </c>
      <c r="AA11" s="76">
        <f t="shared" si="11"/>
        <v>60823668</v>
      </c>
      <c r="AB11" s="76">
        <f t="shared" si="12"/>
        <v>354891611</v>
      </c>
      <c r="AC11" s="40">
        <f t="shared" si="13"/>
        <v>0.7966552524154422</v>
      </c>
      <c r="AD11" s="75">
        <v>47113314</v>
      </c>
      <c r="AE11" s="76">
        <v>27015704</v>
      </c>
      <c r="AF11" s="76">
        <f t="shared" si="14"/>
        <v>74129018</v>
      </c>
      <c r="AG11" s="40">
        <f t="shared" si="15"/>
        <v>0.6464042913155365</v>
      </c>
      <c r="AH11" s="40">
        <f t="shared" si="16"/>
        <v>0.19079366463481273</v>
      </c>
      <c r="AI11" s="12">
        <v>372986273</v>
      </c>
      <c r="AJ11" s="12">
        <v>455147328</v>
      </c>
      <c r="AK11" s="12">
        <v>294209186</v>
      </c>
      <c r="AL11" s="12"/>
    </row>
    <row r="12" spans="1:38" s="13" customFormat="1" ht="12.75">
      <c r="A12" s="29" t="s">
        <v>115</v>
      </c>
      <c r="B12" s="58" t="s">
        <v>490</v>
      </c>
      <c r="C12" s="39" t="s">
        <v>491</v>
      </c>
      <c r="D12" s="75">
        <v>79602000</v>
      </c>
      <c r="E12" s="76">
        <v>3107000</v>
      </c>
      <c r="F12" s="77">
        <f t="shared" si="0"/>
        <v>82709000</v>
      </c>
      <c r="G12" s="75">
        <v>79602000</v>
      </c>
      <c r="H12" s="76">
        <v>3107000</v>
      </c>
      <c r="I12" s="78">
        <f t="shared" si="1"/>
        <v>82709000</v>
      </c>
      <c r="J12" s="75">
        <v>28323527</v>
      </c>
      <c r="K12" s="76">
        <v>0</v>
      </c>
      <c r="L12" s="76">
        <f t="shared" si="2"/>
        <v>28323527</v>
      </c>
      <c r="M12" s="40">
        <f t="shared" si="3"/>
        <v>0.3424479439964212</v>
      </c>
      <c r="N12" s="103">
        <v>23905348</v>
      </c>
      <c r="O12" s="104">
        <v>206550</v>
      </c>
      <c r="P12" s="105">
        <f t="shared" si="4"/>
        <v>24111898</v>
      </c>
      <c r="Q12" s="40">
        <f t="shared" si="5"/>
        <v>0.2915268955010942</v>
      </c>
      <c r="R12" s="103">
        <v>22785667</v>
      </c>
      <c r="S12" s="105">
        <v>417315</v>
      </c>
      <c r="T12" s="105">
        <f t="shared" si="6"/>
        <v>23202982</v>
      </c>
      <c r="U12" s="40">
        <f t="shared" si="7"/>
        <v>0.2805375714855699</v>
      </c>
      <c r="V12" s="103">
        <v>3746332</v>
      </c>
      <c r="W12" s="105">
        <v>348556</v>
      </c>
      <c r="X12" s="105">
        <f t="shared" si="8"/>
        <v>4094888</v>
      </c>
      <c r="Y12" s="40">
        <f t="shared" si="9"/>
        <v>0.049509581786746304</v>
      </c>
      <c r="Z12" s="75">
        <f t="shared" si="10"/>
        <v>78760874</v>
      </c>
      <c r="AA12" s="76">
        <f t="shared" si="11"/>
        <v>972421</v>
      </c>
      <c r="AB12" s="76">
        <f t="shared" si="12"/>
        <v>79733295</v>
      </c>
      <c r="AC12" s="40">
        <f t="shared" si="13"/>
        <v>0.9640219927698316</v>
      </c>
      <c r="AD12" s="75">
        <v>5088095</v>
      </c>
      <c r="AE12" s="76">
        <v>1246438</v>
      </c>
      <c r="AF12" s="76">
        <f t="shared" si="14"/>
        <v>6334533</v>
      </c>
      <c r="AG12" s="40">
        <f t="shared" si="15"/>
        <v>1.09602964325619</v>
      </c>
      <c r="AH12" s="40">
        <f t="shared" si="16"/>
        <v>-0.3535611859627221</v>
      </c>
      <c r="AI12" s="12">
        <v>64797200</v>
      </c>
      <c r="AJ12" s="12">
        <v>64797200</v>
      </c>
      <c r="AK12" s="12">
        <v>71019652</v>
      </c>
      <c r="AL12" s="12"/>
    </row>
    <row r="13" spans="1:38" s="55" customFormat="1" ht="12.75">
      <c r="A13" s="59"/>
      <c r="B13" s="60" t="s">
        <v>492</v>
      </c>
      <c r="C13" s="32"/>
      <c r="D13" s="79">
        <f>SUM(D9:D12)</f>
        <v>727370062</v>
      </c>
      <c r="E13" s="80">
        <f>SUM(E9:E12)</f>
        <v>407798654</v>
      </c>
      <c r="F13" s="88">
        <f t="shared" si="0"/>
        <v>1135168716</v>
      </c>
      <c r="G13" s="79">
        <f>SUM(G9:G12)</f>
        <v>792436304</v>
      </c>
      <c r="H13" s="80">
        <f>SUM(H9:H12)</f>
        <v>391045076</v>
      </c>
      <c r="I13" s="81">
        <f t="shared" si="1"/>
        <v>1183481380</v>
      </c>
      <c r="J13" s="79">
        <f>SUM(J9:J12)</f>
        <v>199761903</v>
      </c>
      <c r="K13" s="80">
        <f>SUM(K9:K12)</f>
        <v>53112305</v>
      </c>
      <c r="L13" s="80">
        <f t="shared" si="2"/>
        <v>252874208</v>
      </c>
      <c r="M13" s="44">
        <f t="shared" si="3"/>
        <v>0.22276354557325556</v>
      </c>
      <c r="N13" s="109">
        <f>SUM(N9:N12)</f>
        <v>218253308</v>
      </c>
      <c r="O13" s="110">
        <f>SUM(O9:O12)</f>
        <v>89332298</v>
      </c>
      <c r="P13" s="111">
        <f t="shared" si="4"/>
        <v>307585606</v>
      </c>
      <c r="Q13" s="44">
        <f t="shared" si="5"/>
        <v>0.2709602560964162</v>
      </c>
      <c r="R13" s="109">
        <f>SUM(R9:R12)</f>
        <v>166413827</v>
      </c>
      <c r="S13" s="111">
        <f>SUM(S9:S12)</f>
        <v>56381949</v>
      </c>
      <c r="T13" s="111">
        <f t="shared" si="6"/>
        <v>222795776</v>
      </c>
      <c r="U13" s="44">
        <f t="shared" si="7"/>
        <v>0.18825456806088492</v>
      </c>
      <c r="V13" s="109">
        <f>SUM(V9:V12)</f>
        <v>132156291</v>
      </c>
      <c r="W13" s="111">
        <f>SUM(W9:W12)</f>
        <v>74709804</v>
      </c>
      <c r="X13" s="111">
        <f t="shared" si="8"/>
        <v>206866095</v>
      </c>
      <c r="Y13" s="44">
        <f t="shared" si="9"/>
        <v>0.1747945497883541</v>
      </c>
      <c r="Z13" s="79">
        <f t="shared" si="10"/>
        <v>716585329</v>
      </c>
      <c r="AA13" s="80">
        <f t="shared" si="11"/>
        <v>273536356</v>
      </c>
      <c r="AB13" s="80">
        <f t="shared" si="12"/>
        <v>990121685</v>
      </c>
      <c r="AC13" s="44">
        <f t="shared" si="13"/>
        <v>0.836617881558897</v>
      </c>
      <c r="AD13" s="79">
        <f>SUM(AD9:AD12)</f>
        <v>99835498</v>
      </c>
      <c r="AE13" s="80">
        <f>SUM(AE9:AE12)</f>
        <v>75274608</v>
      </c>
      <c r="AF13" s="80">
        <f t="shared" si="14"/>
        <v>175110106</v>
      </c>
      <c r="AG13" s="44">
        <f t="shared" si="15"/>
        <v>0.800063905180562</v>
      </c>
      <c r="AH13" s="44">
        <f t="shared" si="16"/>
        <v>0.18134869383266783</v>
      </c>
      <c r="AI13" s="61">
        <f>SUM(AI9:AI12)</f>
        <v>926233509</v>
      </c>
      <c r="AJ13" s="61">
        <f>SUM(AJ9:AJ12)</f>
        <v>1110360684</v>
      </c>
      <c r="AK13" s="61">
        <f>SUM(AK9:AK12)</f>
        <v>888359505</v>
      </c>
      <c r="AL13" s="61"/>
    </row>
    <row r="14" spans="1:38" s="13" customFormat="1" ht="12.75">
      <c r="A14" s="29" t="s">
        <v>96</v>
      </c>
      <c r="B14" s="58" t="s">
        <v>493</v>
      </c>
      <c r="C14" s="39" t="s">
        <v>494</v>
      </c>
      <c r="D14" s="75">
        <v>49553181</v>
      </c>
      <c r="E14" s="76">
        <v>19917000</v>
      </c>
      <c r="F14" s="77">
        <f t="shared" si="0"/>
        <v>69470181</v>
      </c>
      <c r="G14" s="75">
        <v>48605654</v>
      </c>
      <c r="H14" s="76">
        <v>26810026</v>
      </c>
      <c r="I14" s="78">
        <f t="shared" si="1"/>
        <v>75415680</v>
      </c>
      <c r="J14" s="75">
        <v>2972508</v>
      </c>
      <c r="K14" s="76">
        <v>17824</v>
      </c>
      <c r="L14" s="76">
        <f t="shared" si="2"/>
        <v>2990332</v>
      </c>
      <c r="M14" s="40">
        <f t="shared" si="3"/>
        <v>0.043044828111215086</v>
      </c>
      <c r="N14" s="103">
        <v>10051425</v>
      </c>
      <c r="O14" s="104">
        <v>45649</v>
      </c>
      <c r="P14" s="105">
        <f t="shared" si="4"/>
        <v>10097074</v>
      </c>
      <c r="Q14" s="40">
        <f t="shared" si="5"/>
        <v>0.14534400018333046</v>
      </c>
      <c r="R14" s="103">
        <v>7617737</v>
      </c>
      <c r="S14" s="105">
        <v>334283</v>
      </c>
      <c r="T14" s="105">
        <f t="shared" si="6"/>
        <v>7952020</v>
      </c>
      <c r="U14" s="40">
        <f t="shared" si="7"/>
        <v>0.10544252866247443</v>
      </c>
      <c r="V14" s="103">
        <v>5620867</v>
      </c>
      <c r="W14" s="105">
        <v>169866</v>
      </c>
      <c r="X14" s="105">
        <f t="shared" si="8"/>
        <v>5790733</v>
      </c>
      <c r="Y14" s="40">
        <f t="shared" si="9"/>
        <v>0.07678420455799112</v>
      </c>
      <c r="Z14" s="75">
        <f t="shared" si="10"/>
        <v>26262537</v>
      </c>
      <c r="AA14" s="76">
        <f t="shared" si="11"/>
        <v>567622</v>
      </c>
      <c r="AB14" s="76">
        <f t="shared" si="12"/>
        <v>26830159</v>
      </c>
      <c r="AC14" s="40">
        <f t="shared" si="13"/>
        <v>0.3557636687755119</v>
      </c>
      <c r="AD14" s="75">
        <v>5236357</v>
      </c>
      <c r="AE14" s="76">
        <v>2336097</v>
      </c>
      <c r="AF14" s="76">
        <f t="shared" si="14"/>
        <v>7572454</v>
      </c>
      <c r="AG14" s="40">
        <f t="shared" si="15"/>
        <v>0.8252072204843833</v>
      </c>
      <c r="AH14" s="40">
        <f t="shared" si="16"/>
        <v>-0.2352897752828872</v>
      </c>
      <c r="AI14" s="12">
        <v>57679849</v>
      </c>
      <c r="AJ14" s="12">
        <v>56601909</v>
      </c>
      <c r="AK14" s="12">
        <v>46708304</v>
      </c>
      <c r="AL14" s="12"/>
    </row>
    <row r="15" spans="1:38" s="13" customFormat="1" ht="12.75">
      <c r="A15" s="29" t="s">
        <v>96</v>
      </c>
      <c r="B15" s="58" t="s">
        <v>495</v>
      </c>
      <c r="C15" s="39" t="s">
        <v>496</v>
      </c>
      <c r="D15" s="75">
        <v>212815061</v>
      </c>
      <c r="E15" s="76">
        <v>36014150</v>
      </c>
      <c r="F15" s="77">
        <f t="shared" si="0"/>
        <v>248829211</v>
      </c>
      <c r="G15" s="75">
        <v>212815061</v>
      </c>
      <c r="H15" s="76">
        <v>36014150</v>
      </c>
      <c r="I15" s="78">
        <f t="shared" si="1"/>
        <v>248829211</v>
      </c>
      <c r="J15" s="75">
        <v>71524077</v>
      </c>
      <c r="K15" s="76">
        <v>10005943</v>
      </c>
      <c r="L15" s="76">
        <f t="shared" si="2"/>
        <v>81530020</v>
      </c>
      <c r="M15" s="40">
        <f t="shared" si="3"/>
        <v>0.3276545373123415</v>
      </c>
      <c r="N15" s="103">
        <v>38070580</v>
      </c>
      <c r="O15" s="104">
        <v>14944070</v>
      </c>
      <c r="P15" s="105">
        <f t="shared" si="4"/>
        <v>53014650</v>
      </c>
      <c r="Q15" s="40">
        <f t="shared" si="5"/>
        <v>0.21305637624675827</v>
      </c>
      <c r="R15" s="103">
        <v>37007966</v>
      </c>
      <c r="S15" s="105">
        <v>-1088913</v>
      </c>
      <c r="T15" s="105">
        <f t="shared" si="6"/>
        <v>35919053</v>
      </c>
      <c r="U15" s="40">
        <f t="shared" si="7"/>
        <v>0.14435223604032565</v>
      </c>
      <c r="V15" s="103">
        <v>29169861</v>
      </c>
      <c r="W15" s="105">
        <v>3305436</v>
      </c>
      <c r="X15" s="105">
        <f t="shared" si="8"/>
        <v>32475297</v>
      </c>
      <c r="Y15" s="40">
        <f t="shared" si="9"/>
        <v>0.1305123979193906</v>
      </c>
      <c r="Z15" s="75">
        <f t="shared" si="10"/>
        <v>175772484</v>
      </c>
      <c r="AA15" s="76">
        <f t="shared" si="11"/>
        <v>27166536</v>
      </c>
      <c r="AB15" s="76">
        <f t="shared" si="12"/>
        <v>202939020</v>
      </c>
      <c r="AC15" s="40">
        <f t="shared" si="13"/>
        <v>0.815575547518816</v>
      </c>
      <c r="AD15" s="75">
        <v>24136247</v>
      </c>
      <c r="AE15" s="76">
        <v>7372146</v>
      </c>
      <c r="AF15" s="76">
        <f t="shared" si="14"/>
        <v>31508393</v>
      </c>
      <c r="AG15" s="40">
        <f t="shared" si="15"/>
        <v>0.6894856934632418</v>
      </c>
      <c r="AH15" s="40">
        <f t="shared" si="16"/>
        <v>0.030687188648434116</v>
      </c>
      <c r="AI15" s="12">
        <v>265494224</v>
      </c>
      <c r="AJ15" s="12">
        <v>251157220</v>
      </c>
      <c r="AK15" s="12">
        <v>173169310</v>
      </c>
      <c r="AL15" s="12"/>
    </row>
    <row r="16" spans="1:38" s="13" customFormat="1" ht="12.75">
      <c r="A16" s="29" t="s">
        <v>96</v>
      </c>
      <c r="B16" s="58" t="s">
        <v>497</v>
      </c>
      <c r="C16" s="39" t="s">
        <v>498</v>
      </c>
      <c r="D16" s="75">
        <v>32161000</v>
      </c>
      <c r="E16" s="76">
        <v>11095000</v>
      </c>
      <c r="F16" s="77">
        <f t="shared" si="0"/>
        <v>43256000</v>
      </c>
      <c r="G16" s="75">
        <v>31862000</v>
      </c>
      <c r="H16" s="76">
        <v>11095000</v>
      </c>
      <c r="I16" s="78">
        <f t="shared" si="1"/>
        <v>42957000</v>
      </c>
      <c r="J16" s="75">
        <v>19308111</v>
      </c>
      <c r="K16" s="76">
        <v>1722013</v>
      </c>
      <c r="L16" s="76">
        <f t="shared" si="2"/>
        <v>21030124</v>
      </c>
      <c r="M16" s="40">
        <f t="shared" si="3"/>
        <v>0.4861781949324949</v>
      </c>
      <c r="N16" s="103">
        <v>5159093</v>
      </c>
      <c r="O16" s="104">
        <v>816304</v>
      </c>
      <c r="P16" s="105">
        <f t="shared" si="4"/>
        <v>5975397</v>
      </c>
      <c r="Q16" s="40">
        <f t="shared" si="5"/>
        <v>0.1381403042352506</v>
      </c>
      <c r="R16" s="103">
        <v>3346267</v>
      </c>
      <c r="S16" s="105">
        <v>140168</v>
      </c>
      <c r="T16" s="105">
        <f t="shared" si="6"/>
        <v>3486435</v>
      </c>
      <c r="U16" s="40">
        <f t="shared" si="7"/>
        <v>0.08116104476569592</v>
      </c>
      <c r="V16" s="103">
        <v>2326433</v>
      </c>
      <c r="W16" s="105">
        <v>269100</v>
      </c>
      <c r="X16" s="105">
        <f t="shared" si="8"/>
        <v>2595533</v>
      </c>
      <c r="Y16" s="40">
        <f t="shared" si="9"/>
        <v>0.060421654212351884</v>
      </c>
      <c r="Z16" s="75">
        <f t="shared" si="10"/>
        <v>30139904</v>
      </c>
      <c r="AA16" s="76">
        <f t="shared" si="11"/>
        <v>2947585</v>
      </c>
      <c r="AB16" s="76">
        <f t="shared" si="12"/>
        <v>33087489</v>
      </c>
      <c r="AC16" s="40">
        <f t="shared" si="13"/>
        <v>0.7702467351072002</v>
      </c>
      <c r="AD16" s="75">
        <v>1972167</v>
      </c>
      <c r="AE16" s="76">
        <v>3044560</v>
      </c>
      <c r="AF16" s="76">
        <f t="shared" si="14"/>
        <v>5016727</v>
      </c>
      <c r="AG16" s="40">
        <f t="shared" si="15"/>
        <v>0.9553519834951674</v>
      </c>
      <c r="AH16" s="40">
        <f t="shared" si="16"/>
        <v>-0.4826242289046224</v>
      </c>
      <c r="AI16" s="12">
        <v>48577230</v>
      </c>
      <c r="AJ16" s="12">
        <v>44593000</v>
      </c>
      <c r="AK16" s="12">
        <v>42602011</v>
      </c>
      <c r="AL16" s="12"/>
    </row>
    <row r="17" spans="1:38" s="13" customFormat="1" ht="12.75">
      <c r="A17" s="29" t="s">
        <v>96</v>
      </c>
      <c r="B17" s="58" t="s">
        <v>499</v>
      </c>
      <c r="C17" s="39" t="s">
        <v>500</v>
      </c>
      <c r="D17" s="75">
        <v>67954448</v>
      </c>
      <c r="E17" s="76">
        <v>23544070</v>
      </c>
      <c r="F17" s="77">
        <f t="shared" si="0"/>
        <v>91498518</v>
      </c>
      <c r="G17" s="75">
        <v>68392609</v>
      </c>
      <c r="H17" s="76">
        <v>28138417</v>
      </c>
      <c r="I17" s="78">
        <f t="shared" si="1"/>
        <v>96531026</v>
      </c>
      <c r="J17" s="75">
        <v>15728394</v>
      </c>
      <c r="K17" s="76">
        <v>1278928</v>
      </c>
      <c r="L17" s="76">
        <f t="shared" si="2"/>
        <v>17007322</v>
      </c>
      <c r="M17" s="40">
        <f t="shared" si="3"/>
        <v>0.1858753821564629</v>
      </c>
      <c r="N17" s="103">
        <v>23477214</v>
      </c>
      <c r="O17" s="104">
        <v>12139215</v>
      </c>
      <c r="P17" s="105">
        <f t="shared" si="4"/>
        <v>35616429</v>
      </c>
      <c r="Q17" s="40">
        <f t="shared" si="5"/>
        <v>0.38925689484937886</v>
      </c>
      <c r="R17" s="103">
        <v>9895311</v>
      </c>
      <c r="S17" s="105">
        <v>8177550</v>
      </c>
      <c r="T17" s="105">
        <f t="shared" si="6"/>
        <v>18072861</v>
      </c>
      <c r="U17" s="40">
        <f t="shared" si="7"/>
        <v>0.18722333895011123</v>
      </c>
      <c r="V17" s="103">
        <v>21274615</v>
      </c>
      <c r="W17" s="105">
        <v>6228581</v>
      </c>
      <c r="X17" s="105">
        <f t="shared" si="8"/>
        <v>27503196</v>
      </c>
      <c r="Y17" s="40">
        <f t="shared" si="9"/>
        <v>0.2849156083765234</v>
      </c>
      <c r="Z17" s="75">
        <f t="shared" si="10"/>
        <v>70375534</v>
      </c>
      <c r="AA17" s="76">
        <f t="shared" si="11"/>
        <v>27824274</v>
      </c>
      <c r="AB17" s="76">
        <f t="shared" si="12"/>
        <v>98199808</v>
      </c>
      <c r="AC17" s="40">
        <f t="shared" si="13"/>
        <v>1.0172875195587374</v>
      </c>
      <c r="AD17" s="75">
        <v>8561028</v>
      </c>
      <c r="AE17" s="76">
        <v>818106</v>
      </c>
      <c r="AF17" s="76">
        <f t="shared" si="14"/>
        <v>9379134</v>
      </c>
      <c r="AG17" s="40">
        <f t="shared" si="15"/>
        <v>0.677658833683543</v>
      </c>
      <c r="AH17" s="40">
        <f t="shared" si="16"/>
        <v>1.9323811771961035</v>
      </c>
      <c r="AI17" s="12">
        <v>78250790</v>
      </c>
      <c r="AJ17" s="12">
        <v>79705606</v>
      </c>
      <c r="AK17" s="12">
        <v>54013208</v>
      </c>
      <c r="AL17" s="12"/>
    </row>
    <row r="18" spans="1:38" s="13" customFormat="1" ht="12.75">
      <c r="A18" s="29" t="s">
        <v>96</v>
      </c>
      <c r="B18" s="58" t="s">
        <v>501</v>
      </c>
      <c r="C18" s="39" t="s">
        <v>502</v>
      </c>
      <c r="D18" s="75">
        <v>39695221</v>
      </c>
      <c r="E18" s="76">
        <v>11805000</v>
      </c>
      <c r="F18" s="77">
        <f t="shared" si="0"/>
        <v>51500221</v>
      </c>
      <c r="G18" s="75">
        <v>40134582</v>
      </c>
      <c r="H18" s="76">
        <v>11805000</v>
      </c>
      <c r="I18" s="78">
        <f t="shared" si="1"/>
        <v>51939582</v>
      </c>
      <c r="J18" s="75">
        <v>16978858</v>
      </c>
      <c r="K18" s="76">
        <v>216492</v>
      </c>
      <c r="L18" s="76">
        <f t="shared" si="2"/>
        <v>17195350</v>
      </c>
      <c r="M18" s="40">
        <f t="shared" si="3"/>
        <v>0.33388885845752003</v>
      </c>
      <c r="N18" s="103">
        <v>8362750</v>
      </c>
      <c r="O18" s="104">
        <v>5555540</v>
      </c>
      <c r="P18" s="105">
        <f t="shared" si="4"/>
        <v>13918290</v>
      </c>
      <c r="Q18" s="40">
        <f t="shared" si="5"/>
        <v>0.2702568985092316</v>
      </c>
      <c r="R18" s="103">
        <v>7907890</v>
      </c>
      <c r="S18" s="105">
        <v>820126</v>
      </c>
      <c r="T18" s="105">
        <f t="shared" si="6"/>
        <v>8728016</v>
      </c>
      <c r="U18" s="40">
        <f t="shared" si="7"/>
        <v>0.16804170661211712</v>
      </c>
      <c r="V18" s="103">
        <v>3905768</v>
      </c>
      <c r="W18" s="105">
        <v>3674771</v>
      </c>
      <c r="X18" s="105">
        <f t="shared" si="8"/>
        <v>7580539</v>
      </c>
      <c r="Y18" s="40">
        <f t="shared" si="9"/>
        <v>0.14594917225171353</v>
      </c>
      <c r="Z18" s="75">
        <f t="shared" si="10"/>
        <v>37155266</v>
      </c>
      <c r="AA18" s="76">
        <f t="shared" si="11"/>
        <v>10266929</v>
      </c>
      <c r="AB18" s="76">
        <f t="shared" si="12"/>
        <v>47422195</v>
      </c>
      <c r="AC18" s="40">
        <f t="shared" si="13"/>
        <v>0.913026119463187</v>
      </c>
      <c r="AD18" s="75">
        <v>3927898</v>
      </c>
      <c r="AE18" s="76">
        <v>614548</v>
      </c>
      <c r="AF18" s="76">
        <f t="shared" si="14"/>
        <v>4542446</v>
      </c>
      <c r="AG18" s="40">
        <f t="shared" si="15"/>
        <v>0.8058114855971794</v>
      </c>
      <c r="AH18" s="40">
        <f t="shared" si="16"/>
        <v>0.6688231406603402</v>
      </c>
      <c r="AI18" s="12">
        <v>61512361</v>
      </c>
      <c r="AJ18" s="12">
        <v>61512361</v>
      </c>
      <c r="AK18" s="12">
        <v>49567367</v>
      </c>
      <c r="AL18" s="12"/>
    </row>
    <row r="19" spans="1:38" s="13" customFormat="1" ht="12.75">
      <c r="A19" s="29" t="s">
        <v>96</v>
      </c>
      <c r="B19" s="58" t="s">
        <v>503</v>
      </c>
      <c r="C19" s="39" t="s">
        <v>504</v>
      </c>
      <c r="D19" s="75">
        <v>49679610</v>
      </c>
      <c r="E19" s="76">
        <v>15803360</v>
      </c>
      <c r="F19" s="77">
        <f t="shared" si="0"/>
        <v>65482970</v>
      </c>
      <c r="G19" s="75">
        <v>50421570</v>
      </c>
      <c r="H19" s="76">
        <v>29398980</v>
      </c>
      <c r="I19" s="78">
        <f t="shared" si="1"/>
        <v>79820550</v>
      </c>
      <c r="J19" s="75">
        <v>11408798</v>
      </c>
      <c r="K19" s="76">
        <v>1262775</v>
      </c>
      <c r="L19" s="76">
        <f t="shared" si="2"/>
        <v>12671573</v>
      </c>
      <c r="M19" s="40">
        <f t="shared" si="3"/>
        <v>0.1935094422259711</v>
      </c>
      <c r="N19" s="103">
        <v>8871914</v>
      </c>
      <c r="O19" s="104">
        <v>1051428</v>
      </c>
      <c r="P19" s="105">
        <f t="shared" si="4"/>
        <v>9923342</v>
      </c>
      <c r="Q19" s="40">
        <f t="shared" si="5"/>
        <v>0.15154080518950194</v>
      </c>
      <c r="R19" s="103">
        <v>10254816</v>
      </c>
      <c r="S19" s="105">
        <v>2962958</v>
      </c>
      <c r="T19" s="105">
        <f t="shared" si="6"/>
        <v>13217774</v>
      </c>
      <c r="U19" s="40">
        <f t="shared" si="7"/>
        <v>0.16559362219378343</v>
      </c>
      <c r="V19" s="103">
        <v>8560701</v>
      </c>
      <c r="W19" s="105">
        <v>5180570</v>
      </c>
      <c r="X19" s="105">
        <f t="shared" si="8"/>
        <v>13741271</v>
      </c>
      <c r="Y19" s="40">
        <f t="shared" si="9"/>
        <v>0.17215204605831455</v>
      </c>
      <c r="Z19" s="75">
        <f t="shared" si="10"/>
        <v>39096229</v>
      </c>
      <c r="AA19" s="76">
        <f t="shared" si="11"/>
        <v>10457731</v>
      </c>
      <c r="AB19" s="76">
        <f t="shared" si="12"/>
        <v>49553960</v>
      </c>
      <c r="AC19" s="40">
        <f t="shared" si="13"/>
        <v>0.620817070290796</v>
      </c>
      <c r="AD19" s="75">
        <v>6339612</v>
      </c>
      <c r="AE19" s="76">
        <v>2508432</v>
      </c>
      <c r="AF19" s="76">
        <f t="shared" si="14"/>
        <v>8848044</v>
      </c>
      <c r="AG19" s="40">
        <f t="shared" si="15"/>
        <v>0.6493962217637713</v>
      </c>
      <c r="AH19" s="40">
        <f t="shared" si="16"/>
        <v>0.5530292344839154</v>
      </c>
      <c r="AI19" s="12">
        <v>55629380</v>
      </c>
      <c r="AJ19" s="12">
        <v>58656470</v>
      </c>
      <c r="AK19" s="12">
        <v>38091290</v>
      </c>
      <c r="AL19" s="12"/>
    </row>
    <row r="20" spans="1:38" s="13" customFormat="1" ht="12.75">
      <c r="A20" s="29" t="s">
        <v>115</v>
      </c>
      <c r="B20" s="58" t="s">
        <v>505</v>
      </c>
      <c r="C20" s="39" t="s">
        <v>506</v>
      </c>
      <c r="D20" s="75">
        <v>78531603</v>
      </c>
      <c r="E20" s="76">
        <v>3400000</v>
      </c>
      <c r="F20" s="77">
        <f t="shared" si="0"/>
        <v>81931603</v>
      </c>
      <c r="G20" s="75">
        <v>74625432</v>
      </c>
      <c r="H20" s="76">
        <v>5147000</v>
      </c>
      <c r="I20" s="78">
        <f t="shared" si="1"/>
        <v>79772432</v>
      </c>
      <c r="J20" s="75">
        <v>16384426</v>
      </c>
      <c r="K20" s="76">
        <v>102989</v>
      </c>
      <c r="L20" s="76">
        <f t="shared" si="2"/>
        <v>16487415</v>
      </c>
      <c r="M20" s="40">
        <f t="shared" si="3"/>
        <v>0.20123388773438255</v>
      </c>
      <c r="N20" s="103">
        <v>15947224</v>
      </c>
      <c r="O20" s="104">
        <v>105824</v>
      </c>
      <c r="P20" s="105">
        <f t="shared" si="4"/>
        <v>16053048</v>
      </c>
      <c r="Q20" s="40">
        <f t="shared" si="5"/>
        <v>0.19593230709766535</v>
      </c>
      <c r="R20" s="103">
        <v>13764497</v>
      </c>
      <c r="S20" s="105">
        <v>938625</v>
      </c>
      <c r="T20" s="105">
        <f t="shared" si="6"/>
        <v>14703122</v>
      </c>
      <c r="U20" s="40">
        <f t="shared" si="7"/>
        <v>0.18431332267768896</v>
      </c>
      <c r="V20" s="103">
        <v>7145765</v>
      </c>
      <c r="W20" s="105">
        <v>2805583</v>
      </c>
      <c r="X20" s="105">
        <f t="shared" si="8"/>
        <v>9951348</v>
      </c>
      <c r="Y20" s="40">
        <f t="shared" si="9"/>
        <v>0.12474670447555115</v>
      </c>
      <c r="Z20" s="75">
        <f t="shared" si="10"/>
        <v>53241912</v>
      </c>
      <c r="AA20" s="76">
        <f t="shared" si="11"/>
        <v>3953021</v>
      </c>
      <c r="AB20" s="76">
        <f t="shared" si="12"/>
        <v>57194933</v>
      </c>
      <c r="AC20" s="40">
        <f t="shared" si="13"/>
        <v>0.7169761729214925</v>
      </c>
      <c r="AD20" s="75">
        <v>6154473</v>
      </c>
      <c r="AE20" s="76">
        <v>309304</v>
      </c>
      <c r="AF20" s="76">
        <f t="shared" si="14"/>
        <v>6463777</v>
      </c>
      <c r="AG20" s="40">
        <f t="shared" si="15"/>
        <v>0.7033783695905326</v>
      </c>
      <c r="AH20" s="40">
        <f t="shared" si="16"/>
        <v>0.5395562068431508</v>
      </c>
      <c r="AI20" s="12">
        <v>75999646</v>
      </c>
      <c r="AJ20" s="12">
        <v>84422498</v>
      </c>
      <c r="AK20" s="12">
        <v>59380959</v>
      </c>
      <c r="AL20" s="12"/>
    </row>
    <row r="21" spans="1:38" s="55" customFormat="1" ht="12.75">
      <c r="A21" s="59"/>
      <c r="B21" s="60" t="s">
        <v>507</v>
      </c>
      <c r="C21" s="32"/>
      <c r="D21" s="79">
        <f>SUM(D14:D20)</f>
        <v>530390124</v>
      </c>
      <c r="E21" s="80">
        <f>SUM(E14:E20)</f>
        <v>121578580</v>
      </c>
      <c r="F21" s="81">
        <f t="shared" si="0"/>
        <v>651968704</v>
      </c>
      <c r="G21" s="79">
        <f>SUM(G14:G20)</f>
        <v>526856908</v>
      </c>
      <c r="H21" s="80">
        <f>SUM(H14:H20)</f>
        <v>148408573</v>
      </c>
      <c r="I21" s="81">
        <f t="shared" si="1"/>
        <v>675265481</v>
      </c>
      <c r="J21" s="79">
        <f>SUM(J14:J20)</f>
        <v>154305172</v>
      </c>
      <c r="K21" s="80">
        <f>SUM(K14:K20)</f>
        <v>14606964</v>
      </c>
      <c r="L21" s="80">
        <f t="shared" si="2"/>
        <v>168912136</v>
      </c>
      <c r="M21" s="44">
        <f t="shared" si="3"/>
        <v>0.2590801290977304</v>
      </c>
      <c r="N21" s="109">
        <f>SUM(N14:N20)</f>
        <v>109940200</v>
      </c>
      <c r="O21" s="110">
        <f>SUM(O14:O20)</f>
        <v>34658030</v>
      </c>
      <c r="P21" s="111">
        <f t="shared" si="4"/>
        <v>144598230</v>
      </c>
      <c r="Q21" s="44">
        <f t="shared" si="5"/>
        <v>0.22178707215983176</v>
      </c>
      <c r="R21" s="109">
        <f>SUM(R14:R20)</f>
        <v>89794484</v>
      </c>
      <c r="S21" s="111">
        <f>SUM(S14:S20)</f>
        <v>12284797</v>
      </c>
      <c r="T21" s="111">
        <f t="shared" si="6"/>
        <v>102079281</v>
      </c>
      <c r="U21" s="44">
        <f t="shared" si="7"/>
        <v>0.15116910885009388</v>
      </c>
      <c r="V21" s="109">
        <f>SUM(V14:V20)</f>
        <v>78004010</v>
      </c>
      <c r="W21" s="111">
        <f>SUM(W14:W20)</f>
        <v>21633907</v>
      </c>
      <c r="X21" s="111">
        <f t="shared" si="8"/>
        <v>99637917</v>
      </c>
      <c r="Y21" s="44">
        <f t="shared" si="9"/>
        <v>0.14755369525545167</v>
      </c>
      <c r="Z21" s="79">
        <f t="shared" si="10"/>
        <v>432043866</v>
      </c>
      <c r="AA21" s="80">
        <f t="shared" si="11"/>
        <v>83183698</v>
      </c>
      <c r="AB21" s="80">
        <f t="shared" si="12"/>
        <v>515227564</v>
      </c>
      <c r="AC21" s="44">
        <f t="shared" si="13"/>
        <v>0.7630000029573554</v>
      </c>
      <c r="AD21" s="79">
        <f>SUM(AD14:AD20)</f>
        <v>56327782</v>
      </c>
      <c r="AE21" s="80">
        <f>SUM(AE14:AE20)</f>
        <v>17003193</v>
      </c>
      <c r="AF21" s="80">
        <f t="shared" si="14"/>
        <v>73330975</v>
      </c>
      <c r="AG21" s="44">
        <f t="shared" si="15"/>
        <v>0.7280815683410791</v>
      </c>
      <c r="AH21" s="44">
        <f t="shared" si="16"/>
        <v>0.3587425641074593</v>
      </c>
      <c r="AI21" s="61">
        <f>SUM(AI14:AI20)</f>
        <v>643143480</v>
      </c>
      <c r="AJ21" s="61">
        <f>SUM(AJ14:AJ20)</f>
        <v>636649064</v>
      </c>
      <c r="AK21" s="61">
        <f>SUM(AK14:AK20)</f>
        <v>463532449</v>
      </c>
      <c r="AL21" s="61"/>
    </row>
    <row r="22" spans="1:38" s="13" customFormat="1" ht="12.75">
      <c r="A22" s="29" t="s">
        <v>96</v>
      </c>
      <c r="B22" s="58" t="s">
        <v>508</v>
      </c>
      <c r="C22" s="39" t="s">
        <v>509</v>
      </c>
      <c r="D22" s="75">
        <v>74842088</v>
      </c>
      <c r="E22" s="76">
        <v>10927000</v>
      </c>
      <c r="F22" s="77">
        <f t="shared" si="0"/>
        <v>85769088</v>
      </c>
      <c r="G22" s="75">
        <v>74842088</v>
      </c>
      <c r="H22" s="76">
        <v>10927000</v>
      </c>
      <c r="I22" s="78">
        <f t="shared" si="1"/>
        <v>85769088</v>
      </c>
      <c r="J22" s="75">
        <v>14795758</v>
      </c>
      <c r="K22" s="76">
        <v>136</v>
      </c>
      <c r="L22" s="76">
        <f t="shared" si="2"/>
        <v>14795894</v>
      </c>
      <c r="M22" s="40">
        <f t="shared" si="3"/>
        <v>0.17250846831902888</v>
      </c>
      <c r="N22" s="103">
        <v>12662628</v>
      </c>
      <c r="O22" s="104">
        <v>42000</v>
      </c>
      <c r="P22" s="105">
        <f t="shared" si="4"/>
        <v>12704628</v>
      </c>
      <c r="Q22" s="40">
        <f t="shared" si="5"/>
        <v>0.14812595418992913</v>
      </c>
      <c r="R22" s="103">
        <v>16577467</v>
      </c>
      <c r="S22" s="105">
        <v>0</v>
      </c>
      <c r="T22" s="105">
        <f t="shared" si="6"/>
        <v>16577467</v>
      </c>
      <c r="U22" s="40">
        <f t="shared" si="7"/>
        <v>0.19328020603413668</v>
      </c>
      <c r="V22" s="103">
        <v>18055248</v>
      </c>
      <c r="W22" s="105">
        <v>0</v>
      </c>
      <c r="X22" s="105">
        <f t="shared" si="8"/>
        <v>18055248</v>
      </c>
      <c r="Y22" s="40">
        <f t="shared" si="9"/>
        <v>0.2105099683466379</v>
      </c>
      <c r="Z22" s="75">
        <f t="shared" si="10"/>
        <v>62091101</v>
      </c>
      <c r="AA22" s="76">
        <f t="shared" si="11"/>
        <v>42136</v>
      </c>
      <c r="AB22" s="76">
        <f t="shared" si="12"/>
        <v>62133237</v>
      </c>
      <c r="AC22" s="40">
        <f t="shared" si="13"/>
        <v>0.7244245968897326</v>
      </c>
      <c r="AD22" s="75">
        <v>7502159</v>
      </c>
      <c r="AE22" s="76">
        <v>31811</v>
      </c>
      <c r="AF22" s="76">
        <f t="shared" si="14"/>
        <v>7533970</v>
      </c>
      <c r="AG22" s="40">
        <f t="shared" si="15"/>
        <v>0.713711437814084</v>
      </c>
      <c r="AH22" s="40">
        <f t="shared" si="16"/>
        <v>1.3965117992240477</v>
      </c>
      <c r="AI22" s="12">
        <v>71196917</v>
      </c>
      <c r="AJ22" s="12">
        <v>71196917</v>
      </c>
      <c r="AK22" s="12">
        <v>50814054</v>
      </c>
      <c r="AL22" s="12"/>
    </row>
    <row r="23" spans="1:38" s="13" customFormat="1" ht="12.75">
      <c r="A23" s="29" t="s">
        <v>96</v>
      </c>
      <c r="B23" s="58" t="s">
        <v>510</v>
      </c>
      <c r="C23" s="39" t="s">
        <v>511</v>
      </c>
      <c r="D23" s="75">
        <v>88379745</v>
      </c>
      <c r="E23" s="76">
        <v>71016939</v>
      </c>
      <c r="F23" s="77">
        <f t="shared" si="0"/>
        <v>159396684</v>
      </c>
      <c r="G23" s="75">
        <v>100806494</v>
      </c>
      <c r="H23" s="76">
        <v>61792420</v>
      </c>
      <c r="I23" s="78">
        <f t="shared" si="1"/>
        <v>162598914</v>
      </c>
      <c r="J23" s="75">
        <v>31081386</v>
      </c>
      <c r="K23" s="76">
        <v>8294662</v>
      </c>
      <c r="L23" s="76">
        <f t="shared" si="2"/>
        <v>39376048</v>
      </c>
      <c r="M23" s="40">
        <f t="shared" si="3"/>
        <v>0.2470317889423597</v>
      </c>
      <c r="N23" s="103">
        <v>15213292</v>
      </c>
      <c r="O23" s="104">
        <v>9701453</v>
      </c>
      <c r="P23" s="105">
        <f t="shared" si="4"/>
        <v>24914745</v>
      </c>
      <c r="Q23" s="40">
        <f t="shared" si="5"/>
        <v>0.1563065452478296</v>
      </c>
      <c r="R23" s="103">
        <v>30668309</v>
      </c>
      <c r="S23" s="105">
        <v>17860313</v>
      </c>
      <c r="T23" s="105">
        <f t="shared" si="6"/>
        <v>48528622</v>
      </c>
      <c r="U23" s="40">
        <f t="shared" si="7"/>
        <v>0.29845600321783206</v>
      </c>
      <c r="V23" s="103">
        <v>21241552</v>
      </c>
      <c r="W23" s="105">
        <v>10042244</v>
      </c>
      <c r="X23" s="105">
        <f t="shared" si="8"/>
        <v>31283796</v>
      </c>
      <c r="Y23" s="40">
        <f t="shared" si="9"/>
        <v>0.19239855439624892</v>
      </c>
      <c r="Z23" s="75">
        <f t="shared" si="10"/>
        <v>98204539</v>
      </c>
      <c r="AA23" s="76">
        <f t="shared" si="11"/>
        <v>45898672</v>
      </c>
      <c r="AB23" s="76">
        <f t="shared" si="12"/>
        <v>144103211</v>
      </c>
      <c r="AC23" s="40">
        <f t="shared" si="13"/>
        <v>0.8862495293172745</v>
      </c>
      <c r="AD23" s="75">
        <v>23550355</v>
      </c>
      <c r="AE23" s="76">
        <v>26121672</v>
      </c>
      <c r="AF23" s="76">
        <f t="shared" si="14"/>
        <v>49672027</v>
      </c>
      <c r="AG23" s="40">
        <f t="shared" si="15"/>
        <v>1.015667377355069</v>
      </c>
      <c r="AH23" s="40">
        <f t="shared" si="16"/>
        <v>-0.3701928854242248</v>
      </c>
      <c r="AI23" s="12">
        <v>141707926</v>
      </c>
      <c r="AJ23" s="12">
        <v>140675810</v>
      </c>
      <c r="AK23" s="12">
        <v>142879831</v>
      </c>
      <c r="AL23" s="12"/>
    </row>
    <row r="24" spans="1:38" s="13" customFormat="1" ht="12.75">
      <c r="A24" s="29" t="s">
        <v>96</v>
      </c>
      <c r="B24" s="58" t="s">
        <v>512</v>
      </c>
      <c r="C24" s="39" t="s">
        <v>513</v>
      </c>
      <c r="D24" s="75">
        <v>186371672</v>
      </c>
      <c r="E24" s="76">
        <v>44038631</v>
      </c>
      <c r="F24" s="77">
        <f t="shared" si="0"/>
        <v>230410303</v>
      </c>
      <c r="G24" s="75">
        <v>181289522</v>
      </c>
      <c r="H24" s="76">
        <v>20833285</v>
      </c>
      <c r="I24" s="78">
        <f t="shared" si="1"/>
        <v>202122807</v>
      </c>
      <c r="J24" s="75">
        <v>55006807</v>
      </c>
      <c r="K24" s="76">
        <v>2039798</v>
      </c>
      <c r="L24" s="76">
        <f t="shared" si="2"/>
        <v>57046605</v>
      </c>
      <c r="M24" s="40">
        <f t="shared" si="3"/>
        <v>0.2475870404111226</v>
      </c>
      <c r="N24" s="103">
        <v>37434991</v>
      </c>
      <c r="O24" s="104">
        <v>2181621</v>
      </c>
      <c r="P24" s="105">
        <f t="shared" si="4"/>
        <v>39616612</v>
      </c>
      <c r="Q24" s="40">
        <f t="shared" si="5"/>
        <v>0.17193941192812023</v>
      </c>
      <c r="R24" s="103">
        <v>41140890</v>
      </c>
      <c r="S24" s="105">
        <v>3000425</v>
      </c>
      <c r="T24" s="105">
        <f t="shared" si="6"/>
        <v>44141315</v>
      </c>
      <c r="U24" s="40">
        <f t="shared" si="7"/>
        <v>0.21838859085308468</v>
      </c>
      <c r="V24" s="103">
        <v>33396269</v>
      </c>
      <c r="W24" s="105">
        <v>8447250</v>
      </c>
      <c r="X24" s="105">
        <f t="shared" si="8"/>
        <v>41843519</v>
      </c>
      <c r="Y24" s="40">
        <f t="shared" si="9"/>
        <v>0.20702027456010938</v>
      </c>
      <c r="Z24" s="75">
        <f t="shared" si="10"/>
        <v>166978957</v>
      </c>
      <c r="AA24" s="76">
        <f t="shared" si="11"/>
        <v>15669094</v>
      </c>
      <c r="AB24" s="76">
        <f t="shared" si="12"/>
        <v>182648051</v>
      </c>
      <c r="AC24" s="40">
        <f t="shared" si="13"/>
        <v>0.9036488940112533</v>
      </c>
      <c r="AD24" s="75">
        <v>31088165</v>
      </c>
      <c r="AE24" s="76">
        <v>3641086</v>
      </c>
      <c r="AF24" s="76">
        <f t="shared" si="14"/>
        <v>34729251</v>
      </c>
      <c r="AG24" s="40">
        <f t="shared" si="15"/>
        <v>0.8699182414054243</v>
      </c>
      <c r="AH24" s="40">
        <f t="shared" si="16"/>
        <v>0.20484945097145912</v>
      </c>
      <c r="AI24" s="12">
        <v>189778271</v>
      </c>
      <c r="AJ24" s="12">
        <v>181895250</v>
      </c>
      <c r="AK24" s="12">
        <v>158233996</v>
      </c>
      <c r="AL24" s="12"/>
    </row>
    <row r="25" spans="1:38" s="13" customFormat="1" ht="12.75">
      <c r="A25" s="29" t="s">
        <v>96</v>
      </c>
      <c r="B25" s="58" t="s">
        <v>514</v>
      </c>
      <c r="C25" s="39" t="s">
        <v>515</v>
      </c>
      <c r="D25" s="75">
        <v>43185632</v>
      </c>
      <c r="E25" s="76">
        <v>9089000</v>
      </c>
      <c r="F25" s="77">
        <f t="shared" si="0"/>
        <v>52274632</v>
      </c>
      <c r="G25" s="75">
        <v>43185632</v>
      </c>
      <c r="H25" s="76">
        <v>9089000</v>
      </c>
      <c r="I25" s="78">
        <f t="shared" si="1"/>
        <v>52274632</v>
      </c>
      <c r="J25" s="75">
        <v>10328824</v>
      </c>
      <c r="K25" s="76">
        <v>39670</v>
      </c>
      <c r="L25" s="76">
        <f t="shared" si="2"/>
        <v>10368494</v>
      </c>
      <c r="M25" s="40">
        <f t="shared" si="3"/>
        <v>0.1983465708567781</v>
      </c>
      <c r="N25" s="103">
        <v>13115411</v>
      </c>
      <c r="O25" s="104">
        <v>408295</v>
      </c>
      <c r="P25" s="105">
        <f t="shared" si="4"/>
        <v>13523706</v>
      </c>
      <c r="Q25" s="40">
        <f t="shared" si="5"/>
        <v>0.2587049488937579</v>
      </c>
      <c r="R25" s="103">
        <v>8276505</v>
      </c>
      <c r="S25" s="105">
        <v>668749</v>
      </c>
      <c r="T25" s="105">
        <f t="shared" si="6"/>
        <v>8945254</v>
      </c>
      <c r="U25" s="40">
        <f t="shared" si="7"/>
        <v>0.17112036293244492</v>
      </c>
      <c r="V25" s="103">
        <v>3437457</v>
      </c>
      <c r="W25" s="105">
        <v>8544</v>
      </c>
      <c r="X25" s="105">
        <f t="shared" si="8"/>
        <v>3446001</v>
      </c>
      <c r="Y25" s="40">
        <f t="shared" si="9"/>
        <v>0.0659210953412355</v>
      </c>
      <c r="Z25" s="75">
        <f t="shared" si="10"/>
        <v>35158197</v>
      </c>
      <c r="AA25" s="76">
        <f t="shared" si="11"/>
        <v>1125258</v>
      </c>
      <c r="AB25" s="76">
        <f t="shared" si="12"/>
        <v>36283455</v>
      </c>
      <c r="AC25" s="40">
        <f t="shared" si="13"/>
        <v>0.6940929780242164</v>
      </c>
      <c r="AD25" s="75">
        <v>11413027</v>
      </c>
      <c r="AE25" s="76">
        <v>14286224</v>
      </c>
      <c r="AF25" s="76">
        <f t="shared" si="14"/>
        <v>25699251</v>
      </c>
      <c r="AG25" s="40">
        <f t="shared" si="15"/>
        <v>0.9081565484801443</v>
      </c>
      <c r="AH25" s="40">
        <f t="shared" si="16"/>
        <v>-0.8659104500749847</v>
      </c>
      <c r="AI25" s="12">
        <v>49277084</v>
      </c>
      <c r="AJ25" s="12">
        <v>62177084</v>
      </c>
      <c r="AK25" s="12">
        <v>56466526</v>
      </c>
      <c r="AL25" s="12"/>
    </row>
    <row r="26" spans="1:38" s="13" customFormat="1" ht="12.75">
      <c r="A26" s="29" t="s">
        <v>96</v>
      </c>
      <c r="B26" s="58" t="s">
        <v>516</v>
      </c>
      <c r="C26" s="39" t="s">
        <v>517</v>
      </c>
      <c r="D26" s="75">
        <v>36416800</v>
      </c>
      <c r="E26" s="76">
        <v>12639000</v>
      </c>
      <c r="F26" s="77">
        <f t="shared" si="0"/>
        <v>49055800</v>
      </c>
      <c r="G26" s="75">
        <v>36416800</v>
      </c>
      <c r="H26" s="76">
        <v>12639000</v>
      </c>
      <c r="I26" s="78">
        <f t="shared" si="1"/>
        <v>49055800</v>
      </c>
      <c r="J26" s="75">
        <v>10101404</v>
      </c>
      <c r="K26" s="76">
        <v>4542129</v>
      </c>
      <c r="L26" s="76">
        <f t="shared" si="2"/>
        <v>14643533</v>
      </c>
      <c r="M26" s="40">
        <f t="shared" si="3"/>
        <v>0.298507679010433</v>
      </c>
      <c r="N26" s="103">
        <v>9770367</v>
      </c>
      <c r="O26" s="104">
        <v>2180980</v>
      </c>
      <c r="P26" s="105">
        <f t="shared" si="4"/>
        <v>11951347</v>
      </c>
      <c r="Q26" s="40">
        <f t="shared" si="5"/>
        <v>0.2436276036676601</v>
      </c>
      <c r="R26" s="103">
        <v>2164995</v>
      </c>
      <c r="S26" s="105">
        <v>2099975</v>
      </c>
      <c r="T26" s="105">
        <f t="shared" si="6"/>
        <v>4264970</v>
      </c>
      <c r="U26" s="40">
        <f t="shared" si="7"/>
        <v>0.08694119757500642</v>
      </c>
      <c r="V26" s="103">
        <v>3337534</v>
      </c>
      <c r="W26" s="105">
        <v>5266239</v>
      </c>
      <c r="X26" s="105">
        <f t="shared" si="8"/>
        <v>8603773</v>
      </c>
      <c r="Y26" s="40">
        <f t="shared" si="9"/>
        <v>0.17538747711789432</v>
      </c>
      <c r="Z26" s="75">
        <f t="shared" si="10"/>
        <v>25374300</v>
      </c>
      <c r="AA26" s="76">
        <f t="shared" si="11"/>
        <v>14089323</v>
      </c>
      <c r="AB26" s="76">
        <f t="shared" si="12"/>
        <v>39463623</v>
      </c>
      <c r="AC26" s="40">
        <f t="shared" si="13"/>
        <v>0.8044639573709939</v>
      </c>
      <c r="AD26" s="75">
        <v>2612462</v>
      </c>
      <c r="AE26" s="76">
        <v>0</v>
      </c>
      <c r="AF26" s="76">
        <f t="shared" si="14"/>
        <v>2612462</v>
      </c>
      <c r="AG26" s="40">
        <f t="shared" si="15"/>
        <v>0.5664734086655769</v>
      </c>
      <c r="AH26" s="40">
        <f t="shared" si="16"/>
        <v>2.2933581426256153</v>
      </c>
      <c r="AI26" s="12">
        <v>42213000</v>
      </c>
      <c r="AJ26" s="12">
        <v>42213000</v>
      </c>
      <c r="AK26" s="12">
        <v>23912542</v>
      </c>
      <c r="AL26" s="12"/>
    </row>
    <row r="27" spans="1:38" s="13" customFormat="1" ht="12.75">
      <c r="A27" s="29" t="s">
        <v>96</v>
      </c>
      <c r="B27" s="58" t="s">
        <v>518</v>
      </c>
      <c r="C27" s="39" t="s">
        <v>519</v>
      </c>
      <c r="D27" s="75">
        <v>44878386</v>
      </c>
      <c r="E27" s="76">
        <v>31372900</v>
      </c>
      <c r="F27" s="77">
        <f t="shared" si="0"/>
        <v>76251286</v>
      </c>
      <c r="G27" s="75">
        <v>45932352</v>
      </c>
      <c r="H27" s="76">
        <v>18074282</v>
      </c>
      <c r="I27" s="78">
        <f t="shared" si="1"/>
        <v>64006634</v>
      </c>
      <c r="J27" s="75">
        <v>14958346</v>
      </c>
      <c r="K27" s="76">
        <v>2207817</v>
      </c>
      <c r="L27" s="76">
        <f t="shared" si="2"/>
        <v>17166163</v>
      </c>
      <c r="M27" s="40">
        <f t="shared" si="3"/>
        <v>0.2251262096746801</v>
      </c>
      <c r="N27" s="103">
        <v>8197176</v>
      </c>
      <c r="O27" s="104">
        <v>1798951</v>
      </c>
      <c r="P27" s="105">
        <f t="shared" si="4"/>
        <v>9996127</v>
      </c>
      <c r="Q27" s="40">
        <f t="shared" si="5"/>
        <v>0.1310945365564064</v>
      </c>
      <c r="R27" s="103">
        <v>6714471</v>
      </c>
      <c r="S27" s="105">
        <v>2353005</v>
      </c>
      <c r="T27" s="105">
        <f t="shared" si="6"/>
        <v>9067476</v>
      </c>
      <c r="U27" s="40">
        <f t="shared" si="7"/>
        <v>0.141664628075896</v>
      </c>
      <c r="V27" s="103">
        <v>19970701</v>
      </c>
      <c r="W27" s="105">
        <v>3694625</v>
      </c>
      <c r="X27" s="105">
        <f t="shared" si="8"/>
        <v>23665326</v>
      </c>
      <c r="Y27" s="40">
        <f t="shared" si="9"/>
        <v>0.36973239367656796</v>
      </c>
      <c r="Z27" s="75">
        <f t="shared" si="10"/>
        <v>49840694</v>
      </c>
      <c r="AA27" s="76">
        <f t="shared" si="11"/>
        <v>10054398</v>
      </c>
      <c r="AB27" s="76">
        <f t="shared" si="12"/>
        <v>59895092</v>
      </c>
      <c r="AC27" s="40">
        <f t="shared" si="13"/>
        <v>0.9357638147320791</v>
      </c>
      <c r="AD27" s="75">
        <v>5106738</v>
      </c>
      <c r="AE27" s="76">
        <v>4706489</v>
      </c>
      <c r="AF27" s="76">
        <f t="shared" si="14"/>
        <v>9813227</v>
      </c>
      <c r="AG27" s="40">
        <f t="shared" si="15"/>
        <v>0.8631667323756423</v>
      </c>
      <c r="AH27" s="40">
        <f t="shared" si="16"/>
        <v>1.4115742966100755</v>
      </c>
      <c r="AI27" s="12">
        <v>89622941</v>
      </c>
      <c r="AJ27" s="12">
        <v>75017656</v>
      </c>
      <c r="AK27" s="12">
        <v>64752745</v>
      </c>
      <c r="AL27" s="12"/>
    </row>
    <row r="28" spans="1:38" s="13" customFormat="1" ht="12.75">
      <c r="A28" s="29" t="s">
        <v>96</v>
      </c>
      <c r="B28" s="58" t="s">
        <v>520</v>
      </c>
      <c r="C28" s="39" t="s">
        <v>521</v>
      </c>
      <c r="D28" s="75">
        <v>68662000</v>
      </c>
      <c r="E28" s="76">
        <v>23035000</v>
      </c>
      <c r="F28" s="77">
        <f t="shared" si="0"/>
        <v>91697000</v>
      </c>
      <c r="G28" s="75">
        <v>62573198</v>
      </c>
      <c r="H28" s="76">
        <v>34200000</v>
      </c>
      <c r="I28" s="78">
        <f t="shared" si="1"/>
        <v>96773198</v>
      </c>
      <c r="J28" s="75">
        <v>33647629</v>
      </c>
      <c r="K28" s="76">
        <v>1543516</v>
      </c>
      <c r="L28" s="76">
        <f t="shared" si="2"/>
        <v>35191145</v>
      </c>
      <c r="M28" s="40">
        <f t="shared" si="3"/>
        <v>0.3837764048987426</v>
      </c>
      <c r="N28" s="103">
        <v>13148250</v>
      </c>
      <c r="O28" s="104">
        <v>4557325</v>
      </c>
      <c r="P28" s="105">
        <f t="shared" si="4"/>
        <v>17705575</v>
      </c>
      <c r="Q28" s="40">
        <f t="shared" si="5"/>
        <v>0.1930878327535252</v>
      </c>
      <c r="R28" s="103">
        <v>18767918</v>
      </c>
      <c r="S28" s="105">
        <v>2531450</v>
      </c>
      <c r="T28" s="105">
        <f t="shared" si="6"/>
        <v>21299368</v>
      </c>
      <c r="U28" s="40">
        <f t="shared" si="7"/>
        <v>0.2200957335315094</v>
      </c>
      <c r="V28" s="103">
        <v>8968951</v>
      </c>
      <c r="W28" s="105">
        <v>0</v>
      </c>
      <c r="X28" s="105">
        <f t="shared" si="8"/>
        <v>8968951</v>
      </c>
      <c r="Y28" s="40">
        <f t="shared" si="9"/>
        <v>0.092680113764557</v>
      </c>
      <c r="Z28" s="75">
        <f t="shared" si="10"/>
        <v>74532748</v>
      </c>
      <c r="AA28" s="76">
        <f t="shared" si="11"/>
        <v>8632291</v>
      </c>
      <c r="AB28" s="76">
        <f t="shared" si="12"/>
        <v>83165039</v>
      </c>
      <c r="AC28" s="40">
        <f t="shared" si="13"/>
        <v>0.8593809104045523</v>
      </c>
      <c r="AD28" s="75">
        <v>10261464</v>
      </c>
      <c r="AE28" s="76">
        <v>7395138</v>
      </c>
      <c r="AF28" s="76">
        <f t="shared" si="14"/>
        <v>17656602</v>
      </c>
      <c r="AG28" s="40">
        <f t="shared" si="15"/>
        <v>1.534568481478897</v>
      </c>
      <c r="AH28" s="40">
        <f t="shared" si="16"/>
        <v>-0.4920341411105036</v>
      </c>
      <c r="AI28" s="12">
        <v>85634424</v>
      </c>
      <c r="AJ28" s="12">
        <v>85634424</v>
      </c>
      <c r="AK28" s="12">
        <v>131411888</v>
      </c>
      <c r="AL28" s="12"/>
    </row>
    <row r="29" spans="1:38" s="13" customFormat="1" ht="12.75">
      <c r="A29" s="29" t="s">
        <v>96</v>
      </c>
      <c r="B29" s="58" t="s">
        <v>522</v>
      </c>
      <c r="C29" s="39" t="s">
        <v>523</v>
      </c>
      <c r="D29" s="75">
        <v>116055000</v>
      </c>
      <c r="E29" s="76">
        <v>26515000</v>
      </c>
      <c r="F29" s="77">
        <f t="shared" si="0"/>
        <v>142570000</v>
      </c>
      <c r="G29" s="75">
        <v>116055000</v>
      </c>
      <c r="H29" s="76">
        <v>26515000</v>
      </c>
      <c r="I29" s="78">
        <f t="shared" si="1"/>
        <v>142570000</v>
      </c>
      <c r="J29" s="75">
        <v>33396263</v>
      </c>
      <c r="K29" s="76">
        <v>5423135</v>
      </c>
      <c r="L29" s="76">
        <f t="shared" si="2"/>
        <v>38819398</v>
      </c>
      <c r="M29" s="40">
        <f t="shared" si="3"/>
        <v>0.27228307498071125</v>
      </c>
      <c r="N29" s="103">
        <v>26371195</v>
      </c>
      <c r="O29" s="104">
        <v>4377813</v>
      </c>
      <c r="P29" s="105">
        <f t="shared" si="4"/>
        <v>30749008</v>
      </c>
      <c r="Q29" s="40">
        <f t="shared" si="5"/>
        <v>0.21567656589745388</v>
      </c>
      <c r="R29" s="103">
        <v>25510975</v>
      </c>
      <c r="S29" s="105">
        <v>3468218</v>
      </c>
      <c r="T29" s="105">
        <f t="shared" si="6"/>
        <v>28979193</v>
      </c>
      <c r="U29" s="40">
        <f t="shared" si="7"/>
        <v>0.20326290944799047</v>
      </c>
      <c r="V29" s="103">
        <v>40057670</v>
      </c>
      <c r="W29" s="105">
        <v>18848662</v>
      </c>
      <c r="X29" s="105">
        <f t="shared" si="8"/>
        <v>58906332</v>
      </c>
      <c r="Y29" s="40">
        <f t="shared" si="9"/>
        <v>0.4131748053587711</v>
      </c>
      <c r="Z29" s="75">
        <f t="shared" si="10"/>
        <v>125336103</v>
      </c>
      <c r="AA29" s="76">
        <f t="shared" si="11"/>
        <v>32117828</v>
      </c>
      <c r="AB29" s="76">
        <f t="shared" si="12"/>
        <v>157453931</v>
      </c>
      <c r="AC29" s="40">
        <f t="shared" si="13"/>
        <v>1.1043973556849267</v>
      </c>
      <c r="AD29" s="75">
        <v>12805259</v>
      </c>
      <c r="AE29" s="76">
        <v>262816</v>
      </c>
      <c r="AF29" s="76">
        <f t="shared" si="14"/>
        <v>13068075</v>
      </c>
      <c r="AG29" s="40">
        <f t="shared" si="15"/>
        <v>3.125265132850213</v>
      </c>
      <c r="AH29" s="40">
        <f t="shared" si="16"/>
        <v>3.507651815588754</v>
      </c>
      <c r="AI29" s="12">
        <v>27265105</v>
      </c>
      <c r="AJ29" s="12">
        <v>27265105</v>
      </c>
      <c r="AK29" s="12">
        <v>85210682</v>
      </c>
      <c r="AL29" s="12"/>
    </row>
    <row r="30" spans="1:38" s="13" customFormat="1" ht="12.75">
      <c r="A30" s="29" t="s">
        <v>115</v>
      </c>
      <c r="B30" s="58" t="s">
        <v>524</v>
      </c>
      <c r="C30" s="39" t="s">
        <v>525</v>
      </c>
      <c r="D30" s="75">
        <v>38073000</v>
      </c>
      <c r="E30" s="76">
        <v>350000</v>
      </c>
      <c r="F30" s="77">
        <f t="shared" si="0"/>
        <v>38423000</v>
      </c>
      <c r="G30" s="75">
        <v>44327767</v>
      </c>
      <c r="H30" s="76">
        <v>358000</v>
      </c>
      <c r="I30" s="78">
        <f t="shared" si="1"/>
        <v>44685767</v>
      </c>
      <c r="J30" s="75">
        <v>11830234</v>
      </c>
      <c r="K30" s="76">
        <v>412</v>
      </c>
      <c r="L30" s="76">
        <f t="shared" si="2"/>
        <v>11830646</v>
      </c>
      <c r="M30" s="40">
        <f t="shared" si="3"/>
        <v>0.30790531712776203</v>
      </c>
      <c r="N30" s="103">
        <v>11593306</v>
      </c>
      <c r="O30" s="104">
        <v>8698</v>
      </c>
      <c r="P30" s="105">
        <f t="shared" si="4"/>
        <v>11602004</v>
      </c>
      <c r="Q30" s="40">
        <f t="shared" si="5"/>
        <v>0.301954662571897</v>
      </c>
      <c r="R30" s="103">
        <v>13172160</v>
      </c>
      <c r="S30" s="105">
        <v>54746</v>
      </c>
      <c r="T30" s="105">
        <f t="shared" si="6"/>
        <v>13226906</v>
      </c>
      <c r="U30" s="40">
        <f t="shared" si="7"/>
        <v>0.2959981866261801</v>
      </c>
      <c r="V30" s="103">
        <v>11955579</v>
      </c>
      <c r="W30" s="105">
        <v>486498</v>
      </c>
      <c r="X30" s="105">
        <f t="shared" si="8"/>
        <v>12442077</v>
      </c>
      <c r="Y30" s="40">
        <f t="shared" si="9"/>
        <v>0.27843489852149117</v>
      </c>
      <c r="Z30" s="75">
        <f t="shared" si="10"/>
        <v>48551279</v>
      </c>
      <c r="AA30" s="76">
        <f t="shared" si="11"/>
        <v>550354</v>
      </c>
      <c r="AB30" s="76">
        <f t="shared" si="12"/>
        <v>49101633</v>
      </c>
      <c r="AC30" s="40">
        <f t="shared" si="13"/>
        <v>1.0988204141153044</v>
      </c>
      <c r="AD30" s="75">
        <v>8541713</v>
      </c>
      <c r="AE30" s="76">
        <v>26298</v>
      </c>
      <c r="AF30" s="76">
        <f t="shared" si="14"/>
        <v>8568011</v>
      </c>
      <c r="AG30" s="40">
        <f t="shared" si="15"/>
        <v>0.878647416969712</v>
      </c>
      <c r="AH30" s="40">
        <f t="shared" si="16"/>
        <v>0.4521546482608392</v>
      </c>
      <c r="AI30" s="12">
        <v>54634280</v>
      </c>
      <c r="AJ30" s="12">
        <v>54634280</v>
      </c>
      <c r="AK30" s="12">
        <v>48004269</v>
      </c>
      <c r="AL30" s="12"/>
    </row>
    <row r="31" spans="1:38" s="55" customFormat="1" ht="12.75">
      <c r="A31" s="59"/>
      <c r="B31" s="60" t="s">
        <v>526</v>
      </c>
      <c r="C31" s="32"/>
      <c r="D31" s="79">
        <f>SUM(D22:D30)</f>
        <v>696864323</v>
      </c>
      <c r="E31" s="80">
        <f>SUM(E22:E30)</f>
        <v>228983470</v>
      </c>
      <c r="F31" s="81">
        <f t="shared" si="0"/>
        <v>925847793</v>
      </c>
      <c r="G31" s="79">
        <f>SUM(G22:G30)</f>
        <v>705428853</v>
      </c>
      <c r="H31" s="80">
        <f>SUM(H22:H30)</f>
        <v>194427987</v>
      </c>
      <c r="I31" s="81">
        <f t="shared" si="1"/>
        <v>899856840</v>
      </c>
      <c r="J31" s="79">
        <f>SUM(J22:J30)</f>
        <v>215146651</v>
      </c>
      <c r="K31" s="80">
        <f>SUM(K22:K30)</f>
        <v>24091275</v>
      </c>
      <c r="L31" s="80">
        <f t="shared" si="2"/>
        <v>239237926</v>
      </c>
      <c r="M31" s="44">
        <f t="shared" si="3"/>
        <v>0.25839876468766393</v>
      </c>
      <c r="N31" s="109">
        <f>SUM(N22:N30)</f>
        <v>147506616</v>
      </c>
      <c r="O31" s="110">
        <f>SUM(O22:O30)</f>
        <v>25257136</v>
      </c>
      <c r="P31" s="111">
        <f t="shared" si="4"/>
        <v>172763752</v>
      </c>
      <c r="Q31" s="44">
        <f t="shared" si="5"/>
        <v>0.1866005981827728</v>
      </c>
      <c r="R31" s="109">
        <f>SUM(R22:R30)</f>
        <v>162993690</v>
      </c>
      <c r="S31" s="111">
        <f>SUM(S22:S30)</f>
        <v>32036881</v>
      </c>
      <c r="T31" s="111">
        <f t="shared" si="6"/>
        <v>195030571</v>
      </c>
      <c r="U31" s="44">
        <f t="shared" si="7"/>
        <v>0.21673510977590613</v>
      </c>
      <c r="V31" s="109">
        <f>SUM(V22:V30)</f>
        <v>160420961</v>
      </c>
      <c r="W31" s="111">
        <f>SUM(W22:W30)</f>
        <v>46794062</v>
      </c>
      <c r="X31" s="111">
        <f t="shared" si="8"/>
        <v>207215023</v>
      </c>
      <c r="Y31" s="44">
        <f t="shared" si="9"/>
        <v>0.23027554360758096</v>
      </c>
      <c r="Z31" s="79">
        <f t="shared" si="10"/>
        <v>686067918</v>
      </c>
      <c r="AA31" s="80">
        <f t="shared" si="11"/>
        <v>128179354</v>
      </c>
      <c r="AB31" s="80">
        <f t="shared" si="12"/>
        <v>814247272</v>
      </c>
      <c r="AC31" s="44">
        <f t="shared" si="13"/>
        <v>0.9048631246721422</v>
      </c>
      <c r="AD31" s="79">
        <f>SUM(AD22:AD30)</f>
        <v>112881342</v>
      </c>
      <c r="AE31" s="80">
        <f>SUM(AE22:AE30)</f>
        <v>56471534</v>
      </c>
      <c r="AF31" s="80">
        <f t="shared" si="14"/>
        <v>169352876</v>
      </c>
      <c r="AG31" s="44">
        <f t="shared" si="15"/>
        <v>1.0283201528584094</v>
      </c>
      <c r="AH31" s="44">
        <f t="shared" si="16"/>
        <v>0.22356955426018277</v>
      </c>
      <c r="AI31" s="61">
        <f>SUM(AI22:AI30)</f>
        <v>751329948</v>
      </c>
      <c r="AJ31" s="61">
        <f>SUM(AJ22:AJ30)</f>
        <v>740709526</v>
      </c>
      <c r="AK31" s="61">
        <f>SUM(AK22:AK30)</f>
        <v>761686533</v>
      </c>
      <c r="AL31" s="61"/>
    </row>
    <row r="32" spans="1:38" s="13" customFormat="1" ht="12.75">
      <c r="A32" s="29" t="s">
        <v>96</v>
      </c>
      <c r="B32" s="58" t="s">
        <v>527</v>
      </c>
      <c r="C32" s="39" t="s">
        <v>528</v>
      </c>
      <c r="D32" s="75">
        <v>20364950</v>
      </c>
      <c r="E32" s="76">
        <v>13116000</v>
      </c>
      <c r="F32" s="77">
        <f t="shared" si="0"/>
        <v>33480950</v>
      </c>
      <c r="G32" s="75">
        <v>22064913</v>
      </c>
      <c r="H32" s="76">
        <v>13116000</v>
      </c>
      <c r="I32" s="78">
        <f t="shared" si="1"/>
        <v>35180913</v>
      </c>
      <c r="J32" s="75">
        <v>8405276</v>
      </c>
      <c r="K32" s="76">
        <v>0</v>
      </c>
      <c r="L32" s="76">
        <f t="shared" si="2"/>
        <v>8405276</v>
      </c>
      <c r="M32" s="40">
        <f t="shared" si="3"/>
        <v>0.2510465204840364</v>
      </c>
      <c r="N32" s="103">
        <v>4443688</v>
      </c>
      <c r="O32" s="104">
        <v>270477</v>
      </c>
      <c r="P32" s="105">
        <f t="shared" si="4"/>
        <v>4714165</v>
      </c>
      <c r="Q32" s="40">
        <f t="shared" si="5"/>
        <v>0.14080141095160084</v>
      </c>
      <c r="R32" s="103">
        <v>7931656</v>
      </c>
      <c r="S32" s="105">
        <v>554738</v>
      </c>
      <c r="T32" s="105">
        <f t="shared" si="6"/>
        <v>8486394</v>
      </c>
      <c r="U32" s="40">
        <f t="shared" si="7"/>
        <v>0.24122153964565957</v>
      </c>
      <c r="V32" s="103">
        <v>3184194</v>
      </c>
      <c r="W32" s="105">
        <v>2643464</v>
      </c>
      <c r="X32" s="105">
        <f t="shared" si="8"/>
        <v>5827658</v>
      </c>
      <c r="Y32" s="40">
        <f t="shared" si="9"/>
        <v>0.16564828775194096</v>
      </c>
      <c r="Z32" s="75">
        <f t="shared" si="10"/>
        <v>23964814</v>
      </c>
      <c r="AA32" s="76">
        <f t="shared" si="11"/>
        <v>3468679</v>
      </c>
      <c r="AB32" s="76">
        <f t="shared" si="12"/>
        <v>27433493</v>
      </c>
      <c r="AC32" s="40">
        <f t="shared" si="13"/>
        <v>0.7797834297250898</v>
      </c>
      <c r="AD32" s="75">
        <v>-1560419</v>
      </c>
      <c r="AE32" s="76">
        <v>1734966</v>
      </c>
      <c r="AF32" s="76">
        <f t="shared" si="14"/>
        <v>174547</v>
      </c>
      <c r="AG32" s="40">
        <f t="shared" si="15"/>
        <v>0.6074895102210026</v>
      </c>
      <c r="AH32" s="40">
        <f t="shared" si="16"/>
        <v>32.38732834136364</v>
      </c>
      <c r="AI32" s="12">
        <v>31539599</v>
      </c>
      <c r="AJ32" s="12">
        <v>38206477</v>
      </c>
      <c r="AK32" s="12">
        <v>23210034</v>
      </c>
      <c r="AL32" s="12"/>
    </row>
    <row r="33" spans="1:38" s="13" customFormat="1" ht="12.75">
      <c r="A33" s="29" t="s">
        <v>96</v>
      </c>
      <c r="B33" s="58" t="s">
        <v>529</v>
      </c>
      <c r="C33" s="39" t="s">
        <v>530</v>
      </c>
      <c r="D33" s="75">
        <v>172372504</v>
      </c>
      <c r="E33" s="76">
        <v>33953500</v>
      </c>
      <c r="F33" s="77">
        <f t="shared" si="0"/>
        <v>206326004</v>
      </c>
      <c r="G33" s="75">
        <v>172372504</v>
      </c>
      <c r="H33" s="76">
        <v>33953500</v>
      </c>
      <c r="I33" s="78">
        <f t="shared" si="1"/>
        <v>206326004</v>
      </c>
      <c r="J33" s="75">
        <v>64911503</v>
      </c>
      <c r="K33" s="76">
        <v>2876895</v>
      </c>
      <c r="L33" s="76">
        <f t="shared" si="2"/>
        <v>67788398</v>
      </c>
      <c r="M33" s="40">
        <f t="shared" si="3"/>
        <v>0.32854994855616937</v>
      </c>
      <c r="N33" s="103">
        <v>52714510</v>
      </c>
      <c r="O33" s="104">
        <v>6244731</v>
      </c>
      <c r="P33" s="105">
        <f t="shared" si="4"/>
        <v>58959241</v>
      </c>
      <c r="Q33" s="40">
        <f t="shared" si="5"/>
        <v>0.2857576837479002</v>
      </c>
      <c r="R33" s="103">
        <v>27915236</v>
      </c>
      <c r="S33" s="105">
        <v>4484684</v>
      </c>
      <c r="T33" s="105">
        <f t="shared" si="6"/>
        <v>32399920</v>
      </c>
      <c r="U33" s="40">
        <f t="shared" si="7"/>
        <v>0.15703265401291833</v>
      </c>
      <c r="V33" s="103">
        <v>23874396</v>
      </c>
      <c r="W33" s="105">
        <v>8520467</v>
      </c>
      <c r="X33" s="105">
        <f t="shared" si="8"/>
        <v>32394863</v>
      </c>
      <c r="Y33" s="40">
        <f t="shared" si="9"/>
        <v>0.15700814425698856</v>
      </c>
      <c r="Z33" s="75">
        <f t="shared" si="10"/>
        <v>169415645</v>
      </c>
      <c r="AA33" s="76">
        <f t="shared" si="11"/>
        <v>22126777</v>
      </c>
      <c r="AB33" s="76">
        <f t="shared" si="12"/>
        <v>191542422</v>
      </c>
      <c r="AC33" s="40">
        <f t="shared" si="13"/>
        <v>0.9283484305739765</v>
      </c>
      <c r="AD33" s="75">
        <v>22971421</v>
      </c>
      <c r="AE33" s="76">
        <v>4452775</v>
      </c>
      <c r="AF33" s="76">
        <f t="shared" si="14"/>
        <v>27424196</v>
      </c>
      <c r="AG33" s="40">
        <f t="shared" si="15"/>
        <v>0.942119840531177</v>
      </c>
      <c r="AH33" s="40">
        <f t="shared" si="16"/>
        <v>0.1812511477091252</v>
      </c>
      <c r="AI33" s="12">
        <v>173315187</v>
      </c>
      <c r="AJ33" s="12">
        <v>181203319</v>
      </c>
      <c r="AK33" s="12">
        <v>170715242</v>
      </c>
      <c r="AL33" s="12"/>
    </row>
    <row r="34" spans="1:38" s="13" customFormat="1" ht="12.75">
      <c r="A34" s="29" t="s">
        <v>96</v>
      </c>
      <c r="B34" s="58" t="s">
        <v>531</v>
      </c>
      <c r="C34" s="39" t="s">
        <v>532</v>
      </c>
      <c r="D34" s="75">
        <v>465434337</v>
      </c>
      <c r="E34" s="76">
        <v>65814924</v>
      </c>
      <c r="F34" s="77">
        <f t="shared" si="0"/>
        <v>531249261</v>
      </c>
      <c r="G34" s="75">
        <v>461634957</v>
      </c>
      <c r="H34" s="76">
        <v>147268099</v>
      </c>
      <c r="I34" s="78">
        <f t="shared" si="1"/>
        <v>608903056</v>
      </c>
      <c r="J34" s="75">
        <v>125782269</v>
      </c>
      <c r="K34" s="76">
        <v>19204824</v>
      </c>
      <c r="L34" s="76">
        <f t="shared" si="2"/>
        <v>144987093</v>
      </c>
      <c r="M34" s="40">
        <f t="shared" si="3"/>
        <v>0.2729172605851399</v>
      </c>
      <c r="N34" s="103">
        <v>119545921</v>
      </c>
      <c r="O34" s="104">
        <v>32202936</v>
      </c>
      <c r="P34" s="105">
        <f t="shared" si="4"/>
        <v>151748857</v>
      </c>
      <c r="Q34" s="40">
        <f t="shared" si="5"/>
        <v>0.28564530464353904</v>
      </c>
      <c r="R34" s="103">
        <v>125334317</v>
      </c>
      <c r="S34" s="105">
        <v>10102074</v>
      </c>
      <c r="T34" s="105">
        <f t="shared" si="6"/>
        <v>135436391</v>
      </c>
      <c r="U34" s="40">
        <f t="shared" si="7"/>
        <v>0.22242685377489713</v>
      </c>
      <c r="V34" s="103">
        <v>101371983</v>
      </c>
      <c r="W34" s="105">
        <v>20418478</v>
      </c>
      <c r="X34" s="105">
        <f t="shared" si="8"/>
        <v>121790461</v>
      </c>
      <c r="Y34" s="40">
        <f t="shared" si="9"/>
        <v>0.2000161763024556</v>
      </c>
      <c r="Z34" s="75">
        <f t="shared" si="10"/>
        <v>472034490</v>
      </c>
      <c r="AA34" s="76">
        <f t="shared" si="11"/>
        <v>81928312</v>
      </c>
      <c r="AB34" s="76">
        <f t="shared" si="12"/>
        <v>553962802</v>
      </c>
      <c r="AC34" s="40">
        <f t="shared" si="13"/>
        <v>0.9097717551938186</v>
      </c>
      <c r="AD34" s="75">
        <v>94057043</v>
      </c>
      <c r="AE34" s="76">
        <v>20801595</v>
      </c>
      <c r="AF34" s="76">
        <f t="shared" si="14"/>
        <v>114858638</v>
      </c>
      <c r="AG34" s="40">
        <f t="shared" si="15"/>
        <v>0.8020305416579002</v>
      </c>
      <c r="AH34" s="40">
        <f t="shared" si="16"/>
        <v>0.06035090717338987</v>
      </c>
      <c r="AI34" s="12">
        <v>501280147</v>
      </c>
      <c r="AJ34" s="12">
        <v>572288579</v>
      </c>
      <c r="AK34" s="12">
        <v>458992919</v>
      </c>
      <c r="AL34" s="12"/>
    </row>
    <row r="35" spans="1:38" s="13" customFormat="1" ht="12.75">
      <c r="A35" s="29" t="s">
        <v>96</v>
      </c>
      <c r="B35" s="58" t="s">
        <v>533</v>
      </c>
      <c r="C35" s="39" t="s">
        <v>534</v>
      </c>
      <c r="D35" s="75">
        <v>31404000</v>
      </c>
      <c r="E35" s="76">
        <v>14533000</v>
      </c>
      <c r="F35" s="77">
        <f t="shared" si="0"/>
        <v>45937000</v>
      </c>
      <c r="G35" s="75">
        <v>33437000</v>
      </c>
      <c r="H35" s="76">
        <v>21451000</v>
      </c>
      <c r="I35" s="78">
        <f t="shared" si="1"/>
        <v>54888000</v>
      </c>
      <c r="J35" s="75">
        <v>2514516</v>
      </c>
      <c r="K35" s="76">
        <v>7795902</v>
      </c>
      <c r="L35" s="76">
        <f t="shared" si="2"/>
        <v>10310418</v>
      </c>
      <c r="M35" s="40">
        <f t="shared" si="3"/>
        <v>0.22444691642902237</v>
      </c>
      <c r="N35" s="103">
        <v>26886406</v>
      </c>
      <c r="O35" s="104">
        <v>4996474</v>
      </c>
      <c r="P35" s="105">
        <f t="shared" si="4"/>
        <v>31882880</v>
      </c>
      <c r="Q35" s="40">
        <f t="shared" si="5"/>
        <v>0.694056642793391</v>
      </c>
      <c r="R35" s="103">
        <v>2307885</v>
      </c>
      <c r="S35" s="105">
        <v>2863380</v>
      </c>
      <c r="T35" s="105">
        <f t="shared" si="6"/>
        <v>5171265</v>
      </c>
      <c r="U35" s="40">
        <f t="shared" si="7"/>
        <v>0.09421485570616528</v>
      </c>
      <c r="V35" s="103">
        <v>5487282</v>
      </c>
      <c r="W35" s="105">
        <v>1312800</v>
      </c>
      <c r="X35" s="105">
        <f t="shared" si="8"/>
        <v>6800082</v>
      </c>
      <c r="Y35" s="40">
        <f t="shared" si="9"/>
        <v>0.12389013992129427</v>
      </c>
      <c r="Z35" s="75">
        <f t="shared" si="10"/>
        <v>37196089</v>
      </c>
      <c r="AA35" s="76">
        <f t="shared" si="11"/>
        <v>16968556</v>
      </c>
      <c r="AB35" s="76">
        <f t="shared" si="12"/>
        <v>54164645</v>
      </c>
      <c r="AC35" s="40">
        <f t="shared" si="13"/>
        <v>0.9868212541903513</v>
      </c>
      <c r="AD35" s="75">
        <v>1641970</v>
      </c>
      <c r="AE35" s="76">
        <v>7134551</v>
      </c>
      <c r="AF35" s="76">
        <f t="shared" si="14"/>
        <v>8776521</v>
      </c>
      <c r="AG35" s="40">
        <f t="shared" si="15"/>
        <v>0.9554210735561508</v>
      </c>
      <c r="AH35" s="40">
        <f t="shared" si="16"/>
        <v>-0.22519617967073746</v>
      </c>
      <c r="AI35" s="12">
        <v>50313549</v>
      </c>
      <c r="AJ35" s="12">
        <v>50313549</v>
      </c>
      <c r="AK35" s="12">
        <v>48070625</v>
      </c>
      <c r="AL35" s="12"/>
    </row>
    <row r="36" spans="1:38" s="13" customFormat="1" ht="12.75">
      <c r="A36" s="29" t="s">
        <v>96</v>
      </c>
      <c r="B36" s="58" t="s">
        <v>535</v>
      </c>
      <c r="C36" s="39" t="s">
        <v>536</v>
      </c>
      <c r="D36" s="75">
        <v>139691000</v>
      </c>
      <c r="E36" s="76">
        <v>34700100</v>
      </c>
      <c r="F36" s="77">
        <f t="shared" si="0"/>
        <v>174391100</v>
      </c>
      <c r="G36" s="75">
        <v>139691000</v>
      </c>
      <c r="H36" s="76">
        <v>34700100</v>
      </c>
      <c r="I36" s="78">
        <f t="shared" si="1"/>
        <v>174391100</v>
      </c>
      <c r="J36" s="75">
        <v>37737952</v>
      </c>
      <c r="K36" s="76">
        <v>2540724</v>
      </c>
      <c r="L36" s="76">
        <f t="shared" si="2"/>
        <v>40278676</v>
      </c>
      <c r="M36" s="40">
        <f t="shared" si="3"/>
        <v>0.23096749776794803</v>
      </c>
      <c r="N36" s="103">
        <v>15686737</v>
      </c>
      <c r="O36" s="104">
        <v>7191383</v>
      </c>
      <c r="P36" s="105">
        <f t="shared" si="4"/>
        <v>22878120</v>
      </c>
      <c r="Q36" s="40">
        <f t="shared" si="5"/>
        <v>0.13118857556377592</v>
      </c>
      <c r="R36" s="103">
        <v>34625878</v>
      </c>
      <c r="S36" s="105">
        <v>3365514</v>
      </c>
      <c r="T36" s="105">
        <f t="shared" si="6"/>
        <v>37991392</v>
      </c>
      <c r="U36" s="40">
        <f t="shared" si="7"/>
        <v>0.21785166788901497</v>
      </c>
      <c r="V36" s="103">
        <v>17632436</v>
      </c>
      <c r="W36" s="105">
        <v>1120604</v>
      </c>
      <c r="X36" s="105">
        <f t="shared" si="8"/>
        <v>18753040</v>
      </c>
      <c r="Y36" s="40">
        <f t="shared" si="9"/>
        <v>0.10753438678923409</v>
      </c>
      <c r="Z36" s="75">
        <f t="shared" si="10"/>
        <v>105683003</v>
      </c>
      <c r="AA36" s="76">
        <f t="shared" si="11"/>
        <v>14218225</v>
      </c>
      <c r="AB36" s="76">
        <f t="shared" si="12"/>
        <v>119901228</v>
      </c>
      <c r="AC36" s="40">
        <f t="shared" si="13"/>
        <v>0.6875421280099729</v>
      </c>
      <c r="AD36" s="75">
        <v>25204295</v>
      </c>
      <c r="AE36" s="76">
        <v>2565890</v>
      </c>
      <c r="AF36" s="76">
        <f t="shared" si="14"/>
        <v>27770185</v>
      </c>
      <c r="AG36" s="40">
        <f t="shared" si="15"/>
        <v>0.8157959788517062</v>
      </c>
      <c r="AH36" s="40">
        <f t="shared" si="16"/>
        <v>-0.32470597513124233</v>
      </c>
      <c r="AI36" s="12">
        <v>158369180</v>
      </c>
      <c r="AJ36" s="12">
        <v>173861780</v>
      </c>
      <c r="AK36" s="12">
        <v>141835741</v>
      </c>
      <c r="AL36" s="12"/>
    </row>
    <row r="37" spans="1:38" s="13" customFormat="1" ht="12.75">
      <c r="A37" s="29" t="s">
        <v>96</v>
      </c>
      <c r="B37" s="58" t="s">
        <v>537</v>
      </c>
      <c r="C37" s="39" t="s">
        <v>538</v>
      </c>
      <c r="D37" s="75">
        <v>66676000</v>
      </c>
      <c r="E37" s="76">
        <v>22798000</v>
      </c>
      <c r="F37" s="77">
        <f t="shared" si="0"/>
        <v>89474000</v>
      </c>
      <c r="G37" s="75">
        <v>66676000</v>
      </c>
      <c r="H37" s="76">
        <v>22798000</v>
      </c>
      <c r="I37" s="78">
        <f t="shared" si="1"/>
        <v>89474000</v>
      </c>
      <c r="J37" s="75">
        <v>22883082</v>
      </c>
      <c r="K37" s="76">
        <v>1771474</v>
      </c>
      <c r="L37" s="76">
        <f t="shared" si="2"/>
        <v>24654556</v>
      </c>
      <c r="M37" s="40">
        <f t="shared" si="3"/>
        <v>0.27554994747077366</v>
      </c>
      <c r="N37" s="103">
        <v>13589258</v>
      </c>
      <c r="O37" s="104">
        <v>803983</v>
      </c>
      <c r="P37" s="105">
        <f t="shared" si="4"/>
        <v>14393241</v>
      </c>
      <c r="Q37" s="40">
        <f t="shared" si="5"/>
        <v>0.16086506694682254</v>
      </c>
      <c r="R37" s="103">
        <v>14651833</v>
      </c>
      <c r="S37" s="105">
        <v>3776534</v>
      </c>
      <c r="T37" s="105">
        <f t="shared" si="6"/>
        <v>18428367</v>
      </c>
      <c r="U37" s="40">
        <f t="shared" si="7"/>
        <v>0.20596337483514765</v>
      </c>
      <c r="V37" s="103">
        <v>13387480</v>
      </c>
      <c r="W37" s="105">
        <v>4984293</v>
      </c>
      <c r="X37" s="105">
        <f t="shared" si="8"/>
        <v>18371773</v>
      </c>
      <c r="Y37" s="40">
        <f t="shared" si="9"/>
        <v>0.20533085589109684</v>
      </c>
      <c r="Z37" s="75">
        <f t="shared" si="10"/>
        <v>64511653</v>
      </c>
      <c r="AA37" s="76">
        <f t="shared" si="11"/>
        <v>11336284</v>
      </c>
      <c r="AB37" s="76">
        <f t="shared" si="12"/>
        <v>75847937</v>
      </c>
      <c r="AC37" s="40">
        <f t="shared" si="13"/>
        <v>0.8477092451438407</v>
      </c>
      <c r="AD37" s="75">
        <v>13557715</v>
      </c>
      <c r="AE37" s="76">
        <v>3162018</v>
      </c>
      <c r="AF37" s="76">
        <f t="shared" si="14"/>
        <v>16719733</v>
      </c>
      <c r="AG37" s="40">
        <f t="shared" si="15"/>
        <v>0.5385294655912457</v>
      </c>
      <c r="AH37" s="40">
        <f t="shared" si="16"/>
        <v>0.09880779794749106</v>
      </c>
      <c r="AI37" s="12">
        <v>65389173</v>
      </c>
      <c r="AJ37" s="12">
        <v>106005000</v>
      </c>
      <c r="AK37" s="12">
        <v>57086816</v>
      </c>
      <c r="AL37" s="12"/>
    </row>
    <row r="38" spans="1:38" s="13" customFormat="1" ht="12.75">
      <c r="A38" s="29" t="s">
        <v>115</v>
      </c>
      <c r="B38" s="58" t="s">
        <v>539</v>
      </c>
      <c r="C38" s="39" t="s">
        <v>540</v>
      </c>
      <c r="D38" s="75">
        <v>57832880</v>
      </c>
      <c r="E38" s="76">
        <v>2470000</v>
      </c>
      <c r="F38" s="77">
        <f t="shared" si="0"/>
        <v>60302880</v>
      </c>
      <c r="G38" s="75">
        <v>58356024</v>
      </c>
      <c r="H38" s="76">
        <v>1963145</v>
      </c>
      <c r="I38" s="78">
        <f t="shared" si="1"/>
        <v>60319169</v>
      </c>
      <c r="J38" s="75">
        <v>19120216</v>
      </c>
      <c r="K38" s="76">
        <v>189727</v>
      </c>
      <c r="L38" s="76">
        <f t="shared" si="2"/>
        <v>19309943</v>
      </c>
      <c r="M38" s="40">
        <f t="shared" si="3"/>
        <v>0.3202159333020247</v>
      </c>
      <c r="N38" s="103">
        <v>204576</v>
      </c>
      <c r="O38" s="104">
        <v>50458</v>
      </c>
      <c r="P38" s="105">
        <f t="shared" si="4"/>
        <v>255034</v>
      </c>
      <c r="Q38" s="40">
        <f t="shared" si="5"/>
        <v>0.004229217576341295</v>
      </c>
      <c r="R38" s="103">
        <v>12761971</v>
      </c>
      <c r="S38" s="105">
        <v>1394916</v>
      </c>
      <c r="T38" s="105">
        <f t="shared" si="6"/>
        <v>14156887</v>
      </c>
      <c r="U38" s="40">
        <f t="shared" si="7"/>
        <v>0.2346996358653416</v>
      </c>
      <c r="V38" s="103">
        <v>23125055</v>
      </c>
      <c r="W38" s="105">
        <v>177227</v>
      </c>
      <c r="X38" s="105">
        <f t="shared" si="8"/>
        <v>23302282</v>
      </c>
      <c r="Y38" s="40">
        <f t="shared" si="9"/>
        <v>0.3863163632111709</v>
      </c>
      <c r="Z38" s="75">
        <f t="shared" si="10"/>
        <v>55211818</v>
      </c>
      <c r="AA38" s="76">
        <f t="shared" si="11"/>
        <v>1812328</v>
      </c>
      <c r="AB38" s="76">
        <f t="shared" si="12"/>
        <v>57024146</v>
      </c>
      <c r="AC38" s="40">
        <f t="shared" si="13"/>
        <v>0.945373534572401</v>
      </c>
      <c r="AD38" s="75">
        <v>14125052</v>
      </c>
      <c r="AE38" s="76">
        <v>1726385</v>
      </c>
      <c r="AF38" s="76">
        <f t="shared" si="14"/>
        <v>15851437</v>
      </c>
      <c r="AG38" s="40">
        <f t="shared" si="15"/>
        <v>0.8953146642374754</v>
      </c>
      <c r="AH38" s="40">
        <f t="shared" si="16"/>
        <v>0.4700422428578557</v>
      </c>
      <c r="AI38" s="12">
        <v>81077504</v>
      </c>
      <c r="AJ38" s="12">
        <v>75433612</v>
      </c>
      <c r="AK38" s="12">
        <v>67536819</v>
      </c>
      <c r="AL38" s="12"/>
    </row>
    <row r="39" spans="1:38" s="55" customFormat="1" ht="12.75">
      <c r="A39" s="59"/>
      <c r="B39" s="60" t="s">
        <v>541</v>
      </c>
      <c r="C39" s="32"/>
      <c r="D39" s="79">
        <f>SUM(D32:D38)</f>
        <v>953775671</v>
      </c>
      <c r="E39" s="80">
        <f>SUM(E32:E38)</f>
        <v>187385524</v>
      </c>
      <c r="F39" s="88">
        <f t="shared" si="0"/>
        <v>1141161195</v>
      </c>
      <c r="G39" s="79">
        <f>SUM(G32:G38)</f>
        <v>954232398</v>
      </c>
      <c r="H39" s="80">
        <f>SUM(H32:H38)</f>
        <v>275249844</v>
      </c>
      <c r="I39" s="81">
        <f t="shared" si="1"/>
        <v>1229482242</v>
      </c>
      <c r="J39" s="79">
        <f>SUM(J32:J38)</f>
        <v>281354814</v>
      </c>
      <c r="K39" s="80">
        <f>SUM(K32:K38)</f>
        <v>34379546</v>
      </c>
      <c r="L39" s="80">
        <f t="shared" si="2"/>
        <v>315734360</v>
      </c>
      <c r="M39" s="44">
        <f t="shared" si="3"/>
        <v>0.2766781427403865</v>
      </c>
      <c r="N39" s="109">
        <f>SUM(N32:N38)</f>
        <v>233071096</v>
      </c>
      <c r="O39" s="110">
        <f>SUM(O32:O38)</f>
        <v>51760442</v>
      </c>
      <c r="P39" s="111">
        <f t="shared" si="4"/>
        <v>284831538</v>
      </c>
      <c r="Q39" s="44">
        <f t="shared" si="5"/>
        <v>0.24959798777595132</v>
      </c>
      <c r="R39" s="109">
        <f>SUM(R32:R38)</f>
        <v>225528776</v>
      </c>
      <c r="S39" s="111">
        <f>SUM(S32:S38)</f>
        <v>26541840</v>
      </c>
      <c r="T39" s="111">
        <f t="shared" si="6"/>
        <v>252070616</v>
      </c>
      <c r="U39" s="44">
        <f t="shared" si="7"/>
        <v>0.20502176232326583</v>
      </c>
      <c r="V39" s="109">
        <f>SUM(V32:V38)</f>
        <v>188062826</v>
      </c>
      <c r="W39" s="111">
        <f>SUM(W32:W38)</f>
        <v>39177333</v>
      </c>
      <c r="X39" s="111">
        <f t="shared" si="8"/>
        <v>227240159</v>
      </c>
      <c r="Y39" s="44">
        <f t="shared" si="9"/>
        <v>0.18482589763179352</v>
      </c>
      <c r="Z39" s="79">
        <f t="shared" si="10"/>
        <v>928017512</v>
      </c>
      <c r="AA39" s="80">
        <f t="shared" si="11"/>
        <v>151859161</v>
      </c>
      <c r="AB39" s="80">
        <f t="shared" si="12"/>
        <v>1079876673</v>
      </c>
      <c r="AC39" s="44">
        <f t="shared" si="13"/>
        <v>0.8783182351974141</v>
      </c>
      <c r="AD39" s="79">
        <f>SUM(AD32:AD38)</f>
        <v>169997077</v>
      </c>
      <c r="AE39" s="80">
        <f>SUM(AE32:AE38)</f>
        <v>41578180</v>
      </c>
      <c r="AF39" s="80">
        <f t="shared" si="14"/>
        <v>211575257</v>
      </c>
      <c r="AG39" s="44">
        <f t="shared" si="15"/>
        <v>0.8080165743488436</v>
      </c>
      <c r="AH39" s="44">
        <f t="shared" si="16"/>
        <v>0.07403938542775812</v>
      </c>
      <c r="AI39" s="61">
        <f>SUM(AI32:AI38)</f>
        <v>1061284339</v>
      </c>
      <c r="AJ39" s="61">
        <f>SUM(AJ32:AJ38)</f>
        <v>1197312316</v>
      </c>
      <c r="AK39" s="61">
        <f>SUM(AK32:AK38)</f>
        <v>967448196</v>
      </c>
      <c r="AL39" s="61"/>
    </row>
    <row r="40" spans="1:38" s="13" customFormat="1" ht="12.75">
      <c r="A40" s="29" t="s">
        <v>96</v>
      </c>
      <c r="B40" s="58" t="s">
        <v>84</v>
      </c>
      <c r="C40" s="39" t="s">
        <v>85</v>
      </c>
      <c r="D40" s="75">
        <v>1510718824</v>
      </c>
      <c r="E40" s="76">
        <v>238867113</v>
      </c>
      <c r="F40" s="77">
        <f t="shared" si="0"/>
        <v>1749585937</v>
      </c>
      <c r="G40" s="75">
        <v>1544848899</v>
      </c>
      <c r="H40" s="76">
        <v>297513065</v>
      </c>
      <c r="I40" s="78">
        <f t="shared" si="1"/>
        <v>1842361964</v>
      </c>
      <c r="J40" s="75">
        <v>852785064</v>
      </c>
      <c r="K40" s="76">
        <v>26658389</v>
      </c>
      <c r="L40" s="76">
        <f t="shared" si="2"/>
        <v>879443453</v>
      </c>
      <c r="M40" s="40">
        <f t="shared" si="3"/>
        <v>0.5026580486283366</v>
      </c>
      <c r="N40" s="103">
        <v>170777186</v>
      </c>
      <c r="O40" s="104">
        <v>46158445</v>
      </c>
      <c r="P40" s="105">
        <f t="shared" si="4"/>
        <v>216935631</v>
      </c>
      <c r="Q40" s="40">
        <f t="shared" si="5"/>
        <v>0.12399255527395109</v>
      </c>
      <c r="R40" s="103">
        <v>185871527</v>
      </c>
      <c r="S40" s="105">
        <v>46919213</v>
      </c>
      <c r="T40" s="105">
        <f t="shared" si="6"/>
        <v>232790740</v>
      </c>
      <c r="U40" s="40">
        <f t="shared" si="7"/>
        <v>0.12635450826100533</v>
      </c>
      <c r="V40" s="103">
        <v>301832414</v>
      </c>
      <c r="W40" s="105">
        <v>105424255</v>
      </c>
      <c r="X40" s="105">
        <f t="shared" si="8"/>
        <v>407256669</v>
      </c>
      <c r="Y40" s="40">
        <f t="shared" si="9"/>
        <v>0.22105138781512534</v>
      </c>
      <c r="Z40" s="75">
        <f t="shared" si="10"/>
        <v>1511266191</v>
      </c>
      <c r="AA40" s="76">
        <f t="shared" si="11"/>
        <v>225160302</v>
      </c>
      <c r="AB40" s="76">
        <f t="shared" si="12"/>
        <v>1736426493</v>
      </c>
      <c r="AC40" s="40">
        <f t="shared" si="13"/>
        <v>0.9425001855932801</v>
      </c>
      <c r="AD40" s="75">
        <v>300396188</v>
      </c>
      <c r="AE40" s="76">
        <v>56177107</v>
      </c>
      <c r="AF40" s="76">
        <f t="shared" si="14"/>
        <v>356573295</v>
      </c>
      <c r="AG40" s="40">
        <f t="shared" si="15"/>
        <v>0.9605499015798666</v>
      </c>
      <c r="AH40" s="40">
        <f t="shared" si="16"/>
        <v>0.14214012858141833</v>
      </c>
      <c r="AI40" s="12">
        <v>1671713832</v>
      </c>
      <c r="AJ40" s="12">
        <v>1690741460</v>
      </c>
      <c r="AK40" s="12">
        <v>1624041543</v>
      </c>
      <c r="AL40" s="12"/>
    </row>
    <row r="41" spans="1:38" s="13" customFormat="1" ht="12.75">
      <c r="A41" s="29" t="s">
        <v>96</v>
      </c>
      <c r="B41" s="58" t="s">
        <v>542</v>
      </c>
      <c r="C41" s="39" t="s">
        <v>543</v>
      </c>
      <c r="D41" s="75">
        <v>107601000</v>
      </c>
      <c r="E41" s="76">
        <v>1</v>
      </c>
      <c r="F41" s="77">
        <f t="shared" si="0"/>
        <v>107601001</v>
      </c>
      <c r="G41" s="75">
        <v>107601000</v>
      </c>
      <c r="H41" s="76">
        <v>1</v>
      </c>
      <c r="I41" s="78">
        <f t="shared" si="1"/>
        <v>107601001</v>
      </c>
      <c r="J41" s="75">
        <v>37236853</v>
      </c>
      <c r="K41" s="76">
        <v>2720857</v>
      </c>
      <c r="L41" s="76">
        <f t="shared" si="2"/>
        <v>39957710</v>
      </c>
      <c r="M41" s="40">
        <f t="shared" si="3"/>
        <v>0.3713507274899794</v>
      </c>
      <c r="N41" s="103">
        <v>16110149</v>
      </c>
      <c r="O41" s="104">
        <v>10038277</v>
      </c>
      <c r="P41" s="105">
        <f t="shared" si="4"/>
        <v>26148426</v>
      </c>
      <c r="Q41" s="40">
        <f t="shared" si="5"/>
        <v>0.2430128507819365</v>
      </c>
      <c r="R41" s="103">
        <v>17213665</v>
      </c>
      <c r="S41" s="105">
        <v>2824612</v>
      </c>
      <c r="T41" s="105">
        <f t="shared" si="6"/>
        <v>20038277</v>
      </c>
      <c r="U41" s="40">
        <f t="shared" si="7"/>
        <v>0.18622760767811072</v>
      </c>
      <c r="V41" s="103">
        <v>17873476</v>
      </c>
      <c r="W41" s="105">
        <v>11160805</v>
      </c>
      <c r="X41" s="105">
        <f t="shared" si="8"/>
        <v>29034281</v>
      </c>
      <c r="Y41" s="40">
        <f t="shared" si="9"/>
        <v>0.26983281503115386</v>
      </c>
      <c r="Z41" s="75">
        <f t="shared" si="10"/>
        <v>88434143</v>
      </c>
      <c r="AA41" s="76">
        <f t="shared" si="11"/>
        <v>26744551</v>
      </c>
      <c r="AB41" s="76">
        <f t="shared" si="12"/>
        <v>115178694</v>
      </c>
      <c r="AC41" s="40">
        <f t="shared" si="13"/>
        <v>1.0704240009811805</v>
      </c>
      <c r="AD41" s="75">
        <v>16935006</v>
      </c>
      <c r="AE41" s="76">
        <v>6055565</v>
      </c>
      <c r="AF41" s="76">
        <f t="shared" si="14"/>
        <v>22990571</v>
      </c>
      <c r="AG41" s="40">
        <f t="shared" si="15"/>
        <v>1.0661107457598005</v>
      </c>
      <c r="AH41" s="40">
        <f t="shared" si="16"/>
        <v>0.2628777684555985</v>
      </c>
      <c r="AI41" s="12">
        <v>116640638</v>
      </c>
      <c r="AJ41" s="12">
        <v>105409959</v>
      </c>
      <c r="AK41" s="12">
        <v>112378690</v>
      </c>
      <c r="AL41" s="12"/>
    </row>
    <row r="42" spans="1:38" s="13" customFormat="1" ht="12.75">
      <c r="A42" s="29" t="s">
        <v>96</v>
      </c>
      <c r="B42" s="58" t="s">
        <v>544</v>
      </c>
      <c r="C42" s="39" t="s">
        <v>545</v>
      </c>
      <c r="D42" s="75">
        <v>78511804</v>
      </c>
      <c r="E42" s="76">
        <v>20235000</v>
      </c>
      <c r="F42" s="77">
        <f t="shared" si="0"/>
        <v>98746804</v>
      </c>
      <c r="G42" s="75">
        <v>78511804</v>
      </c>
      <c r="H42" s="76">
        <v>20235000</v>
      </c>
      <c r="I42" s="78">
        <f t="shared" si="1"/>
        <v>98746804</v>
      </c>
      <c r="J42" s="75">
        <v>19420156</v>
      </c>
      <c r="K42" s="76">
        <v>353905</v>
      </c>
      <c r="L42" s="76">
        <f t="shared" si="2"/>
        <v>19774061</v>
      </c>
      <c r="M42" s="40">
        <f t="shared" si="3"/>
        <v>0.20025013670315853</v>
      </c>
      <c r="N42" s="103">
        <v>17753199</v>
      </c>
      <c r="O42" s="104">
        <v>901388</v>
      </c>
      <c r="P42" s="105">
        <f t="shared" si="4"/>
        <v>18654587</v>
      </c>
      <c r="Q42" s="40">
        <f t="shared" si="5"/>
        <v>0.18891332422262497</v>
      </c>
      <c r="R42" s="103">
        <v>9932355</v>
      </c>
      <c r="S42" s="105">
        <v>1579778</v>
      </c>
      <c r="T42" s="105">
        <f t="shared" si="6"/>
        <v>11512133</v>
      </c>
      <c r="U42" s="40">
        <f t="shared" si="7"/>
        <v>0.11658233516094353</v>
      </c>
      <c r="V42" s="103">
        <v>29662454</v>
      </c>
      <c r="W42" s="105">
        <v>3267489</v>
      </c>
      <c r="X42" s="105">
        <f t="shared" si="8"/>
        <v>32929943</v>
      </c>
      <c r="Y42" s="40">
        <f t="shared" si="9"/>
        <v>0.33347857010136756</v>
      </c>
      <c r="Z42" s="75">
        <f t="shared" si="10"/>
        <v>76768164</v>
      </c>
      <c r="AA42" s="76">
        <f t="shared" si="11"/>
        <v>6102560</v>
      </c>
      <c r="AB42" s="76">
        <f t="shared" si="12"/>
        <v>82870724</v>
      </c>
      <c r="AC42" s="40">
        <f t="shared" si="13"/>
        <v>0.8392243661880946</v>
      </c>
      <c r="AD42" s="75">
        <v>36967042</v>
      </c>
      <c r="AE42" s="76">
        <v>0</v>
      </c>
      <c r="AF42" s="76">
        <f t="shared" si="14"/>
        <v>36967042</v>
      </c>
      <c r="AG42" s="40">
        <f t="shared" si="15"/>
        <v>1.0027255742453034</v>
      </c>
      <c r="AH42" s="40">
        <f t="shared" si="16"/>
        <v>-0.10920806160254859</v>
      </c>
      <c r="AI42" s="12">
        <v>86873694</v>
      </c>
      <c r="AJ42" s="12">
        <v>99972694</v>
      </c>
      <c r="AK42" s="12">
        <v>100245177</v>
      </c>
      <c r="AL42" s="12"/>
    </row>
    <row r="43" spans="1:38" s="13" customFormat="1" ht="12.75">
      <c r="A43" s="29" t="s">
        <v>96</v>
      </c>
      <c r="B43" s="58" t="s">
        <v>546</v>
      </c>
      <c r="C43" s="39" t="s">
        <v>547</v>
      </c>
      <c r="D43" s="75">
        <v>192026090</v>
      </c>
      <c r="E43" s="76">
        <v>45594000</v>
      </c>
      <c r="F43" s="78">
        <f t="shared" si="0"/>
        <v>237620090</v>
      </c>
      <c r="G43" s="75">
        <v>192026090</v>
      </c>
      <c r="H43" s="76">
        <v>45594000</v>
      </c>
      <c r="I43" s="77">
        <f t="shared" si="1"/>
        <v>237620090</v>
      </c>
      <c r="J43" s="75">
        <v>52114275</v>
      </c>
      <c r="K43" s="89">
        <v>11575021</v>
      </c>
      <c r="L43" s="76">
        <f t="shared" si="2"/>
        <v>63689296</v>
      </c>
      <c r="M43" s="40">
        <f t="shared" si="3"/>
        <v>0.2680299296242165</v>
      </c>
      <c r="N43" s="103">
        <v>47995375</v>
      </c>
      <c r="O43" s="104">
        <v>8488340</v>
      </c>
      <c r="P43" s="105">
        <f t="shared" si="4"/>
        <v>56483715</v>
      </c>
      <c r="Q43" s="40">
        <f t="shared" si="5"/>
        <v>0.23770597427178822</v>
      </c>
      <c r="R43" s="103">
        <v>41261922</v>
      </c>
      <c r="S43" s="105">
        <v>5049325</v>
      </c>
      <c r="T43" s="105">
        <f t="shared" si="6"/>
        <v>46311247</v>
      </c>
      <c r="U43" s="40">
        <f t="shared" si="7"/>
        <v>0.19489617649753435</v>
      </c>
      <c r="V43" s="103">
        <v>26427775</v>
      </c>
      <c r="W43" s="105">
        <v>17530557</v>
      </c>
      <c r="X43" s="105">
        <f t="shared" si="8"/>
        <v>43958332</v>
      </c>
      <c r="Y43" s="40">
        <f t="shared" si="9"/>
        <v>0.18499417284119368</v>
      </c>
      <c r="Z43" s="75">
        <f t="shared" si="10"/>
        <v>167799347</v>
      </c>
      <c r="AA43" s="76">
        <f t="shared" si="11"/>
        <v>42643243</v>
      </c>
      <c r="AB43" s="76">
        <f t="shared" si="12"/>
        <v>210442590</v>
      </c>
      <c r="AC43" s="40">
        <f t="shared" si="13"/>
        <v>0.8856262532347328</v>
      </c>
      <c r="AD43" s="75">
        <v>26855358</v>
      </c>
      <c r="AE43" s="76">
        <v>13899831</v>
      </c>
      <c r="AF43" s="76">
        <f t="shared" si="14"/>
        <v>40755189</v>
      </c>
      <c r="AG43" s="40">
        <f t="shared" si="15"/>
        <v>0.9401966373197558</v>
      </c>
      <c r="AH43" s="40">
        <f t="shared" si="16"/>
        <v>0.07859472814615098</v>
      </c>
      <c r="AI43" s="12">
        <v>231707879</v>
      </c>
      <c r="AJ43" s="12">
        <v>235055177</v>
      </c>
      <c r="AK43" s="12">
        <v>220998087</v>
      </c>
      <c r="AL43" s="12"/>
    </row>
    <row r="44" spans="1:38" s="13" customFormat="1" ht="12.75">
      <c r="A44" s="29" t="s">
        <v>115</v>
      </c>
      <c r="B44" s="58" t="s">
        <v>548</v>
      </c>
      <c r="C44" s="39" t="s">
        <v>549</v>
      </c>
      <c r="D44" s="75">
        <v>99479410</v>
      </c>
      <c r="E44" s="76">
        <v>4289690</v>
      </c>
      <c r="F44" s="78">
        <f t="shared" si="0"/>
        <v>103769100</v>
      </c>
      <c r="G44" s="75">
        <v>99839680</v>
      </c>
      <c r="H44" s="76">
        <v>3661500</v>
      </c>
      <c r="I44" s="77">
        <f t="shared" si="1"/>
        <v>103501180</v>
      </c>
      <c r="J44" s="75">
        <v>32661579</v>
      </c>
      <c r="K44" s="89">
        <v>351795</v>
      </c>
      <c r="L44" s="76">
        <f t="shared" si="2"/>
        <v>33013374</v>
      </c>
      <c r="M44" s="40">
        <f t="shared" si="3"/>
        <v>0.3181426262731391</v>
      </c>
      <c r="N44" s="103">
        <v>34713563</v>
      </c>
      <c r="O44" s="104">
        <v>286694</v>
      </c>
      <c r="P44" s="105">
        <f t="shared" si="4"/>
        <v>35000257</v>
      </c>
      <c r="Q44" s="40">
        <f t="shared" si="5"/>
        <v>0.3372897808692568</v>
      </c>
      <c r="R44" s="103">
        <v>28843094</v>
      </c>
      <c r="S44" s="105">
        <v>950031</v>
      </c>
      <c r="T44" s="105">
        <f t="shared" si="6"/>
        <v>29793125</v>
      </c>
      <c r="U44" s="40">
        <f t="shared" si="7"/>
        <v>0.2878529983909362</v>
      </c>
      <c r="V44" s="103">
        <v>4913477</v>
      </c>
      <c r="W44" s="105">
        <v>676305</v>
      </c>
      <c r="X44" s="105">
        <f t="shared" si="8"/>
        <v>5589782</v>
      </c>
      <c r="Y44" s="40">
        <f t="shared" si="9"/>
        <v>0.05400693982426094</v>
      </c>
      <c r="Z44" s="75">
        <f t="shared" si="10"/>
        <v>101131713</v>
      </c>
      <c r="AA44" s="76">
        <f t="shared" si="11"/>
        <v>2264825</v>
      </c>
      <c r="AB44" s="76">
        <f t="shared" si="12"/>
        <v>103396538</v>
      </c>
      <c r="AC44" s="40">
        <f t="shared" si="13"/>
        <v>0.9989889777102058</v>
      </c>
      <c r="AD44" s="75">
        <v>5756541</v>
      </c>
      <c r="AE44" s="76">
        <v>965757</v>
      </c>
      <c r="AF44" s="76">
        <f t="shared" si="14"/>
        <v>6722298</v>
      </c>
      <c r="AG44" s="40">
        <f t="shared" si="15"/>
        <v>0.9958392041318355</v>
      </c>
      <c r="AH44" s="40">
        <f t="shared" si="16"/>
        <v>-0.16847155541155723</v>
      </c>
      <c r="AI44" s="12">
        <v>107068970</v>
      </c>
      <c r="AJ44" s="12">
        <v>106075860</v>
      </c>
      <c r="AK44" s="12">
        <v>105634500</v>
      </c>
      <c r="AL44" s="12"/>
    </row>
    <row r="45" spans="1:38" s="55" customFormat="1" ht="12.75">
      <c r="A45" s="59"/>
      <c r="B45" s="60" t="s">
        <v>550</v>
      </c>
      <c r="C45" s="32"/>
      <c r="D45" s="79">
        <f>SUM(D40:D44)</f>
        <v>1988337128</v>
      </c>
      <c r="E45" s="80">
        <f>SUM(E40:E44)</f>
        <v>308985804</v>
      </c>
      <c r="F45" s="88">
        <f t="shared" si="0"/>
        <v>2297322932</v>
      </c>
      <c r="G45" s="79">
        <f>SUM(G40:G44)</f>
        <v>2022827473</v>
      </c>
      <c r="H45" s="80">
        <f>SUM(H40:H44)</f>
        <v>367003566</v>
      </c>
      <c r="I45" s="81">
        <f t="shared" si="1"/>
        <v>2389831039</v>
      </c>
      <c r="J45" s="79">
        <f>SUM(J40:J44)</f>
        <v>994217927</v>
      </c>
      <c r="K45" s="80">
        <f>SUM(K40:K44)</f>
        <v>41659967</v>
      </c>
      <c r="L45" s="80">
        <f t="shared" si="2"/>
        <v>1035877894</v>
      </c>
      <c r="M45" s="44">
        <f t="shared" si="3"/>
        <v>0.4509065223573888</v>
      </c>
      <c r="N45" s="109">
        <f>SUM(N40:N44)</f>
        <v>287349472</v>
      </c>
      <c r="O45" s="110">
        <f>SUM(O40:O44)</f>
        <v>65873144</v>
      </c>
      <c r="P45" s="111">
        <f t="shared" si="4"/>
        <v>353222616</v>
      </c>
      <c r="Q45" s="44">
        <f t="shared" si="5"/>
        <v>0.153754011279769</v>
      </c>
      <c r="R45" s="109">
        <f>SUM(R40:R44)</f>
        <v>283122563</v>
      </c>
      <c r="S45" s="111">
        <f>SUM(S40:S44)</f>
        <v>57322959</v>
      </c>
      <c r="T45" s="111">
        <f t="shared" si="6"/>
        <v>340445522</v>
      </c>
      <c r="U45" s="44">
        <f t="shared" si="7"/>
        <v>0.1424558960211915</v>
      </c>
      <c r="V45" s="109">
        <f>SUM(V40:V44)</f>
        <v>380709596</v>
      </c>
      <c r="W45" s="111">
        <f>SUM(W40:W44)</f>
        <v>138059411</v>
      </c>
      <c r="X45" s="111">
        <f t="shared" si="8"/>
        <v>518769007</v>
      </c>
      <c r="Y45" s="44">
        <f t="shared" si="9"/>
        <v>0.21707350793178815</v>
      </c>
      <c r="Z45" s="79">
        <f t="shared" si="10"/>
        <v>1945399558</v>
      </c>
      <c r="AA45" s="80">
        <f t="shared" si="11"/>
        <v>302915481</v>
      </c>
      <c r="AB45" s="80">
        <f t="shared" si="12"/>
        <v>2248315039</v>
      </c>
      <c r="AC45" s="44">
        <f t="shared" si="13"/>
        <v>0.9407840982518932</v>
      </c>
      <c r="AD45" s="79">
        <f>SUM(AD40:AD44)</f>
        <v>386910135</v>
      </c>
      <c r="AE45" s="80">
        <f>SUM(AE40:AE44)</f>
        <v>77098260</v>
      </c>
      <c r="AF45" s="80">
        <f t="shared" si="14"/>
        <v>464008395</v>
      </c>
      <c r="AG45" s="44">
        <f t="shared" si="15"/>
        <v>0.9669429063555849</v>
      </c>
      <c r="AH45" s="44">
        <f t="shared" si="16"/>
        <v>0.11801642511230859</v>
      </c>
      <c r="AI45" s="61">
        <f>SUM(AI40:AI44)</f>
        <v>2214005013</v>
      </c>
      <c r="AJ45" s="61">
        <f>SUM(AJ40:AJ44)</f>
        <v>2237255150</v>
      </c>
      <c r="AK45" s="61">
        <f>SUM(AK40:AK44)</f>
        <v>2163297997</v>
      </c>
      <c r="AL45" s="61"/>
    </row>
    <row r="46" spans="1:38" s="55" customFormat="1" ht="12.75">
      <c r="A46" s="59"/>
      <c r="B46" s="60" t="s">
        <v>551</v>
      </c>
      <c r="C46" s="32"/>
      <c r="D46" s="79">
        <f>SUM(D9:D12,D14:D20,D22:D30,D32:D38,D40:D44)</f>
        <v>4896737308</v>
      </c>
      <c r="E46" s="80">
        <f>SUM(E9:E12,E14:E20,E22:E30,E32:E38,E40:E44)</f>
        <v>1254732032</v>
      </c>
      <c r="F46" s="88">
        <f t="shared" si="0"/>
        <v>6151469340</v>
      </c>
      <c r="G46" s="79">
        <f>SUM(G9:G12,G14:G20,G22:G30,G32:G38,G40:G44)</f>
        <v>5001781936</v>
      </c>
      <c r="H46" s="80">
        <f>SUM(H9:H12,H14:H20,H22:H30,H32:H38,H40:H44)</f>
        <v>1376135046</v>
      </c>
      <c r="I46" s="81">
        <f t="shared" si="1"/>
        <v>6377916982</v>
      </c>
      <c r="J46" s="79">
        <f>SUM(J9:J12,J14:J20,J22:J30,J32:J38,J40:J44)</f>
        <v>1844786467</v>
      </c>
      <c r="K46" s="80">
        <f>SUM(K9:K12,K14:K20,K22:K30,K32:K38,K40:K44)</f>
        <v>167850057</v>
      </c>
      <c r="L46" s="80">
        <f t="shared" si="2"/>
        <v>2012636524</v>
      </c>
      <c r="M46" s="44">
        <f t="shared" si="3"/>
        <v>0.3271798025412901</v>
      </c>
      <c r="N46" s="109">
        <f>SUM(N9:N12,N14:N20,N22:N30,N32:N38,N40:N44)</f>
        <v>996120692</v>
      </c>
      <c r="O46" s="110">
        <f>SUM(O9:O12,O14:O20,O22:O30,O32:O38,O40:O44)</f>
        <v>266881050</v>
      </c>
      <c r="P46" s="111">
        <f t="shared" si="4"/>
        <v>1263001742</v>
      </c>
      <c r="Q46" s="44">
        <f t="shared" si="5"/>
        <v>0.20531708315399</v>
      </c>
      <c r="R46" s="109">
        <f>SUM(R9:R12,R14:R20,R22:R30,R32:R38,R40:R44)</f>
        <v>927853340</v>
      </c>
      <c r="S46" s="111">
        <f>SUM(S9:S12,S14:S20,S22:S30,S32:S38,S40:S44)</f>
        <v>184568426</v>
      </c>
      <c r="T46" s="111">
        <f t="shared" si="6"/>
        <v>1112421766</v>
      </c>
      <c r="U46" s="44">
        <f t="shared" si="7"/>
        <v>0.17441772433531497</v>
      </c>
      <c r="V46" s="109">
        <f>SUM(V9:V12,V14:V20,V22:V30,V32:V38,V40:V44)</f>
        <v>939353684</v>
      </c>
      <c r="W46" s="111">
        <f>SUM(W9:W12,W14:W20,W22:W30,W32:W38,W40:W44)</f>
        <v>320374517</v>
      </c>
      <c r="X46" s="111">
        <f t="shared" si="8"/>
        <v>1259728201</v>
      </c>
      <c r="Y46" s="44">
        <f t="shared" si="9"/>
        <v>0.19751404801211003</v>
      </c>
      <c r="Z46" s="79">
        <f t="shared" si="10"/>
        <v>4708114183</v>
      </c>
      <c r="AA46" s="80">
        <f t="shared" si="11"/>
        <v>939674050</v>
      </c>
      <c r="AB46" s="80">
        <f t="shared" si="12"/>
        <v>5647788233</v>
      </c>
      <c r="AC46" s="44">
        <f t="shared" si="13"/>
        <v>0.8855223812005397</v>
      </c>
      <c r="AD46" s="79">
        <f>SUM(AD9:AD12,AD14:AD20,AD22:AD30,AD32:AD38,AD40:AD44)</f>
        <v>825951834</v>
      </c>
      <c r="AE46" s="80">
        <f>SUM(AE9:AE12,AE14:AE20,AE22:AE30,AE32:AE38,AE40:AE44)</f>
        <v>267425775</v>
      </c>
      <c r="AF46" s="80">
        <f t="shared" si="14"/>
        <v>1093377609</v>
      </c>
      <c r="AG46" s="44">
        <f t="shared" si="15"/>
        <v>0.885523600973093</v>
      </c>
      <c r="AH46" s="44">
        <f t="shared" si="16"/>
        <v>0.15214377048762118</v>
      </c>
      <c r="AI46" s="61">
        <f>SUM(AI9:AI12,AI14:AI20,AI22:AI30,AI32:AI38,AI40:AI44)</f>
        <v>5595996289</v>
      </c>
      <c r="AJ46" s="61">
        <f>SUM(AJ9:AJ12,AJ14:AJ20,AJ22:AJ30,AJ32:AJ38,AJ40:AJ44)</f>
        <v>5922286740</v>
      </c>
      <c r="AK46" s="61">
        <f>SUM(AK9:AK12,AK14:AK20,AK22:AK30,AK32:AK38,AK40:AK44)</f>
        <v>5244324680</v>
      </c>
      <c r="AL46" s="61"/>
    </row>
    <row r="47" spans="1:38" s="13" customFormat="1" ht="12.75">
      <c r="A47" s="62"/>
      <c r="B47" s="63"/>
      <c r="C47" s="64"/>
      <c r="D47" s="91"/>
      <c r="E47" s="91"/>
      <c r="F47" s="92"/>
      <c r="G47" s="93"/>
      <c r="H47" s="91"/>
      <c r="I47" s="94"/>
      <c r="J47" s="93"/>
      <c r="K47" s="95"/>
      <c r="L47" s="91"/>
      <c r="M47" s="68"/>
      <c r="N47" s="93"/>
      <c r="O47" s="95"/>
      <c r="P47" s="91"/>
      <c r="Q47" s="68"/>
      <c r="R47" s="93"/>
      <c r="S47" s="95"/>
      <c r="T47" s="91"/>
      <c r="U47" s="68"/>
      <c r="V47" s="93"/>
      <c r="W47" s="95"/>
      <c r="X47" s="91"/>
      <c r="Y47" s="68"/>
      <c r="Z47" s="93"/>
      <c r="AA47" s="95"/>
      <c r="AB47" s="91"/>
      <c r="AC47" s="68"/>
      <c r="AD47" s="93"/>
      <c r="AE47" s="91"/>
      <c r="AF47" s="91"/>
      <c r="AG47" s="68"/>
      <c r="AH47" s="68"/>
      <c r="AI47" s="12"/>
      <c r="AJ47" s="12"/>
      <c r="AK47" s="12"/>
      <c r="AL47" s="12"/>
    </row>
    <row r="48" spans="1:38" s="71" customFormat="1" ht="12" customHeight="1">
      <c r="A48" s="73"/>
      <c r="B48" s="136" t="s">
        <v>655</v>
      </c>
      <c r="C48" s="73"/>
      <c r="D48" s="96"/>
      <c r="E48" s="96"/>
      <c r="F48" s="96"/>
      <c r="G48" s="96"/>
      <c r="H48" s="96"/>
      <c r="I48" s="96"/>
      <c r="J48" s="96"/>
      <c r="K48" s="96"/>
      <c r="L48" s="96"/>
      <c r="M48" s="73"/>
      <c r="N48" s="96"/>
      <c r="O48" s="96"/>
      <c r="P48" s="96"/>
      <c r="Q48" s="73"/>
      <c r="R48" s="96"/>
      <c r="S48" s="96"/>
      <c r="T48" s="96"/>
      <c r="U48" s="73"/>
      <c r="V48" s="96"/>
      <c r="W48" s="96"/>
      <c r="X48" s="96"/>
      <c r="Y48" s="73"/>
      <c r="Z48" s="96"/>
      <c r="AA48" s="96"/>
      <c r="AB48" s="96"/>
      <c r="AC48" s="73"/>
      <c r="AD48" s="96"/>
      <c r="AE48" s="96"/>
      <c r="AF48" s="96"/>
      <c r="AG48" s="73"/>
      <c r="AH48" s="73"/>
      <c r="AI48" s="73"/>
      <c r="AJ48" s="73"/>
      <c r="AK48" s="73"/>
      <c r="AL48" s="73"/>
    </row>
    <row r="49" spans="1:38" s="71" customFormat="1" ht="12.75">
      <c r="A49" s="73"/>
      <c r="B49" s="73"/>
      <c r="C49" s="73"/>
      <c r="D49" s="96"/>
      <c r="E49" s="96"/>
      <c r="F49" s="96"/>
      <c r="G49" s="96"/>
      <c r="H49" s="96"/>
      <c r="I49" s="96"/>
      <c r="J49" s="96"/>
      <c r="K49" s="96"/>
      <c r="L49" s="96"/>
      <c r="M49" s="73"/>
      <c r="N49" s="96"/>
      <c r="O49" s="96"/>
      <c r="P49" s="96"/>
      <c r="Q49" s="73"/>
      <c r="R49" s="96"/>
      <c r="S49" s="96"/>
      <c r="T49" s="96"/>
      <c r="U49" s="73"/>
      <c r="V49" s="96"/>
      <c r="W49" s="96"/>
      <c r="X49" s="96"/>
      <c r="Y49" s="73"/>
      <c r="Z49" s="96"/>
      <c r="AA49" s="96"/>
      <c r="AB49" s="96"/>
      <c r="AC49" s="73"/>
      <c r="AD49" s="96"/>
      <c r="AE49" s="96"/>
      <c r="AF49" s="96"/>
      <c r="AG49" s="73"/>
      <c r="AH49" s="73"/>
      <c r="AI49" s="73"/>
      <c r="AJ49" s="73"/>
      <c r="AK49" s="73"/>
      <c r="AL49" s="73"/>
    </row>
    <row r="50" spans="1:38" s="71" customFormat="1" ht="12.75">
      <c r="A50" s="73"/>
      <c r="B50" s="73"/>
      <c r="C50" s="73"/>
      <c r="D50" s="96"/>
      <c r="E50" s="96"/>
      <c r="F50" s="96"/>
      <c r="G50" s="96"/>
      <c r="H50" s="96"/>
      <c r="I50" s="96"/>
      <c r="J50" s="96"/>
      <c r="K50" s="96"/>
      <c r="L50" s="96"/>
      <c r="M50" s="73"/>
      <c r="N50" s="96"/>
      <c r="O50" s="96"/>
      <c r="P50" s="96"/>
      <c r="Q50" s="73"/>
      <c r="R50" s="96"/>
      <c r="S50" s="96"/>
      <c r="T50" s="96"/>
      <c r="U50" s="73"/>
      <c r="V50" s="96"/>
      <c r="W50" s="96"/>
      <c r="X50" s="96"/>
      <c r="Y50" s="73"/>
      <c r="Z50" s="96"/>
      <c r="AA50" s="96"/>
      <c r="AB50" s="96"/>
      <c r="AC50" s="73"/>
      <c r="AD50" s="96"/>
      <c r="AE50" s="96"/>
      <c r="AF50" s="96"/>
      <c r="AG50" s="73"/>
      <c r="AH50" s="73"/>
      <c r="AI50" s="73"/>
      <c r="AJ50" s="73"/>
      <c r="AK50" s="73"/>
      <c r="AL50" s="73"/>
    </row>
    <row r="51" spans="1:38" s="72" customFormat="1" ht="12.75">
      <c r="A51" s="74"/>
      <c r="B51" s="74"/>
      <c r="C51" s="74"/>
      <c r="D51" s="97"/>
      <c r="E51" s="97"/>
      <c r="F51" s="97"/>
      <c r="G51" s="97"/>
      <c r="H51" s="97"/>
      <c r="I51" s="97"/>
      <c r="J51" s="97"/>
      <c r="K51" s="97"/>
      <c r="L51" s="97"/>
      <c r="M51" s="74"/>
      <c r="N51" s="97"/>
      <c r="O51" s="97"/>
      <c r="P51" s="97"/>
      <c r="Q51" s="74"/>
      <c r="R51" s="97"/>
      <c r="S51" s="97"/>
      <c r="T51" s="97"/>
      <c r="U51" s="74"/>
      <c r="V51" s="97"/>
      <c r="W51" s="97"/>
      <c r="X51" s="97"/>
      <c r="Y51" s="74"/>
      <c r="Z51" s="97"/>
      <c r="AA51" s="97"/>
      <c r="AB51" s="97"/>
      <c r="AC51" s="74"/>
      <c r="AD51" s="97"/>
      <c r="AE51" s="97"/>
      <c r="AF51" s="97"/>
      <c r="AG51" s="74"/>
      <c r="AH51" s="74"/>
      <c r="AI51" s="74"/>
      <c r="AJ51" s="74"/>
      <c r="AK51" s="74"/>
      <c r="AL51" s="74"/>
    </row>
    <row r="52" spans="1:38" s="72" customFormat="1" ht="12.75">
      <c r="A52" s="74"/>
      <c r="B52" s="74"/>
      <c r="C52" s="74"/>
      <c r="D52" s="97"/>
      <c r="E52" s="97"/>
      <c r="F52" s="97"/>
      <c r="G52" s="97"/>
      <c r="H52" s="97"/>
      <c r="I52" s="97"/>
      <c r="J52" s="97"/>
      <c r="K52" s="97"/>
      <c r="L52" s="97"/>
      <c r="M52" s="74"/>
      <c r="N52" s="97"/>
      <c r="O52" s="97"/>
      <c r="P52" s="97"/>
      <c r="Q52" s="74"/>
      <c r="R52" s="97"/>
      <c r="S52" s="97"/>
      <c r="T52" s="97"/>
      <c r="U52" s="74"/>
      <c r="V52" s="97"/>
      <c r="W52" s="97"/>
      <c r="X52" s="97"/>
      <c r="Y52" s="74"/>
      <c r="Z52" s="97"/>
      <c r="AA52" s="97"/>
      <c r="AB52" s="97"/>
      <c r="AC52" s="74"/>
      <c r="AD52" s="97"/>
      <c r="AE52" s="97"/>
      <c r="AF52" s="97"/>
      <c r="AG52" s="74"/>
      <c r="AH52" s="74"/>
      <c r="AI52" s="74"/>
      <c r="AJ52" s="74"/>
      <c r="AK52" s="74"/>
      <c r="AL52" s="74"/>
    </row>
    <row r="53" spans="1:38" s="72" customFormat="1" ht="12.75">
      <c r="A53" s="74"/>
      <c r="B53" s="74"/>
      <c r="C53" s="74"/>
      <c r="D53" s="97"/>
      <c r="E53" s="97"/>
      <c r="F53" s="97"/>
      <c r="G53" s="97"/>
      <c r="H53" s="97"/>
      <c r="I53" s="97"/>
      <c r="J53" s="97"/>
      <c r="K53" s="97"/>
      <c r="L53" s="97"/>
      <c r="M53" s="74"/>
      <c r="N53" s="97"/>
      <c r="O53" s="97"/>
      <c r="P53" s="97"/>
      <c r="Q53" s="74"/>
      <c r="R53" s="97"/>
      <c r="S53" s="97"/>
      <c r="T53" s="97"/>
      <c r="U53" s="74"/>
      <c r="V53" s="97"/>
      <c r="W53" s="97"/>
      <c r="X53" s="97"/>
      <c r="Y53" s="74"/>
      <c r="Z53" s="97"/>
      <c r="AA53" s="97"/>
      <c r="AB53" s="97"/>
      <c r="AC53" s="74"/>
      <c r="AD53" s="97"/>
      <c r="AE53" s="97"/>
      <c r="AF53" s="97"/>
      <c r="AG53" s="74"/>
      <c r="AH53" s="74"/>
      <c r="AI53" s="74"/>
      <c r="AJ53" s="74"/>
      <c r="AK53" s="74"/>
      <c r="AL53" s="74"/>
    </row>
    <row r="54" spans="1:38" s="72" customFormat="1" ht="12.75">
      <c r="A54" s="74"/>
      <c r="B54" s="74"/>
      <c r="C54" s="74"/>
      <c r="D54" s="97"/>
      <c r="E54" s="97"/>
      <c r="F54" s="97"/>
      <c r="G54" s="97"/>
      <c r="H54" s="97"/>
      <c r="I54" s="97"/>
      <c r="J54" s="97"/>
      <c r="K54" s="97"/>
      <c r="L54" s="97"/>
      <c r="M54" s="74"/>
      <c r="N54" s="97"/>
      <c r="O54" s="97"/>
      <c r="P54" s="97"/>
      <c r="Q54" s="74"/>
      <c r="R54" s="97"/>
      <c r="S54" s="97"/>
      <c r="T54" s="97"/>
      <c r="U54" s="74"/>
      <c r="V54" s="97"/>
      <c r="W54" s="97"/>
      <c r="X54" s="97"/>
      <c r="Y54" s="74"/>
      <c r="Z54" s="97"/>
      <c r="AA54" s="97"/>
      <c r="AB54" s="97"/>
      <c r="AC54" s="74"/>
      <c r="AD54" s="97"/>
      <c r="AE54" s="97"/>
      <c r="AF54" s="97"/>
      <c r="AG54" s="74"/>
      <c r="AH54" s="74"/>
      <c r="AI54" s="74"/>
      <c r="AJ54" s="74"/>
      <c r="AK54" s="74"/>
      <c r="AL54" s="74"/>
    </row>
    <row r="55" spans="1:38" s="72" customFormat="1" ht="12.75">
      <c r="A55" s="74"/>
      <c r="B55" s="74"/>
      <c r="C55" s="74"/>
      <c r="D55" s="97"/>
      <c r="E55" s="97"/>
      <c r="F55" s="97"/>
      <c r="G55" s="97"/>
      <c r="H55" s="97"/>
      <c r="I55" s="97"/>
      <c r="J55" s="97"/>
      <c r="K55" s="97"/>
      <c r="L55" s="97"/>
      <c r="M55" s="74"/>
      <c r="N55" s="97"/>
      <c r="O55" s="97"/>
      <c r="P55" s="97"/>
      <c r="Q55" s="74"/>
      <c r="R55" s="97"/>
      <c r="S55" s="97"/>
      <c r="T55" s="97"/>
      <c r="U55" s="74"/>
      <c r="V55" s="97"/>
      <c r="W55" s="97"/>
      <c r="X55" s="97"/>
      <c r="Y55" s="74"/>
      <c r="Z55" s="97"/>
      <c r="AA55" s="97"/>
      <c r="AB55" s="97"/>
      <c r="AC55" s="74"/>
      <c r="AD55" s="97"/>
      <c r="AE55" s="97"/>
      <c r="AF55" s="97"/>
      <c r="AG55" s="74"/>
      <c r="AH55" s="74"/>
      <c r="AI55" s="74"/>
      <c r="AJ55" s="74"/>
      <c r="AK55" s="74"/>
      <c r="AL55" s="74"/>
    </row>
    <row r="56" spans="1:38" s="72" customFormat="1" ht="12.75">
      <c r="A56" s="74"/>
      <c r="B56" s="74"/>
      <c r="C56" s="74"/>
      <c r="D56" s="97"/>
      <c r="E56" s="97"/>
      <c r="F56" s="97"/>
      <c r="G56" s="97"/>
      <c r="H56" s="97"/>
      <c r="I56" s="97"/>
      <c r="J56" s="97"/>
      <c r="K56" s="97"/>
      <c r="L56" s="97"/>
      <c r="M56" s="74"/>
      <c r="N56" s="97"/>
      <c r="O56" s="97"/>
      <c r="P56" s="97"/>
      <c r="Q56" s="74"/>
      <c r="R56" s="97"/>
      <c r="S56" s="97"/>
      <c r="T56" s="97"/>
      <c r="U56" s="74"/>
      <c r="V56" s="97"/>
      <c r="W56" s="97"/>
      <c r="X56" s="97"/>
      <c r="Y56" s="74"/>
      <c r="Z56" s="97"/>
      <c r="AA56" s="97"/>
      <c r="AB56" s="97"/>
      <c r="AC56" s="74"/>
      <c r="AD56" s="97"/>
      <c r="AE56" s="97"/>
      <c r="AF56" s="97"/>
      <c r="AG56" s="74"/>
      <c r="AH56" s="74"/>
      <c r="AI56" s="74"/>
      <c r="AJ56" s="74"/>
      <c r="AK56" s="74"/>
      <c r="AL56" s="74"/>
    </row>
    <row r="57" spans="1:38" s="72" customFormat="1" ht="12.75">
      <c r="A57" s="74"/>
      <c r="B57" s="74"/>
      <c r="C57" s="74"/>
      <c r="D57" s="97"/>
      <c r="E57" s="97"/>
      <c r="F57" s="97"/>
      <c r="G57" s="97"/>
      <c r="H57" s="97"/>
      <c r="I57" s="97"/>
      <c r="J57" s="97"/>
      <c r="K57" s="97"/>
      <c r="L57" s="97"/>
      <c r="M57" s="74"/>
      <c r="N57" s="97"/>
      <c r="O57" s="97"/>
      <c r="P57" s="97"/>
      <c r="Q57" s="74"/>
      <c r="R57" s="97"/>
      <c r="S57" s="97"/>
      <c r="T57" s="97"/>
      <c r="U57" s="74"/>
      <c r="V57" s="97"/>
      <c r="W57" s="97"/>
      <c r="X57" s="97"/>
      <c r="Y57" s="74"/>
      <c r="Z57" s="97"/>
      <c r="AA57" s="97"/>
      <c r="AB57" s="97"/>
      <c r="AC57" s="74"/>
      <c r="AD57" s="97"/>
      <c r="AE57" s="97"/>
      <c r="AF57" s="97"/>
      <c r="AG57" s="74"/>
      <c r="AH57" s="74"/>
      <c r="AI57" s="74"/>
      <c r="AJ57" s="74"/>
      <c r="AK57" s="74"/>
      <c r="AL57" s="74"/>
    </row>
    <row r="58" spans="1:38" s="72" customFormat="1" ht="12.75">
      <c r="A58" s="74"/>
      <c r="B58" s="74"/>
      <c r="C58" s="74"/>
      <c r="D58" s="97"/>
      <c r="E58" s="97"/>
      <c r="F58" s="97"/>
      <c r="G58" s="97"/>
      <c r="H58" s="97"/>
      <c r="I58" s="97"/>
      <c r="J58" s="97"/>
      <c r="K58" s="97"/>
      <c r="L58" s="97"/>
      <c r="M58" s="74"/>
      <c r="N58" s="97"/>
      <c r="O58" s="97"/>
      <c r="P58" s="97"/>
      <c r="Q58" s="74"/>
      <c r="R58" s="97"/>
      <c r="S58" s="97"/>
      <c r="T58" s="97"/>
      <c r="U58" s="74"/>
      <c r="V58" s="97"/>
      <c r="W58" s="97"/>
      <c r="X58" s="97"/>
      <c r="Y58" s="74"/>
      <c r="Z58" s="97"/>
      <c r="AA58" s="97"/>
      <c r="AB58" s="97"/>
      <c r="AC58" s="74"/>
      <c r="AD58" s="97"/>
      <c r="AE58" s="97"/>
      <c r="AF58" s="97"/>
      <c r="AG58" s="74"/>
      <c r="AH58" s="74"/>
      <c r="AI58" s="74"/>
      <c r="AJ58" s="74"/>
      <c r="AK58" s="74"/>
      <c r="AL58" s="74"/>
    </row>
    <row r="59" spans="1:38" s="72" customFormat="1" ht="12.75">
      <c r="A59" s="74"/>
      <c r="B59" s="74"/>
      <c r="C59" s="74"/>
      <c r="D59" s="97"/>
      <c r="E59" s="97"/>
      <c r="F59" s="97"/>
      <c r="G59" s="97"/>
      <c r="H59" s="97"/>
      <c r="I59" s="97"/>
      <c r="J59" s="97"/>
      <c r="K59" s="97"/>
      <c r="L59" s="97"/>
      <c r="M59" s="74"/>
      <c r="N59" s="97"/>
      <c r="O59" s="97"/>
      <c r="P59" s="97"/>
      <c r="Q59" s="74"/>
      <c r="R59" s="97"/>
      <c r="S59" s="97"/>
      <c r="T59" s="97"/>
      <c r="U59" s="74"/>
      <c r="V59" s="97"/>
      <c r="W59" s="97"/>
      <c r="X59" s="97"/>
      <c r="Y59" s="74"/>
      <c r="Z59" s="97"/>
      <c r="AA59" s="97"/>
      <c r="AB59" s="97"/>
      <c r="AC59" s="74"/>
      <c r="AD59" s="97"/>
      <c r="AE59" s="97"/>
      <c r="AF59" s="97"/>
      <c r="AG59" s="74"/>
      <c r="AH59" s="74"/>
      <c r="AI59" s="74"/>
      <c r="AJ59" s="74"/>
      <c r="AK59" s="74"/>
      <c r="AL59" s="74"/>
    </row>
    <row r="60" spans="1:38" s="72" customFormat="1" ht="12.75">
      <c r="A60" s="74"/>
      <c r="B60" s="74"/>
      <c r="C60" s="74"/>
      <c r="D60" s="97"/>
      <c r="E60" s="97"/>
      <c r="F60" s="97"/>
      <c r="G60" s="97"/>
      <c r="H60" s="97"/>
      <c r="I60" s="97"/>
      <c r="J60" s="97"/>
      <c r="K60" s="97"/>
      <c r="L60" s="97"/>
      <c r="M60" s="74"/>
      <c r="N60" s="97"/>
      <c r="O60" s="97"/>
      <c r="P60" s="97"/>
      <c r="Q60" s="74"/>
      <c r="R60" s="97"/>
      <c r="S60" s="97"/>
      <c r="T60" s="97"/>
      <c r="U60" s="74"/>
      <c r="V60" s="97"/>
      <c r="W60" s="97"/>
      <c r="X60" s="97"/>
      <c r="Y60" s="74"/>
      <c r="Z60" s="97"/>
      <c r="AA60" s="97"/>
      <c r="AB60" s="97"/>
      <c r="AC60" s="74"/>
      <c r="AD60" s="97"/>
      <c r="AE60" s="97"/>
      <c r="AF60" s="97"/>
      <c r="AG60" s="74"/>
      <c r="AH60" s="74"/>
      <c r="AI60" s="74"/>
      <c r="AJ60" s="74"/>
      <c r="AK60" s="74"/>
      <c r="AL60" s="74"/>
    </row>
    <row r="61" spans="1:38" s="72" customFormat="1" ht="12.75">
      <c r="A61" s="74"/>
      <c r="B61" s="74"/>
      <c r="C61" s="74"/>
      <c r="D61" s="97"/>
      <c r="E61" s="97"/>
      <c r="F61" s="97"/>
      <c r="G61" s="97"/>
      <c r="H61" s="97"/>
      <c r="I61" s="97"/>
      <c r="J61" s="97"/>
      <c r="K61" s="97"/>
      <c r="L61" s="97"/>
      <c r="M61" s="74"/>
      <c r="N61" s="97"/>
      <c r="O61" s="97"/>
      <c r="P61" s="97"/>
      <c r="Q61" s="74"/>
      <c r="R61" s="97"/>
      <c r="S61" s="97"/>
      <c r="T61" s="97"/>
      <c r="U61" s="74"/>
      <c r="V61" s="97"/>
      <c r="W61" s="97"/>
      <c r="X61" s="97"/>
      <c r="Y61" s="74"/>
      <c r="Z61" s="97"/>
      <c r="AA61" s="97"/>
      <c r="AB61" s="97"/>
      <c r="AC61" s="74"/>
      <c r="AD61" s="97"/>
      <c r="AE61" s="97"/>
      <c r="AF61" s="97"/>
      <c r="AG61" s="74"/>
      <c r="AH61" s="74"/>
      <c r="AI61" s="74"/>
      <c r="AJ61" s="74"/>
      <c r="AK61" s="74"/>
      <c r="AL61" s="74"/>
    </row>
    <row r="62" spans="1:38" s="72" customFormat="1" ht="12.75">
      <c r="A62" s="74"/>
      <c r="B62" s="74"/>
      <c r="C62" s="74"/>
      <c r="D62" s="97"/>
      <c r="E62" s="97"/>
      <c r="F62" s="97"/>
      <c r="G62" s="97"/>
      <c r="H62" s="97"/>
      <c r="I62" s="97"/>
      <c r="J62" s="97"/>
      <c r="K62" s="97"/>
      <c r="L62" s="97"/>
      <c r="M62" s="74"/>
      <c r="N62" s="97"/>
      <c r="O62" s="97"/>
      <c r="P62" s="97"/>
      <c r="Q62" s="74"/>
      <c r="R62" s="97"/>
      <c r="S62" s="97"/>
      <c r="T62" s="97"/>
      <c r="U62" s="74"/>
      <c r="V62" s="97"/>
      <c r="W62" s="97"/>
      <c r="X62" s="97"/>
      <c r="Y62" s="74"/>
      <c r="Z62" s="97"/>
      <c r="AA62" s="97"/>
      <c r="AB62" s="97"/>
      <c r="AC62" s="74"/>
      <c r="AD62" s="97"/>
      <c r="AE62" s="97"/>
      <c r="AF62" s="97"/>
      <c r="AG62" s="74"/>
      <c r="AH62" s="74"/>
      <c r="AI62" s="74"/>
      <c r="AJ62" s="74"/>
      <c r="AK62" s="74"/>
      <c r="AL62" s="74"/>
    </row>
    <row r="63" spans="1:38" s="72" customFormat="1" ht="12.75">
      <c r="A63" s="74"/>
      <c r="B63" s="74"/>
      <c r="C63" s="74"/>
      <c r="D63" s="97"/>
      <c r="E63" s="97"/>
      <c r="F63" s="97"/>
      <c r="G63" s="97"/>
      <c r="H63" s="97"/>
      <c r="I63" s="97"/>
      <c r="J63" s="97"/>
      <c r="K63" s="97"/>
      <c r="L63" s="97"/>
      <c r="M63" s="74"/>
      <c r="N63" s="97"/>
      <c r="O63" s="97"/>
      <c r="P63" s="97"/>
      <c r="Q63" s="74"/>
      <c r="R63" s="97"/>
      <c r="S63" s="97"/>
      <c r="T63" s="97"/>
      <c r="U63" s="74"/>
      <c r="V63" s="97"/>
      <c r="W63" s="97"/>
      <c r="X63" s="97"/>
      <c r="Y63" s="74"/>
      <c r="Z63" s="97"/>
      <c r="AA63" s="97"/>
      <c r="AB63" s="97"/>
      <c r="AC63" s="74"/>
      <c r="AD63" s="97"/>
      <c r="AE63" s="97"/>
      <c r="AF63" s="97"/>
      <c r="AG63" s="74"/>
      <c r="AH63" s="74"/>
      <c r="AI63" s="74"/>
      <c r="AJ63" s="74"/>
      <c r="AK63" s="74"/>
      <c r="AL63" s="74"/>
    </row>
    <row r="64" spans="1:38" s="72" customFormat="1" ht="12.75">
      <c r="A64" s="74"/>
      <c r="B64" s="74"/>
      <c r="C64" s="74"/>
      <c r="D64" s="97"/>
      <c r="E64" s="97"/>
      <c r="F64" s="97"/>
      <c r="G64" s="97"/>
      <c r="H64" s="97"/>
      <c r="I64" s="97"/>
      <c r="J64" s="97"/>
      <c r="K64" s="97"/>
      <c r="L64" s="97"/>
      <c r="M64" s="74"/>
      <c r="N64" s="97"/>
      <c r="O64" s="97"/>
      <c r="P64" s="97"/>
      <c r="Q64" s="74"/>
      <c r="R64" s="97"/>
      <c r="S64" s="97"/>
      <c r="T64" s="97"/>
      <c r="U64" s="74"/>
      <c r="V64" s="97"/>
      <c r="W64" s="97"/>
      <c r="X64" s="97"/>
      <c r="Y64" s="74"/>
      <c r="Z64" s="97"/>
      <c r="AA64" s="97"/>
      <c r="AB64" s="97"/>
      <c r="AC64" s="74"/>
      <c r="AD64" s="97"/>
      <c r="AE64" s="97"/>
      <c r="AF64" s="97"/>
      <c r="AG64" s="74"/>
      <c r="AH64" s="74"/>
      <c r="AI64" s="74"/>
      <c r="AJ64" s="74"/>
      <c r="AK64" s="74"/>
      <c r="AL64" s="74"/>
    </row>
    <row r="65" spans="1:38" s="72" customFormat="1" ht="12.75">
      <c r="A65" s="74"/>
      <c r="B65" s="74"/>
      <c r="C65" s="74"/>
      <c r="D65" s="97"/>
      <c r="E65" s="97"/>
      <c r="F65" s="97"/>
      <c r="G65" s="97"/>
      <c r="H65" s="97"/>
      <c r="I65" s="97"/>
      <c r="J65" s="97"/>
      <c r="K65" s="97"/>
      <c r="L65" s="97"/>
      <c r="M65" s="74"/>
      <c r="N65" s="97"/>
      <c r="O65" s="97"/>
      <c r="P65" s="97"/>
      <c r="Q65" s="74"/>
      <c r="R65" s="97"/>
      <c r="S65" s="97"/>
      <c r="T65" s="97"/>
      <c r="U65" s="74"/>
      <c r="V65" s="97"/>
      <c r="W65" s="97"/>
      <c r="X65" s="97"/>
      <c r="Y65" s="74"/>
      <c r="Z65" s="97"/>
      <c r="AA65" s="97"/>
      <c r="AB65" s="97"/>
      <c r="AC65" s="74"/>
      <c r="AD65" s="97"/>
      <c r="AE65" s="97"/>
      <c r="AF65" s="97"/>
      <c r="AG65" s="74"/>
      <c r="AH65" s="74"/>
      <c r="AI65" s="74"/>
      <c r="AJ65" s="74"/>
      <c r="AK65" s="74"/>
      <c r="AL65" s="74"/>
    </row>
    <row r="66" spans="1:38" s="72" customFormat="1" ht="12.75">
      <c r="A66" s="74"/>
      <c r="B66" s="74"/>
      <c r="C66" s="74"/>
      <c r="D66" s="97"/>
      <c r="E66" s="97"/>
      <c r="F66" s="97"/>
      <c r="G66" s="97"/>
      <c r="H66" s="97"/>
      <c r="I66" s="97"/>
      <c r="J66" s="97"/>
      <c r="K66" s="97"/>
      <c r="L66" s="97"/>
      <c r="M66" s="74"/>
      <c r="N66" s="97"/>
      <c r="O66" s="97"/>
      <c r="P66" s="97"/>
      <c r="Q66" s="74"/>
      <c r="R66" s="97"/>
      <c r="S66" s="97"/>
      <c r="T66" s="97"/>
      <c r="U66" s="74"/>
      <c r="V66" s="97"/>
      <c r="W66" s="97"/>
      <c r="X66" s="97"/>
      <c r="Y66" s="74"/>
      <c r="Z66" s="97"/>
      <c r="AA66" s="97"/>
      <c r="AB66" s="97"/>
      <c r="AC66" s="74"/>
      <c r="AD66" s="97"/>
      <c r="AE66" s="97"/>
      <c r="AF66" s="97"/>
      <c r="AG66" s="74"/>
      <c r="AH66" s="74"/>
      <c r="AI66" s="74"/>
      <c r="AJ66" s="74"/>
      <c r="AK66" s="74"/>
      <c r="AL66" s="74"/>
    </row>
    <row r="67" spans="1:38" s="72" customFormat="1" ht="12.75">
      <c r="A67" s="74"/>
      <c r="B67" s="74"/>
      <c r="C67" s="74"/>
      <c r="D67" s="97"/>
      <c r="E67" s="97"/>
      <c r="F67" s="97"/>
      <c r="G67" s="97"/>
      <c r="H67" s="97"/>
      <c r="I67" s="97"/>
      <c r="J67" s="97"/>
      <c r="K67" s="97"/>
      <c r="L67" s="97"/>
      <c r="M67" s="74"/>
      <c r="N67" s="97"/>
      <c r="O67" s="97"/>
      <c r="P67" s="97"/>
      <c r="Q67" s="74"/>
      <c r="R67" s="97"/>
      <c r="S67" s="97"/>
      <c r="T67" s="97"/>
      <c r="U67" s="74"/>
      <c r="V67" s="97"/>
      <c r="W67" s="97"/>
      <c r="X67" s="97"/>
      <c r="Y67" s="74"/>
      <c r="Z67" s="97"/>
      <c r="AA67" s="97"/>
      <c r="AB67" s="97"/>
      <c r="AC67" s="74"/>
      <c r="AD67" s="97"/>
      <c r="AE67" s="97"/>
      <c r="AF67" s="97"/>
      <c r="AG67" s="74"/>
      <c r="AH67" s="74"/>
      <c r="AI67" s="74"/>
      <c r="AJ67" s="74"/>
      <c r="AK67" s="74"/>
      <c r="AL67" s="74"/>
    </row>
    <row r="68" spans="1:38" s="72" customFormat="1" ht="12.75">
      <c r="A68" s="74"/>
      <c r="B68" s="74"/>
      <c r="C68" s="74"/>
      <c r="D68" s="97"/>
      <c r="E68" s="97"/>
      <c r="F68" s="97"/>
      <c r="G68" s="97"/>
      <c r="H68" s="97"/>
      <c r="I68" s="97"/>
      <c r="J68" s="97"/>
      <c r="K68" s="97"/>
      <c r="L68" s="97"/>
      <c r="M68" s="74"/>
      <c r="N68" s="97"/>
      <c r="O68" s="97"/>
      <c r="P68" s="97"/>
      <c r="Q68" s="74"/>
      <c r="R68" s="97"/>
      <c r="S68" s="97"/>
      <c r="T68" s="97"/>
      <c r="U68" s="74"/>
      <c r="V68" s="97"/>
      <c r="W68" s="97"/>
      <c r="X68" s="97"/>
      <c r="Y68" s="74"/>
      <c r="Z68" s="97"/>
      <c r="AA68" s="97"/>
      <c r="AB68" s="97"/>
      <c r="AC68" s="74"/>
      <c r="AD68" s="97"/>
      <c r="AE68" s="97"/>
      <c r="AF68" s="97"/>
      <c r="AG68" s="74"/>
      <c r="AH68" s="74"/>
      <c r="AI68" s="74"/>
      <c r="AJ68" s="74"/>
      <c r="AK68" s="74"/>
      <c r="AL68" s="74"/>
    </row>
    <row r="69" spans="1:38" s="72" customFormat="1" ht="12.75">
      <c r="A69" s="74"/>
      <c r="B69" s="74"/>
      <c r="C69" s="74"/>
      <c r="D69" s="97"/>
      <c r="E69" s="97"/>
      <c r="F69" s="97"/>
      <c r="G69" s="97"/>
      <c r="H69" s="97"/>
      <c r="I69" s="97"/>
      <c r="J69" s="97"/>
      <c r="K69" s="97"/>
      <c r="L69" s="97"/>
      <c r="M69" s="74"/>
      <c r="N69" s="97"/>
      <c r="O69" s="97"/>
      <c r="P69" s="97"/>
      <c r="Q69" s="74"/>
      <c r="R69" s="97"/>
      <c r="S69" s="97"/>
      <c r="T69" s="97"/>
      <c r="U69" s="74"/>
      <c r="V69" s="97"/>
      <c r="W69" s="97"/>
      <c r="X69" s="97"/>
      <c r="Y69" s="74"/>
      <c r="Z69" s="97"/>
      <c r="AA69" s="97"/>
      <c r="AB69" s="97"/>
      <c r="AC69" s="74"/>
      <c r="AD69" s="97"/>
      <c r="AE69" s="97"/>
      <c r="AF69" s="97"/>
      <c r="AG69" s="74"/>
      <c r="AH69" s="74"/>
      <c r="AI69" s="74"/>
      <c r="AJ69" s="74"/>
      <c r="AK69" s="74"/>
      <c r="AL69" s="74"/>
    </row>
    <row r="70" spans="1:38" s="72" customFormat="1" ht="12.75">
      <c r="A70" s="74"/>
      <c r="B70" s="74"/>
      <c r="C70" s="74"/>
      <c r="D70" s="97"/>
      <c r="E70" s="97"/>
      <c r="F70" s="97"/>
      <c r="G70" s="97"/>
      <c r="H70" s="97"/>
      <c r="I70" s="97"/>
      <c r="J70" s="97"/>
      <c r="K70" s="97"/>
      <c r="L70" s="97"/>
      <c r="M70" s="74"/>
      <c r="N70" s="97"/>
      <c r="O70" s="97"/>
      <c r="P70" s="97"/>
      <c r="Q70" s="74"/>
      <c r="R70" s="97"/>
      <c r="S70" s="97"/>
      <c r="T70" s="97"/>
      <c r="U70" s="74"/>
      <c r="V70" s="97"/>
      <c r="W70" s="97"/>
      <c r="X70" s="97"/>
      <c r="Y70" s="74"/>
      <c r="Z70" s="97"/>
      <c r="AA70" s="97"/>
      <c r="AB70" s="97"/>
      <c r="AC70" s="74"/>
      <c r="AD70" s="97"/>
      <c r="AE70" s="97"/>
      <c r="AF70" s="97"/>
      <c r="AG70" s="74"/>
      <c r="AH70" s="74"/>
      <c r="AI70" s="74"/>
      <c r="AJ70" s="74"/>
      <c r="AK70" s="74"/>
      <c r="AL70" s="74"/>
    </row>
    <row r="71" spans="1:38" s="72" customFormat="1" ht="12.75">
      <c r="A71" s="74"/>
      <c r="B71" s="74"/>
      <c r="C71" s="74"/>
      <c r="D71" s="97"/>
      <c r="E71" s="97"/>
      <c r="F71" s="97"/>
      <c r="G71" s="97"/>
      <c r="H71" s="97"/>
      <c r="I71" s="97"/>
      <c r="J71" s="97"/>
      <c r="K71" s="97"/>
      <c r="L71" s="97"/>
      <c r="M71" s="74"/>
      <c r="N71" s="97"/>
      <c r="O71" s="97"/>
      <c r="P71" s="97"/>
      <c r="Q71" s="74"/>
      <c r="R71" s="97"/>
      <c r="S71" s="97"/>
      <c r="T71" s="97"/>
      <c r="U71" s="74"/>
      <c r="V71" s="97"/>
      <c r="W71" s="97"/>
      <c r="X71" s="97"/>
      <c r="Y71" s="74"/>
      <c r="Z71" s="97"/>
      <c r="AA71" s="97"/>
      <c r="AB71" s="97"/>
      <c r="AC71" s="74"/>
      <c r="AD71" s="97"/>
      <c r="AE71" s="97"/>
      <c r="AF71" s="97"/>
      <c r="AG71" s="74"/>
      <c r="AH71" s="74"/>
      <c r="AI71" s="74"/>
      <c r="AJ71" s="74"/>
      <c r="AK71" s="74"/>
      <c r="AL71" s="74"/>
    </row>
    <row r="72" spans="1:38" s="72" customFormat="1" ht="12.75">
      <c r="A72" s="74"/>
      <c r="B72" s="74"/>
      <c r="C72" s="74"/>
      <c r="D72" s="97"/>
      <c r="E72" s="97"/>
      <c r="F72" s="97"/>
      <c r="G72" s="97"/>
      <c r="H72" s="97"/>
      <c r="I72" s="97"/>
      <c r="J72" s="97"/>
      <c r="K72" s="97"/>
      <c r="L72" s="97"/>
      <c r="M72" s="74"/>
      <c r="N72" s="97"/>
      <c r="O72" s="97"/>
      <c r="P72" s="97"/>
      <c r="Q72" s="74"/>
      <c r="R72" s="97"/>
      <c r="S72" s="97"/>
      <c r="T72" s="97"/>
      <c r="U72" s="74"/>
      <c r="V72" s="97"/>
      <c r="W72" s="97"/>
      <c r="X72" s="97"/>
      <c r="Y72" s="74"/>
      <c r="Z72" s="97"/>
      <c r="AA72" s="97"/>
      <c r="AB72" s="97"/>
      <c r="AC72" s="74"/>
      <c r="AD72" s="97"/>
      <c r="AE72" s="97"/>
      <c r="AF72" s="97"/>
      <c r="AG72" s="74"/>
      <c r="AH72" s="74"/>
      <c r="AI72" s="74"/>
      <c r="AJ72" s="74"/>
      <c r="AK72" s="74"/>
      <c r="AL72" s="74"/>
    </row>
    <row r="73" spans="1:38" s="72" customFormat="1" ht="12.75">
      <c r="A73" s="74"/>
      <c r="B73" s="74"/>
      <c r="C73" s="74"/>
      <c r="D73" s="97"/>
      <c r="E73" s="97"/>
      <c r="F73" s="97"/>
      <c r="G73" s="97"/>
      <c r="H73" s="97"/>
      <c r="I73" s="97"/>
      <c r="J73" s="97"/>
      <c r="K73" s="97"/>
      <c r="L73" s="97"/>
      <c r="M73" s="74"/>
      <c r="N73" s="97"/>
      <c r="O73" s="97"/>
      <c r="P73" s="97"/>
      <c r="Q73" s="74"/>
      <c r="R73" s="97"/>
      <c r="S73" s="97"/>
      <c r="T73" s="97"/>
      <c r="U73" s="74"/>
      <c r="V73" s="97"/>
      <c r="W73" s="97"/>
      <c r="X73" s="97"/>
      <c r="Y73" s="74"/>
      <c r="Z73" s="97"/>
      <c r="AA73" s="97"/>
      <c r="AB73" s="97"/>
      <c r="AC73" s="74"/>
      <c r="AD73" s="97"/>
      <c r="AE73" s="97"/>
      <c r="AF73" s="97"/>
      <c r="AG73" s="74"/>
      <c r="AH73" s="74"/>
      <c r="AI73" s="74"/>
      <c r="AJ73" s="74"/>
      <c r="AK73" s="74"/>
      <c r="AL73" s="74"/>
    </row>
    <row r="74" spans="1:38" s="72" customFormat="1" ht="12.75">
      <c r="A74" s="74"/>
      <c r="B74" s="74"/>
      <c r="C74" s="74"/>
      <c r="D74" s="97"/>
      <c r="E74" s="97"/>
      <c r="F74" s="97"/>
      <c r="G74" s="97"/>
      <c r="H74" s="97"/>
      <c r="I74" s="97"/>
      <c r="J74" s="97"/>
      <c r="K74" s="97"/>
      <c r="L74" s="97"/>
      <c r="M74" s="74"/>
      <c r="N74" s="97"/>
      <c r="O74" s="97"/>
      <c r="P74" s="97"/>
      <c r="Q74" s="74"/>
      <c r="R74" s="97"/>
      <c r="S74" s="97"/>
      <c r="T74" s="97"/>
      <c r="U74" s="74"/>
      <c r="V74" s="97"/>
      <c r="W74" s="97"/>
      <c r="X74" s="97"/>
      <c r="Y74" s="74"/>
      <c r="Z74" s="97"/>
      <c r="AA74" s="97"/>
      <c r="AB74" s="97"/>
      <c r="AC74" s="74"/>
      <c r="AD74" s="97"/>
      <c r="AE74" s="97"/>
      <c r="AF74" s="97"/>
      <c r="AG74" s="74"/>
      <c r="AH74" s="74"/>
      <c r="AI74" s="74"/>
      <c r="AJ74" s="74"/>
      <c r="AK74" s="74"/>
      <c r="AL74" s="74"/>
    </row>
    <row r="75" spans="1:38" s="72" customFormat="1" ht="12.75">
      <c r="A75" s="74"/>
      <c r="B75" s="74"/>
      <c r="C75" s="74"/>
      <c r="D75" s="97"/>
      <c r="E75" s="97"/>
      <c r="F75" s="97"/>
      <c r="G75" s="97"/>
      <c r="H75" s="97"/>
      <c r="I75" s="97"/>
      <c r="J75" s="97"/>
      <c r="K75" s="97"/>
      <c r="L75" s="97"/>
      <c r="M75" s="74"/>
      <c r="N75" s="97"/>
      <c r="O75" s="97"/>
      <c r="P75" s="97"/>
      <c r="Q75" s="74"/>
      <c r="R75" s="97"/>
      <c r="S75" s="97"/>
      <c r="T75" s="97"/>
      <c r="U75" s="74"/>
      <c r="V75" s="97"/>
      <c r="W75" s="97"/>
      <c r="X75" s="97"/>
      <c r="Y75" s="74"/>
      <c r="Z75" s="97"/>
      <c r="AA75" s="97"/>
      <c r="AB75" s="97"/>
      <c r="AC75" s="74"/>
      <c r="AD75" s="97"/>
      <c r="AE75" s="97"/>
      <c r="AF75" s="97"/>
      <c r="AG75" s="74"/>
      <c r="AH75" s="74"/>
      <c r="AI75" s="74"/>
      <c r="AJ75" s="74"/>
      <c r="AK75" s="74"/>
      <c r="AL75" s="74"/>
    </row>
    <row r="76" spans="1:38" s="72" customFormat="1" ht="12.75">
      <c r="A76" s="74"/>
      <c r="B76" s="74"/>
      <c r="C76" s="74"/>
      <c r="D76" s="97"/>
      <c r="E76" s="97"/>
      <c r="F76" s="97"/>
      <c r="G76" s="97"/>
      <c r="H76" s="97"/>
      <c r="I76" s="97"/>
      <c r="J76" s="97"/>
      <c r="K76" s="97"/>
      <c r="L76" s="97"/>
      <c r="M76" s="74"/>
      <c r="N76" s="97"/>
      <c r="O76" s="97"/>
      <c r="P76" s="97"/>
      <c r="Q76" s="74"/>
      <c r="R76" s="97"/>
      <c r="S76" s="97"/>
      <c r="T76" s="97"/>
      <c r="U76" s="74"/>
      <c r="V76" s="97"/>
      <c r="W76" s="97"/>
      <c r="X76" s="97"/>
      <c r="Y76" s="74"/>
      <c r="Z76" s="97"/>
      <c r="AA76" s="97"/>
      <c r="AB76" s="97"/>
      <c r="AC76" s="74"/>
      <c r="AD76" s="97"/>
      <c r="AE76" s="97"/>
      <c r="AF76" s="97"/>
      <c r="AG76" s="74"/>
      <c r="AH76" s="74"/>
      <c r="AI76" s="74"/>
      <c r="AJ76" s="74"/>
      <c r="AK76" s="74"/>
      <c r="AL76" s="74"/>
    </row>
    <row r="77" spans="1:38" s="72" customFormat="1" ht="12.75">
      <c r="A77" s="74"/>
      <c r="B77" s="74"/>
      <c r="C77" s="74"/>
      <c r="D77" s="97"/>
      <c r="E77" s="97"/>
      <c r="F77" s="97"/>
      <c r="G77" s="97"/>
      <c r="H77" s="97"/>
      <c r="I77" s="97"/>
      <c r="J77" s="97"/>
      <c r="K77" s="97"/>
      <c r="L77" s="97"/>
      <c r="M77" s="74"/>
      <c r="N77" s="97"/>
      <c r="O77" s="97"/>
      <c r="P77" s="97"/>
      <c r="Q77" s="74"/>
      <c r="R77" s="97"/>
      <c r="S77" s="97"/>
      <c r="T77" s="97"/>
      <c r="U77" s="74"/>
      <c r="V77" s="97"/>
      <c r="W77" s="97"/>
      <c r="X77" s="97"/>
      <c r="Y77" s="74"/>
      <c r="Z77" s="97"/>
      <c r="AA77" s="97"/>
      <c r="AB77" s="97"/>
      <c r="AC77" s="74"/>
      <c r="AD77" s="97"/>
      <c r="AE77" s="97"/>
      <c r="AF77" s="97"/>
      <c r="AG77" s="74"/>
      <c r="AH77" s="74"/>
      <c r="AI77" s="74"/>
      <c r="AJ77" s="74"/>
      <c r="AK77" s="74"/>
      <c r="AL77" s="74"/>
    </row>
    <row r="78" spans="1:38" s="72" customFormat="1" ht="12.75">
      <c r="A78" s="74"/>
      <c r="B78" s="74"/>
      <c r="C78" s="74"/>
      <c r="D78" s="97"/>
      <c r="E78" s="97"/>
      <c r="F78" s="97"/>
      <c r="G78" s="97"/>
      <c r="H78" s="97"/>
      <c r="I78" s="97"/>
      <c r="J78" s="97"/>
      <c r="K78" s="97"/>
      <c r="L78" s="97"/>
      <c r="M78" s="74"/>
      <c r="N78" s="97"/>
      <c r="O78" s="97"/>
      <c r="P78" s="97"/>
      <c r="Q78" s="74"/>
      <c r="R78" s="97"/>
      <c r="S78" s="97"/>
      <c r="T78" s="97"/>
      <c r="U78" s="74"/>
      <c r="V78" s="97"/>
      <c r="W78" s="97"/>
      <c r="X78" s="97"/>
      <c r="Y78" s="74"/>
      <c r="Z78" s="97"/>
      <c r="AA78" s="97"/>
      <c r="AB78" s="97"/>
      <c r="AC78" s="74"/>
      <c r="AD78" s="97"/>
      <c r="AE78" s="97"/>
      <c r="AF78" s="97"/>
      <c r="AG78" s="74"/>
      <c r="AH78" s="74"/>
      <c r="AI78" s="74"/>
      <c r="AJ78" s="74"/>
      <c r="AK78" s="74"/>
      <c r="AL78" s="74"/>
    </row>
    <row r="79" spans="1:38" s="72" customFormat="1" ht="12.75">
      <c r="A79" s="74"/>
      <c r="B79" s="74"/>
      <c r="C79" s="74"/>
      <c r="D79" s="97"/>
      <c r="E79" s="97"/>
      <c r="F79" s="97"/>
      <c r="G79" s="97"/>
      <c r="H79" s="97"/>
      <c r="I79" s="97"/>
      <c r="J79" s="97"/>
      <c r="K79" s="97"/>
      <c r="L79" s="97"/>
      <c r="M79" s="74"/>
      <c r="N79" s="97"/>
      <c r="O79" s="97"/>
      <c r="P79" s="97"/>
      <c r="Q79" s="74"/>
      <c r="R79" s="97"/>
      <c r="S79" s="97"/>
      <c r="T79" s="97"/>
      <c r="U79" s="74"/>
      <c r="V79" s="97"/>
      <c r="W79" s="97"/>
      <c r="X79" s="97"/>
      <c r="Y79" s="74"/>
      <c r="Z79" s="97"/>
      <c r="AA79" s="97"/>
      <c r="AB79" s="97"/>
      <c r="AC79" s="74"/>
      <c r="AD79" s="97"/>
      <c r="AE79" s="97"/>
      <c r="AF79" s="97"/>
      <c r="AG79" s="74"/>
      <c r="AH79" s="74"/>
      <c r="AI79" s="74"/>
      <c r="AJ79" s="74"/>
      <c r="AK79" s="74"/>
      <c r="AL79" s="74"/>
    </row>
    <row r="80" spans="1:38" s="72" customFormat="1" ht="12.75">
      <c r="A80" s="74"/>
      <c r="B80" s="74"/>
      <c r="C80" s="74"/>
      <c r="D80" s="97"/>
      <c r="E80" s="97"/>
      <c r="F80" s="97"/>
      <c r="G80" s="97"/>
      <c r="H80" s="97"/>
      <c r="I80" s="97"/>
      <c r="J80" s="97"/>
      <c r="K80" s="97"/>
      <c r="L80" s="97"/>
      <c r="M80" s="74"/>
      <c r="N80" s="97"/>
      <c r="O80" s="97"/>
      <c r="P80" s="97"/>
      <c r="Q80" s="74"/>
      <c r="R80" s="97"/>
      <c r="S80" s="97"/>
      <c r="T80" s="97"/>
      <c r="U80" s="74"/>
      <c r="V80" s="97"/>
      <c r="W80" s="97"/>
      <c r="X80" s="97"/>
      <c r="Y80" s="74"/>
      <c r="Z80" s="97"/>
      <c r="AA80" s="97"/>
      <c r="AB80" s="97"/>
      <c r="AC80" s="74"/>
      <c r="AD80" s="97"/>
      <c r="AE80" s="97"/>
      <c r="AF80" s="97"/>
      <c r="AG80" s="74"/>
      <c r="AH80" s="74"/>
      <c r="AI80" s="74"/>
      <c r="AJ80" s="74"/>
      <c r="AK80" s="74"/>
      <c r="AL80" s="74"/>
    </row>
    <row r="81" spans="1:38" s="72" customFormat="1" ht="12.75">
      <c r="A81" s="74"/>
      <c r="B81" s="74"/>
      <c r="C81" s="74"/>
      <c r="D81" s="97"/>
      <c r="E81" s="97"/>
      <c r="F81" s="97"/>
      <c r="G81" s="97"/>
      <c r="H81" s="97"/>
      <c r="I81" s="97"/>
      <c r="J81" s="97"/>
      <c r="K81" s="97"/>
      <c r="L81" s="97"/>
      <c r="M81" s="74"/>
      <c r="N81" s="97"/>
      <c r="O81" s="97"/>
      <c r="P81" s="97"/>
      <c r="Q81" s="74"/>
      <c r="R81" s="97"/>
      <c r="S81" s="97"/>
      <c r="T81" s="97"/>
      <c r="U81" s="74"/>
      <c r="V81" s="97"/>
      <c r="W81" s="97"/>
      <c r="X81" s="97"/>
      <c r="Y81" s="74"/>
      <c r="Z81" s="97"/>
      <c r="AA81" s="97"/>
      <c r="AB81" s="97"/>
      <c r="AC81" s="74"/>
      <c r="AD81" s="97"/>
      <c r="AE81" s="97"/>
      <c r="AF81" s="97"/>
      <c r="AG81" s="74"/>
      <c r="AH81" s="74"/>
      <c r="AI81" s="74"/>
      <c r="AJ81" s="74"/>
      <c r="AK81" s="74"/>
      <c r="AL81" s="74"/>
    </row>
    <row r="82" spans="1:38" s="72" customFormat="1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spans="1:38" s="72" customFormat="1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spans="1:38" s="72" customFormat="1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  <row r="101" s="72" customFormat="1" ht="12.75"/>
    <row r="102" s="72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552</v>
      </c>
      <c r="C9" s="39" t="s">
        <v>553</v>
      </c>
      <c r="D9" s="75">
        <v>235655160</v>
      </c>
      <c r="E9" s="76">
        <v>111660000</v>
      </c>
      <c r="F9" s="77">
        <f>$D9+$E9</f>
        <v>347315160</v>
      </c>
      <c r="G9" s="75">
        <v>246272000</v>
      </c>
      <c r="H9" s="76">
        <v>117388000</v>
      </c>
      <c r="I9" s="78">
        <f>$G9+$H9</f>
        <v>363660000</v>
      </c>
      <c r="J9" s="75">
        <v>112623294</v>
      </c>
      <c r="K9" s="76">
        <v>14814675</v>
      </c>
      <c r="L9" s="76">
        <f>$J9+$K9</f>
        <v>127437969</v>
      </c>
      <c r="M9" s="40">
        <f>IF($F9=0,0,$L9/$F9)</f>
        <v>0.36692313977886826</v>
      </c>
      <c r="N9" s="103">
        <v>54580628</v>
      </c>
      <c r="O9" s="104">
        <v>28108497</v>
      </c>
      <c r="P9" s="105">
        <f>$N9+$O9</f>
        <v>82689125</v>
      </c>
      <c r="Q9" s="40">
        <f>IF($F9=0,0,$P9/$F9)</f>
        <v>0.23808095506110358</v>
      </c>
      <c r="R9" s="103">
        <v>83255226</v>
      </c>
      <c r="S9" s="105">
        <v>34715683</v>
      </c>
      <c r="T9" s="105">
        <f>$R9+$S9</f>
        <v>117970909</v>
      </c>
      <c r="U9" s="40">
        <f>IF($I9=0,0,$T9/$I9)</f>
        <v>0.32439891382060165</v>
      </c>
      <c r="V9" s="103">
        <v>52376964</v>
      </c>
      <c r="W9" s="105">
        <v>35468149</v>
      </c>
      <c r="X9" s="105">
        <f>$V9+$W9</f>
        <v>87845113</v>
      </c>
      <c r="Y9" s="40">
        <f>IF($I9=0,0,$X9/$I9)</f>
        <v>0.2415583594566353</v>
      </c>
      <c r="Z9" s="75">
        <f>$J9+$N9+$R9+$V9</f>
        <v>302836112</v>
      </c>
      <c r="AA9" s="76">
        <f>$K9+$O9+$S9+$W9</f>
        <v>113107004</v>
      </c>
      <c r="AB9" s="76">
        <f>$Z9+$AA9</f>
        <v>415943116</v>
      </c>
      <c r="AC9" s="40">
        <f>IF($I9=0,0,$AB9/$I9)</f>
        <v>1.14376922400044</v>
      </c>
      <c r="AD9" s="75">
        <v>4370086</v>
      </c>
      <c r="AE9" s="76">
        <v>47538953</v>
      </c>
      <c r="AF9" s="76">
        <f>$AD9+$AE9</f>
        <v>51909039</v>
      </c>
      <c r="AG9" s="40">
        <f>IF($AJ9=0,0,$AK9/$AJ9)</f>
        <v>0.8981723485541114</v>
      </c>
      <c r="AH9" s="40">
        <f>IF($AF9=0,0,(($X9/$AF9)-1))</f>
        <v>0.6922893332700688</v>
      </c>
      <c r="AI9" s="12">
        <v>338579414</v>
      </c>
      <c r="AJ9" s="12">
        <v>352877077</v>
      </c>
      <c r="AK9" s="12">
        <v>316944433</v>
      </c>
      <c r="AL9" s="12"/>
    </row>
    <row r="10" spans="1:38" s="13" customFormat="1" ht="12.75">
      <c r="A10" s="29" t="s">
        <v>96</v>
      </c>
      <c r="B10" s="58" t="s">
        <v>68</v>
      </c>
      <c r="C10" s="39" t="s">
        <v>69</v>
      </c>
      <c r="D10" s="75">
        <v>1219454402</v>
      </c>
      <c r="E10" s="76">
        <v>221956000</v>
      </c>
      <c r="F10" s="78">
        <f aca="true" t="shared" si="0" ref="F10:F36">$D10+$E10</f>
        <v>1441410402</v>
      </c>
      <c r="G10" s="75">
        <v>1219454402</v>
      </c>
      <c r="H10" s="76">
        <v>221956000</v>
      </c>
      <c r="I10" s="78">
        <f aca="true" t="shared" si="1" ref="I10:I36">$G10+$H10</f>
        <v>1441410402</v>
      </c>
      <c r="J10" s="75">
        <v>302877302</v>
      </c>
      <c r="K10" s="76">
        <v>31596987</v>
      </c>
      <c r="L10" s="76">
        <f aca="true" t="shared" si="2" ref="L10:L36">$J10+$K10</f>
        <v>334474289</v>
      </c>
      <c r="M10" s="40">
        <f aca="true" t="shared" si="3" ref="M10:M36">IF($F10=0,0,$L10/$F10)</f>
        <v>0.2320465347939122</v>
      </c>
      <c r="N10" s="103">
        <v>262280944</v>
      </c>
      <c r="O10" s="104">
        <v>41144507</v>
      </c>
      <c r="P10" s="105">
        <f aca="true" t="shared" si="4" ref="P10:P36">$N10+$O10</f>
        <v>303425451</v>
      </c>
      <c r="Q10" s="40">
        <f aca="true" t="shared" si="5" ref="Q10:Q36">IF($F10=0,0,$P10/$F10)</f>
        <v>0.21050593958458197</v>
      </c>
      <c r="R10" s="103">
        <v>262588512</v>
      </c>
      <c r="S10" s="105">
        <v>44635041</v>
      </c>
      <c r="T10" s="105">
        <f aca="true" t="shared" si="6" ref="T10:T36">$R10+$S10</f>
        <v>307223553</v>
      </c>
      <c r="U10" s="40">
        <f aca="true" t="shared" si="7" ref="U10:U36">IF($I10=0,0,$T10/$I10)</f>
        <v>0.21314092958793562</v>
      </c>
      <c r="V10" s="103">
        <v>206620186</v>
      </c>
      <c r="W10" s="105">
        <v>94937097</v>
      </c>
      <c r="X10" s="105">
        <f aca="true" t="shared" si="8" ref="X10:X36">$V10+$W10</f>
        <v>301557283</v>
      </c>
      <c r="Y10" s="40">
        <f aca="true" t="shared" si="9" ref="Y10:Y36">IF($I10=0,0,$X10/$I10)</f>
        <v>0.20920987012552447</v>
      </c>
      <c r="Z10" s="75">
        <f aca="true" t="shared" si="10" ref="Z10:Z36">$J10+$N10+$R10+$V10</f>
        <v>1034366944</v>
      </c>
      <c r="AA10" s="76">
        <f aca="true" t="shared" si="11" ref="AA10:AA36">$K10+$O10+$S10+$W10</f>
        <v>212313632</v>
      </c>
      <c r="AB10" s="76">
        <f aca="true" t="shared" si="12" ref="AB10:AB36">$Z10+$AA10</f>
        <v>1246680576</v>
      </c>
      <c r="AC10" s="40">
        <f aca="true" t="shared" si="13" ref="AC10:AC36">IF($I10=0,0,$AB10/$I10)</f>
        <v>0.8649032740919543</v>
      </c>
      <c r="AD10" s="75">
        <v>187664858</v>
      </c>
      <c r="AE10" s="76">
        <v>84183456</v>
      </c>
      <c r="AF10" s="76">
        <f aca="true" t="shared" si="14" ref="AF10:AF36">$AD10+$AE10</f>
        <v>271848314</v>
      </c>
      <c r="AG10" s="40">
        <f aca="true" t="shared" si="15" ref="AG10:AG36">IF($AJ10=0,0,$AK10/$AJ10)</f>
        <v>0.8991505187191551</v>
      </c>
      <c r="AH10" s="40">
        <f aca="true" t="shared" si="16" ref="AH10:AH36">IF($AF10=0,0,(($X10/$AF10)-1))</f>
        <v>0.10928509565816169</v>
      </c>
      <c r="AI10" s="12">
        <v>1376755700</v>
      </c>
      <c r="AJ10" s="12">
        <v>1320180474</v>
      </c>
      <c r="AK10" s="12">
        <v>1187040958</v>
      </c>
      <c r="AL10" s="12"/>
    </row>
    <row r="11" spans="1:38" s="13" customFormat="1" ht="12.75">
      <c r="A11" s="29" t="s">
        <v>96</v>
      </c>
      <c r="B11" s="58" t="s">
        <v>82</v>
      </c>
      <c r="C11" s="39" t="s">
        <v>83</v>
      </c>
      <c r="D11" s="75">
        <v>2795592927</v>
      </c>
      <c r="E11" s="76">
        <v>1363578974</v>
      </c>
      <c r="F11" s="77">
        <f t="shared" si="0"/>
        <v>4159171901</v>
      </c>
      <c r="G11" s="75">
        <v>3160202039</v>
      </c>
      <c r="H11" s="76">
        <v>1486835365</v>
      </c>
      <c r="I11" s="78">
        <f t="shared" si="1"/>
        <v>4647037404</v>
      </c>
      <c r="J11" s="75">
        <v>755409724</v>
      </c>
      <c r="K11" s="76">
        <v>186314506</v>
      </c>
      <c r="L11" s="76">
        <f t="shared" si="2"/>
        <v>941724230</v>
      </c>
      <c r="M11" s="40">
        <f t="shared" si="3"/>
        <v>0.22642108872046834</v>
      </c>
      <c r="N11" s="103">
        <v>615358960</v>
      </c>
      <c r="O11" s="104">
        <v>296165871</v>
      </c>
      <c r="P11" s="105">
        <f t="shared" si="4"/>
        <v>911524831</v>
      </c>
      <c r="Q11" s="40">
        <f t="shared" si="5"/>
        <v>0.21916017243260366</v>
      </c>
      <c r="R11" s="103">
        <v>667122827</v>
      </c>
      <c r="S11" s="105">
        <v>153251544</v>
      </c>
      <c r="T11" s="105">
        <f t="shared" si="6"/>
        <v>820374371</v>
      </c>
      <c r="U11" s="40">
        <f t="shared" si="7"/>
        <v>0.1765370707569196</v>
      </c>
      <c r="V11" s="103">
        <v>736453476</v>
      </c>
      <c r="W11" s="105">
        <v>305559812</v>
      </c>
      <c r="X11" s="105">
        <f t="shared" si="8"/>
        <v>1042013288</v>
      </c>
      <c r="Y11" s="40">
        <f t="shared" si="9"/>
        <v>0.22423174108800437</v>
      </c>
      <c r="Z11" s="75">
        <f t="shared" si="10"/>
        <v>2774344987</v>
      </c>
      <c r="AA11" s="76">
        <f t="shared" si="11"/>
        <v>941291733</v>
      </c>
      <c r="AB11" s="76">
        <f t="shared" si="12"/>
        <v>3715636720</v>
      </c>
      <c r="AC11" s="40">
        <f t="shared" si="13"/>
        <v>0.799571080878694</v>
      </c>
      <c r="AD11" s="75">
        <v>573737803</v>
      </c>
      <c r="AE11" s="76">
        <v>389818221</v>
      </c>
      <c r="AF11" s="76">
        <f t="shared" si="14"/>
        <v>963556024</v>
      </c>
      <c r="AG11" s="40">
        <f t="shared" si="15"/>
        <v>0.8412539663283348</v>
      </c>
      <c r="AH11" s="40">
        <f t="shared" si="16"/>
        <v>0.08142470395680901</v>
      </c>
      <c r="AI11" s="12">
        <v>3574545842</v>
      </c>
      <c r="AJ11" s="12">
        <v>3635521957</v>
      </c>
      <c r="AK11" s="12">
        <v>3058397266</v>
      </c>
      <c r="AL11" s="12"/>
    </row>
    <row r="12" spans="1:38" s="13" customFormat="1" ht="12.75">
      <c r="A12" s="29" t="s">
        <v>96</v>
      </c>
      <c r="B12" s="58" t="s">
        <v>554</v>
      </c>
      <c r="C12" s="39" t="s">
        <v>555</v>
      </c>
      <c r="D12" s="75">
        <v>117680966</v>
      </c>
      <c r="E12" s="76">
        <v>29523980</v>
      </c>
      <c r="F12" s="77">
        <f t="shared" si="0"/>
        <v>147204946</v>
      </c>
      <c r="G12" s="75">
        <v>117784952</v>
      </c>
      <c r="H12" s="76">
        <v>25033711</v>
      </c>
      <c r="I12" s="78">
        <f t="shared" si="1"/>
        <v>142818663</v>
      </c>
      <c r="J12" s="75">
        <v>26973723</v>
      </c>
      <c r="K12" s="76">
        <v>8368036</v>
      </c>
      <c r="L12" s="76">
        <f t="shared" si="2"/>
        <v>35341759</v>
      </c>
      <c r="M12" s="40">
        <f t="shared" si="3"/>
        <v>0.24008540446732</v>
      </c>
      <c r="N12" s="103">
        <v>42048123</v>
      </c>
      <c r="O12" s="104">
        <v>4892369</v>
      </c>
      <c r="P12" s="105">
        <f t="shared" si="4"/>
        <v>46940492</v>
      </c>
      <c r="Q12" s="40">
        <f t="shared" si="5"/>
        <v>0.31887849746570335</v>
      </c>
      <c r="R12" s="103">
        <v>9152314</v>
      </c>
      <c r="S12" s="105">
        <v>13186608</v>
      </c>
      <c r="T12" s="105">
        <f t="shared" si="6"/>
        <v>22338922</v>
      </c>
      <c r="U12" s="40">
        <f t="shared" si="7"/>
        <v>0.1564145856763832</v>
      </c>
      <c r="V12" s="103">
        <v>18304669</v>
      </c>
      <c r="W12" s="105">
        <v>8800380</v>
      </c>
      <c r="X12" s="105">
        <f t="shared" si="8"/>
        <v>27105049</v>
      </c>
      <c r="Y12" s="40">
        <f t="shared" si="9"/>
        <v>0.18978646369207364</v>
      </c>
      <c r="Z12" s="75">
        <f t="shared" si="10"/>
        <v>96478829</v>
      </c>
      <c r="AA12" s="76">
        <f t="shared" si="11"/>
        <v>35247393</v>
      </c>
      <c r="AB12" s="76">
        <f t="shared" si="12"/>
        <v>131726222</v>
      </c>
      <c r="AC12" s="40">
        <f t="shared" si="13"/>
        <v>0.9223319924231471</v>
      </c>
      <c r="AD12" s="75">
        <v>11888263</v>
      </c>
      <c r="AE12" s="76">
        <v>7610595</v>
      </c>
      <c r="AF12" s="76">
        <f t="shared" si="14"/>
        <v>19498858</v>
      </c>
      <c r="AG12" s="40">
        <f t="shared" si="15"/>
        <v>0.9275034915798903</v>
      </c>
      <c r="AH12" s="40">
        <f t="shared" si="16"/>
        <v>0.390083921837884</v>
      </c>
      <c r="AI12" s="12">
        <v>145896929</v>
      </c>
      <c r="AJ12" s="12">
        <v>149400133</v>
      </c>
      <c r="AK12" s="12">
        <v>138569145</v>
      </c>
      <c r="AL12" s="12"/>
    </row>
    <row r="13" spans="1:38" s="13" customFormat="1" ht="12.75">
      <c r="A13" s="29" t="s">
        <v>96</v>
      </c>
      <c r="B13" s="58" t="s">
        <v>556</v>
      </c>
      <c r="C13" s="39" t="s">
        <v>557</v>
      </c>
      <c r="D13" s="75">
        <v>403355536</v>
      </c>
      <c r="E13" s="76">
        <v>146441000</v>
      </c>
      <c r="F13" s="77">
        <f t="shared" si="0"/>
        <v>549796536</v>
      </c>
      <c r="G13" s="75">
        <v>406421536</v>
      </c>
      <c r="H13" s="76">
        <v>146441000</v>
      </c>
      <c r="I13" s="78">
        <f t="shared" si="1"/>
        <v>552862536</v>
      </c>
      <c r="J13" s="75">
        <v>136620190</v>
      </c>
      <c r="K13" s="76">
        <v>51871038</v>
      </c>
      <c r="L13" s="76">
        <f t="shared" si="2"/>
        <v>188491228</v>
      </c>
      <c r="M13" s="40">
        <f t="shared" si="3"/>
        <v>0.3428381513120337</v>
      </c>
      <c r="N13" s="103">
        <v>122206147</v>
      </c>
      <c r="O13" s="104">
        <v>29735584</v>
      </c>
      <c r="P13" s="105">
        <f t="shared" si="4"/>
        <v>151941731</v>
      </c>
      <c r="Q13" s="40">
        <f t="shared" si="5"/>
        <v>0.27635992781154955</v>
      </c>
      <c r="R13" s="103">
        <v>99303461</v>
      </c>
      <c r="S13" s="105">
        <v>6483521</v>
      </c>
      <c r="T13" s="105">
        <f t="shared" si="6"/>
        <v>105786982</v>
      </c>
      <c r="U13" s="40">
        <f t="shared" si="7"/>
        <v>0.19134409570483177</v>
      </c>
      <c r="V13" s="103">
        <v>30813508</v>
      </c>
      <c r="W13" s="105">
        <v>43144052</v>
      </c>
      <c r="X13" s="105">
        <f t="shared" si="8"/>
        <v>73957560</v>
      </c>
      <c r="Y13" s="40">
        <f t="shared" si="9"/>
        <v>0.13377205938946096</v>
      </c>
      <c r="Z13" s="75">
        <f t="shared" si="10"/>
        <v>388943306</v>
      </c>
      <c r="AA13" s="76">
        <f t="shared" si="11"/>
        <v>131234195</v>
      </c>
      <c r="AB13" s="76">
        <f t="shared" si="12"/>
        <v>520177501</v>
      </c>
      <c r="AC13" s="40">
        <f t="shared" si="13"/>
        <v>0.9408803583681423</v>
      </c>
      <c r="AD13" s="75">
        <v>36757499</v>
      </c>
      <c r="AE13" s="76">
        <v>65999052</v>
      </c>
      <c r="AF13" s="76">
        <f t="shared" si="14"/>
        <v>102756551</v>
      </c>
      <c r="AG13" s="40">
        <f t="shared" si="15"/>
        <v>0.78218750834525</v>
      </c>
      <c r="AH13" s="40">
        <f t="shared" si="16"/>
        <v>-0.2802642821283482</v>
      </c>
      <c r="AI13" s="12">
        <v>536707661</v>
      </c>
      <c r="AJ13" s="12">
        <v>616892842</v>
      </c>
      <c r="AK13" s="12">
        <v>482525875</v>
      </c>
      <c r="AL13" s="12"/>
    </row>
    <row r="14" spans="1:38" s="13" customFormat="1" ht="12.75">
      <c r="A14" s="29" t="s">
        <v>115</v>
      </c>
      <c r="B14" s="58" t="s">
        <v>558</v>
      </c>
      <c r="C14" s="39" t="s">
        <v>559</v>
      </c>
      <c r="D14" s="75">
        <v>251899000</v>
      </c>
      <c r="E14" s="76">
        <v>3355000</v>
      </c>
      <c r="F14" s="77">
        <f t="shared" si="0"/>
        <v>255254000</v>
      </c>
      <c r="G14" s="75">
        <v>251920000</v>
      </c>
      <c r="H14" s="76">
        <v>3334000</v>
      </c>
      <c r="I14" s="78">
        <f t="shared" si="1"/>
        <v>255254000</v>
      </c>
      <c r="J14" s="75">
        <v>111210809</v>
      </c>
      <c r="K14" s="76">
        <v>315372</v>
      </c>
      <c r="L14" s="76">
        <f t="shared" si="2"/>
        <v>111526181</v>
      </c>
      <c r="M14" s="40">
        <f t="shared" si="3"/>
        <v>0.43692236360644693</v>
      </c>
      <c r="N14" s="103">
        <v>86354084</v>
      </c>
      <c r="O14" s="104">
        <v>840595</v>
      </c>
      <c r="P14" s="105">
        <f t="shared" si="4"/>
        <v>87194679</v>
      </c>
      <c r="Q14" s="40">
        <f t="shared" si="5"/>
        <v>0.3415996575959632</v>
      </c>
      <c r="R14" s="103">
        <v>66736097</v>
      </c>
      <c r="S14" s="105">
        <v>1428199</v>
      </c>
      <c r="T14" s="105">
        <f t="shared" si="6"/>
        <v>68164296</v>
      </c>
      <c r="U14" s="40">
        <f t="shared" si="7"/>
        <v>0.2670449669740729</v>
      </c>
      <c r="V14" s="103">
        <v>0</v>
      </c>
      <c r="W14" s="105">
        <v>1142952</v>
      </c>
      <c r="X14" s="105">
        <f t="shared" si="8"/>
        <v>1142952</v>
      </c>
      <c r="Y14" s="40">
        <f t="shared" si="9"/>
        <v>0.004477704560947135</v>
      </c>
      <c r="Z14" s="75">
        <f t="shared" si="10"/>
        <v>264300990</v>
      </c>
      <c r="AA14" s="76">
        <f t="shared" si="11"/>
        <v>3727118</v>
      </c>
      <c r="AB14" s="76">
        <f t="shared" si="12"/>
        <v>268028108</v>
      </c>
      <c r="AC14" s="40">
        <f t="shared" si="13"/>
        <v>1.05004469273743</v>
      </c>
      <c r="AD14" s="75">
        <v>15665911</v>
      </c>
      <c r="AE14" s="76">
        <v>2106194</v>
      </c>
      <c r="AF14" s="76">
        <f t="shared" si="14"/>
        <v>17772105</v>
      </c>
      <c r="AG14" s="40">
        <f t="shared" si="15"/>
        <v>0.9944281955314755</v>
      </c>
      <c r="AH14" s="40">
        <f t="shared" si="16"/>
        <v>-0.9356884285795071</v>
      </c>
      <c r="AI14" s="12">
        <v>246254000</v>
      </c>
      <c r="AJ14" s="12">
        <v>271874939</v>
      </c>
      <c r="AK14" s="12">
        <v>270360105</v>
      </c>
      <c r="AL14" s="12"/>
    </row>
    <row r="15" spans="1:38" s="55" customFormat="1" ht="12.75">
      <c r="A15" s="59"/>
      <c r="B15" s="60" t="s">
        <v>560</v>
      </c>
      <c r="C15" s="32"/>
      <c r="D15" s="79">
        <f>SUM(D9:D14)</f>
        <v>5023637991</v>
      </c>
      <c r="E15" s="80">
        <f>SUM(E9:E14)</f>
        <v>1876514954</v>
      </c>
      <c r="F15" s="88">
        <f t="shared" si="0"/>
        <v>6900152945</v>
      </c>
      <c r="G15" s="79">
        <f>SUM(G9:G14)</f>
        <v>5402054929</v>
      </c>
      <c r="H15" s="80">
        <f>SUM(H9:H14)</f>
        <v>2000988076</v>
      </c>
      <c r="I15" s="81">
        <f t="shared" si="1"/>
        <v>7403043005</v>
      </c>
      <c r="J15" s="79">
        <f>SUM(J9:J14)</f>
        <v>1445715042</v>
      </c>
      <c r="K15" s="80">
        <f>SUM(K9:K14)</f>
        <v>293280614</v>
      </c>
      <c r="L15" s="80">
        <f t="shared" si="2"/>
        <v>1738995656</v>
      </c>
      <c r="M15" s="44">
        <f t="shared" si="3"/>
        <v>0.2520227696199276</v>
      </c>
      <c r="N15" s="109">
        <f>SUM(N9:N14)</f>
        <v>1182828886</v>
      </c>
      <c r="O15" s="110">
        <f>SUM(O9:O14)</f>
        <v>400887423</v>
      </c>
      <c r="P15" s="111">
        <f t="shared" si="4"/>
        <v>1583716309</v>
      </c>
      <c r="Q15" s="44">
        <f t="shared" si="5"/>
        <v>0.22951901524843665</v>
      </c>
      <c r="R15" s="109">
        <f>SUM(R9:R14)</f>
        <v>1188158437</v>
      </c>
      <c r="S15" s="111">
        <f>SUM(S9:S14)</f>
        <v>253700596</v>
      </c>
      <c r="T15" s="111">
        <f t="shared" si="6"/>
        <v>1441859033</v>
      </c>
      <c r="U15" s="44">
        <f t="shared" si="7"/>
        <v>0.1947657243144706</v>
      </c>
      <c r="V15" s="109">
        <f>SUM(V9:V14)</f>
        <v>1044568803</v>
      </c>
      <c r="W15" s="111">
        <f>SUM(W9:W14)</f>
        <v>489052442</v>
      </c>
      <c r="X15" s="111">
        <f t="shared" si="8"/>
        <v>1533621245</v>
      </c>
      <c r="Y15" s="44">
        <f t="shared" si="9"/>
        <v>0.2071609261170299</v>
      </c>
      <c r="Z15" s="79">
        <f t="shared" si="10"/>
        <v>4861271168</v>
      </c>
      <c r="AA15" s="80">
        <f t="shared" si="11"/>
        <v>1436921075</v>
      </c>
      <c r="AB15" s="80">
        <f t="shared" si="12"/>
        <v>6298192243</v>
      </c>
      <c r="AC15" s="44">
        <f t="shared" si="13"/>
        <v>0.8507572141275167</v>
      </c>
      <c r="AD15" s="79">
        <f>SUM(AD9:AD14)</f>
        <v>830084420</v>
      </c>
      <c r="AE15" s="80">
        <f>SUM(AE9:AE14)</f>
        <v>597256471</v>
      </c>
      <c r="AF15" s="80">
        <f t="shared" si="14"/>
        <v>1427340891</v>
      </c>
      <c r="AG15" s="44">
        <f t="shared" si="15"/>
        <v>0.8593122460010194</v>
      </c>
      <c r="AH15" s="44">
        <f t="shared" si="16"/>
        <v>0.07446038621197193</v>
      </c>
      <c r="AI15" s="61">
        <f>SUM(AI9:AI14)</f>
        <v>6218739546</v>
      </c>
      <c r="AJ15" s="61">
        <f>SUM(AJ9:AJ14)</f>
        <v>6346747422</v>
      </c>
      <c r="AK15" s="61">
        <f>SUM(AK9:AK14)</f>
        <v>5453837782</v>
      </c>
      <c r="AL15" s="61"/>
    </row>
    <row r="16" spans="1:38" s="13" customFormat="1" ht="12.75">
      <c r="A16" s="29" t="s">
        <v>96</v>
      </c>
      <c r="B16" s="58" t="s">
        <v>561</v>
      </c>
      <c r="C16" s="39" t="s">
        <v>562</v>
      </c>
      <c r="D16" s="75">
        <v>84507998</v>
      </c>
      <c r="E16" s="76">
        <v>33211000</v>
      </c>
      <c r="F16" s="77">
        <f t="shared" si="0"/>
        <v>117718998</v>
      </c>
      <c r="G16" s="75">
        <v>102516000</v>
      </c>
      <c r="H16" s="76">
        <v>55832321</v>
      </c>
      <c r="I16" s="78">
        <f t="shared" si="1"/>
        <v>158348321</v>
      </c>
      <c r="J16" s="75">
        <v>73595746</v>
      </c>
      <c r="K16" s="76">
        <v>9347669</v>
      </c>
      <c r="L16" s="76">
        <f t="shared" si="2"/>
        <v>82943415</v>
      </c>
      <c r="M16" s="40">
        <f t="shared" si="3"/>
        <v>0.7045881838036032</v>
      </c>
      <c r="N16" s="103">
        <v>32423181</v>
      </c>
      <c r="O16" s="104">
        <v>7795877</v>
      </c>
      <c r="P16" s="105">
        <f t="shared" si="4"/>
        <v>40219058</v>
      </c>
      <c r="Q16" s="40">
        <f t="shared" si="5"/>
        <v>0.3416530779509353</v>
      </c>
      <c r="R16" s="103">
        <v>20173797</v>
      </c>
      <c r="S16" s="105">
        <v>9336367</v>
      </c>
      <c r="T16" s="105">
        <f t="shared" si="6"/>
        <v>29510164</v>
      </c>
      <c r="U16" s="40">
        <f t="shared" si="7"/>
        <v>0.186362342294744</v>
      </c>
      <c r="V16" s="103">
        <v>1403788</v>
      </c>
      <c r="W16" s="105">
        <v>14485186</v>
      </c>
      <c r="X16" s="105">
        <f t="shared" si="8"/>
        <v>15888974</v>
      </c>
      <c r="Y16" s="40">
        <f t="shared" si="9"/>
        <v>0.1003419164766515</v>
      </c>
      <c r="Z16" s="75">
        <f t="shared" si="10"/>
        <v>127596512</v>
      </c>
      <c r="AA16" s="76">
        <f t="shared" si="11"/>
        <v>40965099</v>
      </c>
      <c r="AB16" s="76">
        <f t="shared" si="12"/>
        <v>168561611</v>
      </c>
      <c r="AC16" s="40">
        <f t="shared" si="13"/>
        <v>1.064498884077211</v>
      </c>
      <c r="AD16" s="75">
        <v>505166</v>
      </c>
      <c r="AE16" s="76">
        <v>19783273</v>
      </c>
      <c r="AF16" s="76">
        <f t="shared" si="14"/>
        <v>20288439</v>
      </c>
      <c r="AG16" s="40">
        <f t="shared" si="15"/>
        <v>0.8055273603934169</v>
      </c>
      <c r="AH16" s="40">
        <f t="shared" si="16"/>
        <v>-0.2168459091406687</v>
      </c>
      <c r="AI16" s="12">
        <v>104752168</v>
      </c>
      <c r="AJ16" s="12">
        <v>136687161</v>
      </c>
      <c r="AK16" s="12">
        <v>110105248</v>
      </c>
      <c r="AL16" s="12"/>
    </row>
    <row r="17" spans="1:38" s="13" customFormat="1" ht="12.75">
      <c r="A17" s="29" t="s">
        <v>96</v>
      </c>
      <c r="B17" s="58" t="s">
        <v>563</v>
      </c>
      <c r="C17" s="39" t="s">
        <v>564</v>
      </c>
      <c r="D17" s="75">
        <v>142986105</v>
      </c>
      <c r="E17" s="76">
        <v>43815000</v>
      </c>
      <c r="F17" s="77">
        <f t="shared" si="0"/>
        <v>186801105</v>
      </c>
      <c r="G17" s="75">
        <v>143743482</v>
      </c>
      <c r="H17" s="76">
        <v>43815000</v>
      </c>
      <c r="I17" s="78">
        <f t="shared" si="1"/>
        <v>187558482</v>
      </c>
      <c r="J17" s="75">
        <v>39382861</v>
      </c>
      <c r="K17" s="76">
        <v>10702784</v>
      </c>
      <c r="L17" s="76">
        <f t="shared" si="2"/>
        <v>50085645</v>
      </c>
      <c r="M17" s="40">
        <f t="shared" si="3"/>
        <v>0.2681228518428732</v>
      </c>
      <c r="N17" s="103">
        <v>15799526</v>
      </c>
      <c r="O17" s="104">
        <v>9217792</v>
      </c>
      <c r="P17" s="105">
        <f t="shared" si="4"/>
        <v>25017318</v>
      </c>
      <c r="Q17" s="40">
        <f t="shared" si="5"/>
        <v>0.13392489300317575</v>
      </c>
      <c r="R17" s="103">
        <v>36811019</v>
      </c>
      <c r="S17" s="105">
        <v>9567021</v>
      </c>
      <c r="T17" s="105">
        <f t="shared" si="6"/>
        <v>46378040</v>
      </c>
      <c r="U17" s="40">
        <f t="shared" si="7"/>
        <v>0.24727242140933942</v>
      </c>
      <c r="V17" s="103">
        <v>13041760</v>
      </c>
      <c r="W17" s="105">
        <v>10168713</v>
      </c>
      <c r="X17" s="105">
        <f t="shared" si="8"/>
        <v>23210473</v>
      </c>
      <c r="Y17" s="40">
        <f t="shared" si="9"/>
        <v>0.12375059102898903</v>
      </c>
      <c r="Z17" s="75">
        <f t="shared" si="10"/>
        <v>105035166</v>
      </c>
      <c r="AA17" s="76">
        <f t="shared" si="11"/>
        <v>39656310</v>
      </c>
      <c r="AB17" s="76">
        <f t="shared" si="12"/>
        <v>144691476</v>
      </c>
      <c r="AC17" s="40">
        <f t="shared" si="13"/>
        <v>0.7714472545155275</v>
      </c>
      <c r="AD17" s="75">
        <v>16546711</v>
      </c>
      <c r="AE17" s="76">
        <v>10820462</v>
      </c>
      <c r="AF17" s="76">
        <f t="shared" si="14"/>
        <v>27367173</v>
      </c>
      <c r="AG17" s="40">
        <f t="shared" si="15"/>
        <v>0.7605739967806144</v>
      </c>
      <c r="AH17" s="40">
        <f t="shared" si="16"/>
        <v>-0.15188634938654422</v>
      </c>
      <c r="AI17" s="12">
        <v>186147943</v>
      </c>
      <c r="AJ17" s="12">
        <v>186147943</v>
      </c>
      <c r="AK17" s="12">
        <v>141579285</v>
      </c>
      <c r="AL17" s="12"/>
    </row>
    <row r="18" spans="1:38" s="13" customFormat="1" ht="12.75">
      <c r="A18" s="29" t="s">
        <v>96</v>
      </c>
      <c r="B18" s="58" t="s">
        <v>565</v>
      </c>
      <c r="C18" s="39" t="s">
        <v>566</v>
      </c>
      <c r="D18" s="75">
        <v>499871235</v>
      </c>
      <c r="E18" s="76">
        <v>78268000</v>
      </c>
      <c r="F18" s="77">
        <f t="shared" si="0"/>
        <v>578139235</v>
      </c>
      <c r="G18" s="75">
        <v>478731305</v>
      </c>
      <c r="H18" s="76">
        <v>92829000</v>
      </c>
      <c r="I18" s="78">
        <f t="shared" si="1"/>
        <v>571560305</v>
      </c>
      <c r="J18" s="75">
        <v>128537301</v>
      </c>
      <c r="K18" s="76">
        <v>8226905</v>
      </c>
      <c r="L18" s="76">
        <f t="shared" si="2"/>
        <v>136764206</v>
      </c>
      <c r="M18" s="40">
        <f t="shared" si="3"/>
        <v>0.23655928835205242</v>
      </c>
      <c r="N18" s="103">
        <v>110723782</v>
      </c>
      <c r="O18" s="104">
        <v>7896770</v>
      </c>
      <c r="P18" s="105">
        <f t="shared" si="4"/>
        <v>118620552</v>
      </c>
      <c r="Q18" s="40">
        <f t="shared" si="5"/>
        <v>0.20517644335278507</v>
      </c>
      <c r="R18" s="103">
        <v>107888047</v>
      </c>
      <c r="S18" s="105">
        <v>8531182</v>
      </c>
      <c r="T18" s="105">
        <f t="shared" si="6"/>
        <v>116419229</v>
      </c>
      <c r="U18" s="40">
        <f t="shared" si="7"/>
        <v>0.20368669409258575</v>
      </c>
      <c r="V18" s="103">
        <v>73594152</v>
      </c>
      <c r="W18" s="105">
        <v>26883052</v>
      </c>
      <c r="X18" s="105">
        <f t="shared" si="8"/>
        <v>100477204</v>
      </c>
      <c r="Y18" s="40">
        <f t="shared" si="9"/>
        <v>0.17579458041614698</v>
      </c>
      <c r="Z18" s="75">
        <f t="shared" si="10"/>
        <v>420743282</v>
      </c>
      <c r="AA18" s="76">
        <f t="shared" si="11"/>
        <v>51537909</v>
      </c>
      <c r="AB18" s="76">
        <f t="shared" si="12"/>
        <v>472281191</v>
      </c>
      <c r="AC18" s="40">
        <f t="shared" si="13"/>
        <v>0.82630159384494</v>
      </c>
      <c r="AD18" s="75">
        <v>69978246</v>
      </c>
      <c r="AE18" s="76">
        <v>4431103</v>
      </c>
      <c r="AF18" s="76">
        <f t="shared" si="14"/>
        <v>74409349</v>
      </c>
      <c r="AG18" s="40">
        <f t="shared" si="15"/>
        <v>0.8241616780376481</v>
      </c>
      <c r="AH18" s="40">
        <f t="shared" si="16"/>
        <v>0.3503303731363112</v>
      </c>
      <c r="AI18" s="12">
        <v>528871090</v>
      </c>
      <c r="AJ18" s="12">
        <v>528871090</v>
      </c>
      <c r="AK18" s="12">
        <v>435875285</v>
      </c>
      <c r="AL18" s="12"/>
    </row>
    <row r="19" spans="1:38" s="13" customFormat="1" ht="12.75">
      <c r="A19" s="29" t="s">
        <v>96</v>
      </c>
      <c r="B19" s="58" t="s">
        <v>567</v>
      </c>
      <c r="C19" s="39" t="s">
        <v>568</v>
      </c>
      <c r="D19" s="75">
        <v>335623000</v>
      </c>
      <c r="E19" s="76">
        <v>36427000</v>
      </c>
      <c r="F19" s="77">
        <f t="shared" si="0"/>
        <v>372050000</v>
      </c>
      <c r="G19" s="75">
        <v>329456082</v>
      </c>
      <c r="H19" s="76">
        <v>51127000</v>
      </c>
      <c r="I19" s="78">
        <f t="shared" si="1"/>
        <v>380583082</v>
      </c>
      <c r="J19" s="75">
        <v>48122592</v>
      </c>
      <c r="K19" s="76">
        <v>402598</v>
      </c>
      <c r="L19" s="76">
        <f t="shared" si="2"/>
        <v>48525190</v>
      </c>
      <c r="M19" s="40">
        <f t="shared" si="3"/>
        <v>0.13042652869238006</v>
      </c>
      <c r="N19" s="103">
        <v>102269139</v>
      </c>
      <c r="O19" s="104">
        <v>1597459</v>
      </c>
      <c r="P19" s="105">
        <f t="shared" si="4"/>
        <v>103866598</v>
      </c>
      <c r="Q19" s="40">
        <f t="shared" si="5"/>
        <v>0.27917376159118396</v>
      </c>
      <c r="R19" s="103">
        <v>132598664</v>
      </c>
      <c r="S19" s="105">
        <v>1299079</v>
      </c>
      <c r="T19" s="105">
        <f t="shared" si="6"/>
        <v>133897743</v>
      </c>
      <c r="U19" s="40">
        <f t="shared" si="7"/>
        <v>0.35182263566828753</v>
      </c>
      <c r="V19" s="103">
        <v>64580952</v>
      </c>
      <c r="W19" s="105">
        <v>5104979</v>
      </c>
      <c r="X19" s="105">
        <f t="shared" si="8"/>
        <v>69685931</v>
      </c>
      <c r="Y19" s="40">
        <f t="shared" si="9"/>
        <v>0.18310307077706622</v>
      </c>
      <c r="Z19" s="75">
        <f t="shared" si="10"/>
        <v>347571347</v>
      </c>
      <c r="AA19" s="76">
        <f t="shared" si="11"/>
        <v>8404115</v>
      </c>
      <c r="AB19" s="76">
        <f t="shared" si="12"/>
        <v>355975462</v>
      </c>
      <c r="AC19" s="40">
        <f t="shared" si="13"/>
        <v>0.935342317712378</v>
      </c>
      <c r="AD19" s="75">
        <v>57305157</v>
      </c>
      <c r="AE19" s="76">
        <v>1142144</v>
      </c>
      <c r="AF19" s="76">
        <f t="shared" si="14"/>
        <v>58447301</v>
      </c>
      <c r="AG19" s="40">
        <f t="shared" si="15"/>
        <v>0.7347038509214484</v>
      </c>
      <c r="AH19" s="40">
        <f t="shared" si="16"/>
        <v>0.19228655229092606</v>
      </c>
      <c r="AI19" s="12">
        <v>409979513</v>
      </c>
      <c r="AJ19" s="12">
        <v>409979513</v>
      </c>
      <c r="AK19" s="12">
        <v>301213527</v>
      </c>
      <c r="AL19" s="12"/>
    </row>
    <row r="20" spans="1:38" s="13" customFormat="1" ht="12.75">
      <c r="A20" s="29" t="s">
        <v>96</v>
      </c>
      <c r="B20" s="58" t="s">
        <v>569</v>
      </c>
      <c r="C20" s="39" t="s">
        <v>570</v>
      </c>
      <c r="D20" s="75">
        <v>255342810</v>
      </c>
      <c r="E20" s="76">
        <v>104059957</v>
      </c>
      <c r="F20" s="77">
        <f t="shared" si="0"/>
        <v>359402767</v>
      </c>
      <c r="G20" s="75">
        <v>202884937</v>
      </c>
      <c r="H20" s="76">
        <v>96364512</v>
      </c>
      <c r="I20" s="78">
        <f t="shared" si="1"/>
        <v>299249449</v>
      </c>
      <c r="J20" s="75">
        <v>55521311</v>
      </c>
      <c r="K20" s="76">
        <v>10470272</v>
      </c>
      <c r="L20" s="76">
        <f t="shared" si="2"/>
        <v>65991583</v>
      </c>
      <c r="M20" s="40">
        <f t="shared" si="3"/>
        <v>0.1836145657721105</v>
      </c>
      <c r="N20" s="103">
        <v>33774988</v>
      </c>
      <c r="O20" s="104">
        <v>23084444</v>
      </c>
      <c r="P20" s="105">
        <f t="shared" si="4"/>
        <v>56859432</v>
      </c>
      <c r="Q20" s="40">
        <f t="shared" si="5"/>
        <v>0.15820532622666203</v>
      </c>
      <c r="R20" s="103">
        <v>21271535</v>
      </c>
      <c r="S20" s="105">
        <v>7396849</v>
      </c>
      <c r="T20" s="105">
        <f t="shared" si="6"/>
        <v>28668384</v>
      </c>
      <c r="U20" s="40">
        <f t="shared" si="7"/>
        <v>0.0958009583503026</v>
      </c>
      <c r="V20" s="103">
        <v>23809040</v>
      </c>
      <c r="W20" s="105">
        <v>13802088</v>
      </c>
      <c r="X20" s="105">
        <f t="shared" si="8"/>
        <v>37611128</v>
      </c>
      <c r="Y20" s="40">
        <f t="shared" si="9"/>
        <v>0.12568486968208253</v>
      </c>
      <c r="Z20" s="75">
        <f t="shared" si="10"/>
        <v>134376874</v>
      </c>
      <c r="AA20" s="76">
        <f t="shared" si="11"/>
        <v>54753653</v>
      </c>
      <c r="AB20" s="76">
        <f t="shared" si="12"/>
        <v>189130527</v>
      </c>
      <c r="AC20" s="40">
        <f t="shared" si="13"/>
        <v>0.6320162915320857</v>
      </c>
      <c r="AD20" s="75">
        <v>19438626</v>
      </c>
      <c r="AE20" s="76">
        <v>4656738</v>
      </c>
      <c r="AF20" s="76">
        <f t="shared" si="14"/>
        <v>24095364</v>
      </c>
      <c r="AG20" s="40">
        <f t="shared" si="15"/>
        <v>0.5380050484849158</v>
      </c>
      <c r="AH20" s="40">
        <f t="shared" si="16"/>
        <v>0.5609279859810377</v>
      </c>
      <c r="AI20" s="12">
        <v>357449419</v>
      </c>
      <c r="AJ20" s="12">
        <v>357449419</v>
      </c>
      <c r="AK20" s="12">
        <v>192309592</v>
      </c>
      <c r="AL20" s="12"/>
    </row>
    <row r="21" spans="1:38" s="13" customFormat="1" ht="12.75">
      <c r="A21" s="29" t="s">
        <v>115</v>
      </c>
      <c r="B21" s="58" t="s">
        <v>571</v>
      </c>
      <c r="C21" s="39" t="s">
        <v>572</v>
      </c>
      <c r="D21" s="75">
        <v>455663000</v>
      </c>
      <c r="E21" s="76">
        <v>330305000</v>
      </c>
      <c r="F21" s="78">
        <f t="shared" si="0"/>
        <v>785968000</v>
      </c>
      <c r="G21" s="75">
        <v>498689694</v>
      </c>
      <c r="H21" s="76">
        <v>375193000</v>
      </c>
      <c r="I21" s="78">
        <f t="shared" si="1"/>
        <v>873882694</v>
      </c>
      <c r="J21" s="75">
        <v>178550946</v>
      </c>
      <c r="K21" s="76">
        <v>65500201</v>
      </c>
      <c r="L21" s="76">
        <f t="shared" si="2"/>
        <v>244051147</v>
      </c>
      <c r="M21" s="40">
        <f t="shared" si="3"/>
        <v>0.3105102841337052</v>
      </c>
      <c r="N21" s="103">
        <v>148204244</v>
      </c>
      <c r="O21" s="104">
        <v>93704904</v>
      </c>
      <c r="P21" s="105">
        <f t="shared" si="4"/>
        <v>241909148</v>
      </c>
      <c r="Q21" s="40">
        <f t="shared" si="5"/>
        <v>0.3077849836125644</v>
      </c>
      <c r="R21" s="103">
        <v>4493121</v>
      </c>
      <c r="S21" s="105">
        <v>57699957</v>
      </c>
      <c r="T21" s="105">
        <f t="shared" si="6"/>
        <v>62193078</v>
      </c>
      <c r="U21" s="40">
        <f t="shared" si="7"/>
        <v>0.07116868022105494</v>
      </c>
      <c r="V21" s="103">
        <v>1944110</v>
      </c>
      <c r="W21" s="105">
        <v>82226785</v>
      </c>
      <c r="X21" s="105">
        <f t="shared" si="8"/>
        <v>84170895</v>
      </c>
      <c r="Y21" s="40">
        <f t="shared" si="9"/>
        <v>0.09631829944443321</v>
      </c>
      <c r="Z21" s="75">
        <f t="shared" si="10"/>
        <v>333192421</v>
      </c>
      <c r="AA21" s="76">
        <f t="shared" si="11"/>
        <v>299131847</v>
      </c>
      <c r="AB21" s="76">
        <f t="shared" si="12"/>
        <v>632324268</v>
      </c>
      <c r="AC21" s="40">
        <f t="shared" si="13"/>
        <v>0.72358026121982</v>
      </c>
      <c r="AD21" s="75">
        <v>2255579</v>
      </c>
      <c r="AE21" s="76">
        <v>134750084</v>
      </c>
      <c r="AF21" s="76">
        <f t="shared" si="14"/>
        <v>137005663</v>
      </c>
      <c r="AG21" s="40">
        <f t="shared" si="15"/>
        <v>0.9663428151454274</v>
      </c>
      <c r="AH21" s="40">
        <f t="shared" si="16"/>
        <v>-0.38563930017987647</v>
      </c>
      <c r="AI21" s="12">
        <v>821819000</v>
      </c>
      <c r="AJ21" s="12">
        <v>821819000</v>
      </c>
      <c r="AK21" s="12">
        <v>794158886</v>
      </c>
      <c r="AL21" s="12"/>
    </row>
    <row r="22" spans="1:38" s="55" customFormat="1" ht="12.75">
      <c r="A22" s="59"/>
      <c r="B22" s="60" t="s">
        <v>573</v>
      </c>
      <c r="C22" s="32"/>
      <c r="D22" s="79">
        <f>SUM(D16:D21)</f>
        <v>1773994148</v>
      </c>
      <c r="E22" s="80">
        <f>SUM(E16:E21)</f>
        <v>626085957</v>
      </c>
      <c r="F22" s="88">
        <f t="shared" si="0"/>
        <v>2400080105</v>
      </c>
      <c r="G22" s="79">
        <f>SUM(G16:G21)</f>
        <v>1756021500</v>
      </c>
      <c r="H22" s="80">
        <f>SUM(H16:H21)</f>
        <v>715160833</v>
      </c>
      <c r="I22" s="81">
        <f t="shared" si="1"/>
        <v>2471182333</v>
      </c>
      <c r="J22" s="79">
        <f>SUM(J16:J21)</f>
        <v>523710757</v>
      </c>
      <c r="K22" s="80">
        <f>SUM(K16:K21)</f>
        <v>104650429</v>
      </c>
      <c r="L22" s="80">
        <f t="shared" si="2"/>
        <v>628361186</v>
      </c>
      <c r="M22" s="44">
        <f t="shared" si="3"/>
        <v>0.26180842243180047</v>
      </c>
      <c r="N22" s="109">
        <f>SUM(N16:N21)</f>
        <v>443194860</v>
      </c>
      <c r="O22" s="110">
        <f>SUM(O16:O21)</f>
        <v>143297246</v>
      </c>
      <c r="P22" s="111">
        <f t="shared" si="4"/>
        <v>586492106</v>
      </c>
      <c r="Q22" s="44">
        <f t="shared" si="5"/>
        <v>0.2443635546906048</v>
      </c>
      <c r="R22" s="109">
        <f>SUM(R16:R21)</f>
        <v>323236183</v>
      </c>
      <c r="S22" s="111">
        <f>SUM(S16:S21)</f>
        <v>93830455</v>
      </c>
      <c r="T22" s="111">
        <f t="shared" si="6"/>
        <v>417066638</v>
      </c>
      <c r="U22" s="44">
        <f t="shared" si="7"/>
        <v>0.16877210249948804</v>
      </c>
      <c r="V22" s="109">
        <f>SUM(V16:V21)</f>
        <v>178373802</v>
      </c>
      <c r="W22" s="111">
        <f>SUM(W16:W21)</f>
        <v>152670803</v>
      </c>
      <c r="X22" s="111">
        <f t="shared" si="8"/>
        <v>331044605</v>
      </c>
      <c r="Y22" s="44">
        <f t="shared" si="9"/>
        <v>0.1339620312832659</v>
      </c>
      <c r="Z22" s="79">
        <f t="shared" si="10"/>
        <v>1468515602</v>
      </c>
      <c r="AA22" s="80">
        <f t="shared" si="11"/>
        <v>494448933</v>
      </c>
      <c r="AB22" s="80">
        <f t="shared" si="12"/>
        <v>1962964535</v>
      </c>
      <c r="AC22" s="44">
        <f t="shared" si="13"/>
        <v>0.7943422501798859</v>
      </c>
      <c r="AD22" s="79">
        <f>SUM(AD16:AD21)</f>
        <v>166029485</v>
      </c>
      <c r="AE22" s="80">
        <f>SUM(AE16:AE21)</f>
        <v>175583804</v>
      </c>
      <c r="AF22" s="80">
        <f t="shared" si="14"/>
        <v>341613289</v>
      </c>
      <c r="AG22" s="44">
        <f t="shared" si="15"/>
        <v>0.8092089080907209</v>
      </c>
      <c r="AH22" s="44">
        <f t="shared" si="16"/>
        <v>-0.0309375669516182</v>
      </c>
      <c r="AI22" s="61">
        <f>SUM(AI16:AI21)</f>
        <v>2409019133</v>
      </c>
      <c r="AJ22" s="61">
        <f>SUM(AJ16:AJ21)</f>
        <v>2440954126</v>
      </c>
      <c r="AK22" s="61">
        <f>SUM(AK16:AK21)</f>
        <v>1975241823</v>
      </c>
      <c r="AL22" s="61"/>
    </row>
    <row r="23" spans="1:38" s="13" customFormat="1" ht="12.75">
      <c r="A23" s="29" t="s">
        <v>96</v>
      </c>
      <c r="B23" s="58" t="s">
        <v>574</v>
      </c>
      <c r="C23" s="39" t="s">
        <v>575</v>
      </c>
      <c r="D23" s="75">
        <v>257966926</v>
      </c>
      <c r="E23" s="76">
        <v>92605750</v>
      </c>
      <c r="F23" s="77">
        <f t="shared" si="0"/>
        <v>350572676</v>
      </c>
      <c r="G23" s="75">
        <v>267419587</v>
      </c>
      <c r="H23" s="76">
        <v>53110700</v>
      </c>
      <c r="I23" s="78">
        <f t="shared" si="1"/>
        <v>320530287</v>
      </c>
      <c r="J23" s="75">
        <v>112945841</v>
      </c>
      <c r="K23" s="76">
        <v>3647428</v>
      </c>
      <c r="L23" s="76">
        <f t="shared" si="2"/>
        <v>116593269</v>
      </c>
      <c r="M23" s="40">
        <f t="shared" si="3"/>
        <v>0.3325794535110888</v>
      </c>
      <c r="N23" s="103">
        <v>53282610</v>
      </c>
      <c r="O23" s="104">
        <v>8578352</v>
      </c>
      <c r="P23" s="105">
        <f t="shared" si="4"/>
        <v>61860962</v>
      </c>
      <c r="Q23" s="40">
        <f t="shared" si="5"/>
        <v>0.17645688393581477</v>
      </c>
      <c r="R23" s="103">
        <v>51162311</v>
      </c>
      <c r="S23" s="105">
        <v>2482316</v>
      </c>
      <c r="T23" s="105">
        <f t="shared" si="6"/>
        <v>53644627</v>
      </c>
      <c r="U23" s="40">
        <f t="shared" si="7"/>
        <v>0.1673621157678619</v>
      </c>
      <c r="V23" s="103">
        <v>17213241</v>
      </c>
      <c r="W23" s="105">
        <v>17698410</v>
      </c>
      <c r="X23" s="105">
        <f t="shared" si="8"/>
        <v>34911651</v>
      </c>
      <c r="Y23" s="40">
        <f t="shared" si="9"/>
        <v>0.10891841556301979</v>
      </c>
      <c r="Z23" s="75">
        <f t="shared" si="10"/>
        <v>234604003</v>
      </c>
      <c r="AA23" s="76">
        <f t="shared" si="11"/>
        <v>32406506</v>
      </c>
      <c r="AB23" s="76">
        <f t="shared" si="12"/>
        <v>267010509</v>
      </c>
      <c r="AC23" s="40">
        <f t="shared" si="13"/>
        <v>0.8330273918857471</v>
      </c>
      <c r="AD23" s="75">
        <v>46200390</v>
      </c>
      <c r="AE23" s="76">
        <v>17005579</v>
      </c>
      <c r="AF23" s="76">
        <f t="shared" si="14"/>
        <v>63205969</v>
      </c>
      <c r="AG23" s="40">
        <f t="shared" si="15"/>
        <v>0.9541683476673425</v>
      </c>
      <c r="AH23" s="40">
        <f t="shared" si="16"/>
        <v>-0.4476526259727147</v>
      </c>
      <c r="AI23" s="12">
        <v>246337524</v>
      </c>
      <c r="AJ23" s="12">
        <v>278147816</v>
      </c>
      <c r="AK23" s="12">
        <v>265399842</v>
      </c>
      <c r="AL23" s="12"/>
    </row>
    <row r="24" spans="1:38" s="13" customFormat="1" ht="12.75">
      <c r="A24" s="29" t="s">
        <v>96</v>
      </c>
      <c r="B24" s="58" t="s">
        <v>576</v>
      </c>
      <c r="C24" s="39" t="s">
        <v>577</v>
      </c>
      <c r="D24" s="75">
        <v>134416086</v>
      </c>
      <c r="E24" s="76">
        <v>36622000</v>
      </c>
      <c r="F24" s="77">
        <f t="shared" si="0"/>
        <v>171038086</v>
      </c>
      <c r="G24" s="75">
        <v>138154268</v>
      </c>
      <c r="H24" s="76">
        <v>15891980</v>
      </c>
      <c r="I24" s="78">
        <f t="shared" si="1"/>
        <v>154046248</v>
      </c>
      <c r="J24" s="75">
        <v>35332559</v>
      </c>
      <c r="K24" s="76">
        <v>7502479</v>
      </c>
      <c r="L24" s="76">
        <f t="shared" si="2"/>
        <v>42835038</v>
      </c>
      <c r="M24" s="40">
        <f t="shared" si="3"/>
        <v>0.2504415186217647</v>
      </c>
      <c r="N24" s="103">
        <v>18536382</v>
      </c>
      <c r="O24" s="104">
        <v>4941452</v>
      </c>
      <c r="P24" s="105">
        <f t="shared" si="4"/>
        <v>23477834</v>
      </c>
      <c r="Q24" s="40">
        <f t="shared" si="5"/>
        <v>0.13726670210750605</v>
      </c>
      <c r="R24" s="103">
        <v>32821830</v>
      </c>
      <c r="S24" s="105">
        <v>2323806</v>
      </c>
      <c r="T24" s="105">
        <f t="shared" si="6"/>
        <v>35145636</v>
      </c>
      <c r="U24" s="40">
        <f t="shared" si="7"/>
        <v>0.22814989950290773</v>
      </c>
      <c r="V24" s="103">
        <v>15999496</v>
      </c>
      <c r="W24" s="105">
        <v>2228841</v>
      </c>
      <c r="X24" s="105">
        <f t="shared" si="8"/>
        <v>18228337</v>
      </c>
      <c r="Y24" s="40">
        <f t="shared" si="9"/>
        <v>0.1183302887065448</v>
      </c>
      <c r="Z24" s="75">
        <f t="shared" si="10"/>
        <v>102690267</v>
      </c>
      <c r="AA24" s="76">
        <f t="shared" si="11"/>
        <v>16996578</v>
      </c>
      <c r="AB24" s="76">
        <f t="shared" si="12"/>
        <v>119686845</v>
      </c>
      <c r="AC24" s="40">
        <f t="shared" si="13"/>
        <v>0.7769539768342816</v>
      </c>
      <c r="AD24" s="75">
        <v>12127640</v>
      </c>
      <c r="AE24" s="76">
        <v>12289126</v>
      </c>
      <c r="AF24" s="76">
        <f t="shared" si="14"/>
        <v>24416766</v>
      </c>
      <c r="AG24" s="40">
        <f t="shared" si="15"/>
        <v>0.9628410485503651</v>
      </c>
      <c r="AH24" s="40">
        <f t="shared" si="16"/>
        <v>-0.25344998596456225</v>
      </c>
      <c r="AI24" s="12">
        <v>141423540</v>
      </c>
      <c r="AJ24" s="12">
        <v>148805060</v>
      </c>
      <c r="AK24" s="12">
        <v>143275620</v>
      </c>
      <c r="AL24" s="12"/>
    </row>
    <row r="25" spans="1:38" s="13" customFormat="1" ht="12.75">
      <c r="A25" s="29" t="s">
        <v>96</v>
      </c>
      <c r="B25" s="58" t="s">
        <v>578</v>
      </c>
      <c r="C25" s="39" t="s">
        <v>579</v>
      </c>
      <c r="D25" s="75">
        <v>142600848</v>
      </c>
      <c r="E25" s="76">
        <v>72704000</v>
      </c>
      <c r="F25" s="77">
        <f t="shared" si="0"/>
        <v>215304848</v>
      </c>
      <c r="G25" s="75">
        <v>142600848</v>
      </c>
      <c r="H25" s="76">
        <v>72704000</v>
      </c>
      <c r="I25" s="78">
        <f t="shared" si="1"/>
        <v>215304848</v>
      </c>
      <c r="J25" s="75">
        <v>43131836</v>
      </c>
      <c r="K25" s="76">
        <v>50511675</v>
      </c>
      <c r="L25" s="76">
        <f t="shared" si="2"/>
        <v>93643511</v>
      </c>
      <c r="M25" s="40">
        <f t="shared" si="3"/>
        <v>0.4349345213072025</v>
      </c>
      <c r="N25" s="103">
        <v>11393827</v>
      </c>
      <c r="O25" s="104">
        <v>29032990</v>
      </c>
      <c r="P25" s="105">
        <f t="shared" si="4"/>
        <v>40426817</v>
      </c>
      <c r="Q25" s="40">
        <f t="shared" si="5"/>
        <v>0.18776547474676464</v>
      </c>
      <c r="R25" s="103">
        <v>32849832</v>
      </c>
      <c r="S25" s="105">
        <v>18158330</v>
      </c>
      <c r="T25" s="105">
        <f t="shared" si="6"/>
        <v>51008162</v>
      </c>
      <c r="U25" s="40">
        <f t="shared" si="7"/>
        <v>0.23691134906539588</v>
      </c>
      <c r="V25" s="103">
        <v>1819873</v>
      </c>
      <c r="W25" s="105">
        <v>2902963</v>
      </c>
      <c r="X25" s="105">
        <f t="shared" si="8"/>
        <v>4722836</v>
      </c>
      <c r="Y25" s="40">
        <f t="shared" si="9"/>
        <v>0.021935576666624802</v>
      </c>
      <c r="Z25" s="75">
        <f t="shared" si="10"/>
        <v>89195368</v>
      </c>
      <c r="AA25" s="76">
        <f t="shared" si="11"/>
        <v>100605958</v>
      </c>
      <c r="AB25" s="76">
        <f t="shared" si="12"/>
        <v>189801326</v>
      </c>
      <c r="AC25" s="40">
        <f t="shared" si="13"/>
        <v>0.8815469217859878</v>
      </c>
      <c r="AD25" s="75">
        <v>11908067</v>
      </c>
      <c r="AE25" s="76">
        <v>3239015</v>
      </c>
      <c r="AF25" s="76">
        <f t="shared" si="14"/>
        <v>15147082</v>
      </c>
      <c r="AG25" s="40">
        <f t="shared" si="15"/>
        <v>0.4853297210284861</v>
      </c>
      <c r="AH25" s="40">
        <f t="shared" si="16"/>
        <v>-0.6882015955284324</v>
      </c>
      <c r="AI25" s="12">
        <v>191458186</v>
      </c>
      <c r="AJ25" s="12">
        <v>191458186</v>
      </c>
      <c r="AK25" s="12">
        <v>92920348</v>
      </c>
      <c r="AL25" s="12"/>
    </row>
    <row r="26" spans="1:38" s="13" customFormat="1" ht="12.75">
      <c r="A26" s="29" t="s">
        <v>96</v>
      </c>
      <c r="B26" s="58" t="s">
        <v>580</v>
      </c>
      <c r="C26" s="39" t="s">
        <v>581</v>
      </c>
      <c r="D26" s="75">
        <v>179671735</v>
      </c>
      <c r="E26" s="76">
        <v>20267000</v>
      </c>
      <c r="F26" s="77">
        <f t="shared" si="0"/>
        <v>199938735</v>
      </c>
      <c r="G26" s="75">
        <v>180991735</v>
      </c>
      <c r="H26" s="76">
        <v>20282587</v>
      </c>
      <c r="I26" s="78">
        <f t="shared" si="1"/>
        <v>201274322</v>
      </c>
      <c r="J26" s="75">
        <v>42618913</v>
      </c>
      <c r="K26" s="76">
        <v>3309377</v>
      </c>
      <c r="L26" s="76">
        <f t="shared" si="2"/>
        <v>45928290</v>
      </c>
      <c r="M26" s="40">
        <f t="shared" si="3"/>
        <v>0.22971181647218084</v>
      </c>
      <c r="N26" s="103">
        <v>37159296</v>
      </c>
      <c r="O26" s="104">
        <v>6070748</v>
      </c>
      <c r="P26" s="105">
        <f t="shared" si="4"/>
        <v>43230044</v>
      </c>
      <c r="Q26" s="40">
        <f t="shared" si="5"/>
        <v>0.21621645250481353</v>
      </c>
      <c r="R26" s="103">
        <v>23092369</v>
      </c>
      <c r="S26" s="105">
        <v>822020</v>
      </c>
      <c r="T26" s="105">
        <f t="shared" si="6"/>
        <v>23914389</v>
      </c>
      <c r="U26" s="40">
        <f t="shared" si="7"/>
        <v>0.11881490277731503</v>
      </c>
      <c r="V26" s="103">
        <v>53986728</v>
      </c>
      <c r="W26" s="105">
        <v>5132872</v>
      </c>
      <c r="X26" s="105">
        <f t="shared" si="8"/>
        <v>59119600</v>
      </c>
      <c r="Y26" s="40">
        <f t="shared" si="9"/>
        <v>0.29372648936310913</v>
      </c>
      <c r="Z26" s="75">
        <f t="shared" si="10"/>
        <v>156857306</v>
      </c>
      <c r="AA26" s="76">
        <f t="shared" si="11"/>
        <v>15335017</v>
      </c>
      <c r="AB26" s="76">
        <f t="shared" si="12"/>
        <v>172192323</v>
      </c>
      <c r="AC26" s="40">
        <f t="shared" si="13"/>
        <v>0.8555106348836689</v>
      </c>
      <c r="AD26" s="75">
        <v>34778333</v>
      </c>
      <c r="AE26" s="76">
        <v>4158197</v>
      </c>
      <c r="AF26" s="76">
        <f t="shared" si="14"/>
        <v>38936530</v>
      </c>
      <c r="AG26" s="40">
        <f t="shared" si="15"/>
        <v>1.0783083607365889</v>
      </c>
      <c r="AH26" s="40">
        <f t="shared" si="16"/>
        <v>0.5183582101435336</v>
      </c>
      <c r="AI26" s="12">
        <v>217395386</v>
      </c>
      <c r="AJ26" s="12">
        <v>171393870</v>
      </c>
      <c r="AK26" s="12">
        <v>184815443</v>
      </c>
      <c r="AL26" s="12"/>
    </row>
    <row r="27" spans="1:38" s="13" customFormat="1" ht="12.75">
      <c r="A27" s="29" t="s">
        <v>96</v>
      </c>
      <c r="B27" s="58" t="s">
        <v>582</v>
      </c>
      <c r="C27" s="39" t="s">
        <v>583</v>
      </c>
      <c r="D27" s="75">
        <v>151855000</v>
      </c>
      <c r="E27" s="76">
        <v>79839000</v>
      </c>
      <c r="F27" s="77">
        <f t="shared" si="0"/>
        <v>231694000</v>
      </c>
      <c r="G27" s="75">
        <v>151855000</v>
      </c>
      <c r="H27" s="76">
        <v>79839000</v>
      </c>
      <c r="I27" s="78">
        <f t="shared" si="1"/>
        <v>231694000</v>
      </c>
      <c r="J27" s="75">
        <v>27671889</v>
      </c>
      <c r="K27" s="76">
        <v>10927690</v>
      </c>
      <c r="L27" s="76">
        <f t="shared" si="2"/>
        <v>38599579</v>
      </c>
      <c r="M27" s="40">
        <f t="shared" si="3"/>
        <v>0.1665972316935268</v>
      </c>
      <c r="N27" s="103">
        <v>2411230</v>
      </c>
      <c r="O27" s="104">
        <v>11178788</v>
      </c>
      <c r="P27" s="105">
        <f t="shared" si="4"/>
        <v>13590018</v>
      </c>
      <c r="Q27" s="40">
        <f t="shared" si="5"/>
        <v>0.058655027752121336</v>
      </c>
      <c r="R27" s="103">
        <v>15252683</v>
      </c>
      <c r="S27" s="105">
        <v>3861414</v>
      </c>
      <c r="T27" s="105">
        <f t="shared" si="6"/>
        <v>19114097</v>
      </c>
      <c r="U27" s="40">
        <f t="shared" si="7"/>
        <v>0.08249716004730377</v>
      </c>
      <c r="V27" s="103">
        <v>3350289</v>
      </c>
      <c r="W27" s="105">
        <v>0</v>
      </c>
      <c r="X27" s="105">
        <f t="shared" si="8"/>
        <v>3350289</v>
      </c>
      <c r="Y27" s="40">
        <f t="shared" si="9"/>
        <v>0.014459973067925798</v>
      </c>
      <c r="Z27" s="75">
        <f t="shared" si="10"/>
        <v>48686091</v>
      </c>
      <c r="AA27" s="76">
        <f t="shared" si="11"/>
        <v>25967892</v>
      </c>
      <c r="AB27" s="76">
        <f t="shared" si="12"/>
        <v>74653983</v>
      </c>
      <c r="AC27" s="40">
        <f t="shared" si="13"/>
        <v>0.3222093925608777</v>
      </c>
      <c r="AD27" s="75">
        <v>7911831</v>
      </c>
      <c r="AE27" s="76">
        <v>17528777</v>
      </c>
      <c r="AF27" s="76">
        <f t="shared" si="14"/>
        <v>25440608</v>
      </c>
      <c r="AG27" s="40">
        <f t="shared" si="15"/>
        <v>0.7483449325695669</v>
      </c>
      <c r="AH27" s="40">
        <f t="shared" si="16"/>
        <v>-0.8683093973225797</v>
      </c>
      <c r="AI27" s="12">
        <v>167511604</v>
      </c>
      <c r="AJ27" s="12">
        <v>167511604</v>
      </c>
      <c r="AK27" s="12">
        <v>125356460</v>
      </c>
      <c r="AL27" s="12"/>
    </row>
    <row r="28" spans="1:38" s="13" customFormat="1" ht="12.75">
      <c r="A28" s="29" t="s">
        <v>115</v>
      </c>
      <c r="B28" s="58" t="s">
        <v>584</v>
      </c>
      <c r="C28" s="39" t="s">
        <v>585</v>
      </c>
      <c r="D28" s="75">
        <v>309663939</v>
      </c>
      <c r="E28" s="76">
        <v>192786000</v>
      </c>
      <c r="F28" s="77">
        <f t="shared" si="0"/>
        <v>502449939</v>
      </c>
      <c r="G28" s="75">
        <v>309663939</v>
      </c>
      <c r="H28" s="76">
        <v>192786000</v>
      </c>
      <c r="I28" s="78">
        <f t="shared" si="1"/>
        <v>502449939</v>
      </c>
      <c r="J28" s="75">
        <v>83958962</v>
      </c>
      <c r="K28" s="76">
        <v>32789888</v>
      </c>
      <c r="L28" s="76">
        <f t="shared" si="2"/>
        <v>116748850</v>
      </c>
      <c r="M28" s="40">
        <f t="shared" si="3"/>
        <v>0.23235916842254806</v>
      </c>
      <c r="N28" s="103">
        <v>75973266</v>
      </c>
      <c r="O28" s="104">
        <v>64922290</v>
      </c>
      <c r="P28" s="105">
        <f t="shared" si="4"/>
        <v>140895556</v>
      </c>
      <c r="Q28" s="40">
        <f t="shared" si="5"/>
        <v>0.280417102409082</v>
      </c>
      <c r="R28" s="103">
        <v>60971601</v>
      </c>
      <c r="S28" s="105">
        <v>26350563</v>
      </c>
      <c r="T28" s="105">
        <f t="shared" si="6"/>
        <v>87322164</v>
      </c>
      <c r="U28" s="40">
        <f t="shared" si="7"/>
        <v>0.17379276465590335</v>
      </c>
      <c r="V28" s="103">
        <v>32334452</v>
      </c>
      <c r="W28" s="105">
        <v>19384049</v>
      </c>
      <c r="X28" s="105">
        <f t="shared" si="8"/>
        <v>51718501</v>
      </c>
      <c r="Y28" s="40">
        <f t="shared" si="9"/>
        <v>0.10293264459924634</v>
      </c>
      <c r="Z28" s="75">
        <f t="shared" si="10"/>
        <v>253238281</v>
      </c>
      <c r="AA28" s="76">
        <f t="shared" si="11"/>
        <v>143446790</v>
      </c>
      <c r="AB28" s="76">
        <f t="shared" si="12"/>
        <v>396685071</v>
      </c>
      <c r="AC28" s="40">
        <f t="shared" si="13"/>
        <v>0.7895016800867798</v>
      </c>
      <c r="AD28" s="75">
        <v>8698803</v>
      </c>
      <c r="AE28" s="76">
        <v>74904825</v>
      </c>
      <c r="AF28" s="76">
        <f t="shared" si="14"/>
        <v>83603628</v>
      </c>
      <c r="AG28" s="40">
        <f t="shared" si="15"/>
        <v>0.5601032047324694</v>
      </c>
      <c r="AH28" s="40">
        <f t="shared" si="16"/>
        <v>-0.3813844896778882</v>
      </c>
      <c r="AI28" s="12">
        <v>982590600</v>
      </c>
      <c r="AJ28" s="12">
        <v>982590600</v>
      </c>
      <c r="AK28" s="12">
        <v>550352144</v>
      </c>
      <c r="AL28" s="12"/>
    </row>
    <row r="29" spans="1:38" s="55" customFormat="1" ht="12.75">
      <c r="A29" s="59"/>
      <c r="B29" s="60" t="s">
        <v>586</v>
      </c>
      <c r="C29" s="32"/>
      <c r="D29" s="79">
        <f>SUM(D23:D28)</f>
        <v>1176174534</v>
      </c>
      <c r="E29" s="80">
        <f>SUM(E23:E28)</f>
        <v>494823750</v>
      </c>
      <c r="F29" s="88">
        <f t="shared" si="0"/>
        <v>1670998284</v>
      </c>
      <c r="G29" s="79">
        <f>SUM(G23:G28)</f>
        <v>1190685377</v>
      </c>
      <c r="H29" s="80">
        <f>SUM(H23:H28)</f>
        <v>434614267</v>
      </c>
      <c r="I29" s="81">
        <f t="shared" si="1"/>
        <v>1625299644</v>
      </c>
      <c r="J29" s="79">
        <f>SUM(J23:J28)</f>
        <v>345660000</v>
      </c>
      <c r="K29" s="80">
        <f>SUM(K23:K28)</f>
        <v>108688537</v>
      </c>
      <c r="L29" s="80">
        <f t="shared" si="2"/>
        <v>454348537</v>
      </c>
      <c r="M29" s="44">
        <f t="shared" si="3"/>
        <v>0.27190245576577743</v>
      </c>
      <c r="N29" s="109">
        <f>SUM(N23:N28)</f>
        <v>198756611</v>
      </c>
      <c r="O29" s="110">
        <f>SUM(O23:O28)</f>
        <v>124724620</v>
      </c>
      <c r="P29" s="111">
        <f t="shared" si="4"/>
        <v>323481231</v>
      </c>
      <c r="Q29" s="44">
        <f t="shared" si="5"/>
        <v>0.1935856153159281</v>
      </c>
      <c r="R29" s="109">
        <f>SUM(R23:R28)</f>
        <v>216150626</v>
      </c>
      <c r="S29" s="111">
        <f>SUM(S23:S28)</f>
        <v>53998449</v>
      </c>
      <c r="T29" s="111">
        <f t="shared" si="6"/>
        <v>270149075</v>
      </c>
      <c r="U29" s="44">
        <f t="shared" si="7"/>
        <v>0.16621493519505134</v>
      </c>
      <c r="V29" s="109">
        <f>SUM(V23:V28)</f>
        <v>124704079</v>
      </c>
      <c r="W29" s="111">
        <f>SUM(W23:W28)</f>
        <v>47347135</v>
      </c>
      <c r="X29" s="111">
        <f t="shared" si="8"/>
        <v>172051214</v>
      </c>
      <c r="Y29" s="44">
        <f t="shared" si="9"/>
        <v>0.10585815030179137</v>
      </c>
      <c r="Z29" s="79">
        <f t="shared" si="10"/>
        <v>885271316</v>
      </c>
      <c r="AA29" s="80">
        <f t="shared" si="11"/>
        <v>334758741</v>
      </c>
      <c r="AB29" s="80">
        <f t="shared" si="12"/>
        <v>1220030057</v>
      </c>
      <c r="AC29" s="44">
        <f t="shared" si="13"/>
        <v>0.7506493104234016</v>
      </c>
      <c r="AD29" s="79">
        <f>SUM(AD23:AD28)</f>
        <v>121625064</v>
      </c>
      <c r="AE29" s="80">
        <f>SUM(AE23:AE28)</f>
        <v>129125519</v>
      </c>
      <c r="AF29" s="80">
        <f t="shared" si="14"/>
        <v>250750583</v>
      </c>
      <c r="AG29" s="44">
        <f t="shared" si="15"/>
        <v>0.7021572485209931</v>
      </c>
      <c r="AH29" s="44">
        <f t="shared" si="16"/>
        <v>-0.3138551785540614</v>
      </c>
      <c r="AI29" s="61">
        <f>SUM(AI23:AI28)</f>
        <v>1946716840</v>
      </c>
      <c r="AJ29" s="61">
        <f>SUM(AJ23:AJ28)</f>
        <v>1939907136</v>
      </c>
      <c r="AK29" s="61">
        <f>SUM(AK23:AK28)</f>
        <v>1362119857</v>
      </c>
      <c r="AL29" s="61"/>
    </row>
    <row r="30" spans="1:38" s="13" customFormat="1" ht="12.75">
      <c r="A30" s="29" t="s">
        <v>96</v>
      </c>
      <c r="B30" s="58" t="s">
        <v>587</v>
      </c>
      <c r="C30" s="39" t="s">
        <v>588</v>
      </c>
      <c r="D30" s="75">
        <v>119058350</v>
      </c>
      <c r="E30" s="76">
        <v>35483000</v>
      </c>
      <c r="F30" s="78">
        <f t="shared" si="0"/>
        <v>154541350</v>
      </c>
      <c r="G30" s="75">
        <v>137374558</v>
      </c>
      <c r="H30" s="76">
        <v>46372000</v>
      </c>
      <c r="I30" s="78">
        <f t="shared" si="1"/>
        <v>183746558</v>
      </c>
      <c r="J30" s="75">
        <v>53071614</v>
      </c>
      <c r="K30" s="76">
        <v>14021200</v>
      </c>
      <c r="L30" s="76">
        <f t="shared" si="2"/>
        <v>67092814</v>
      </c>
      <c r="M30" s="40">
        <f t="shared" si="3"/>
        <v>0.4341415032287475</v>
      </c>
      <c r="N30" s="103">
        <v>31803219</v>
      </c>
      <c r="O30" s="104">
        <v>9863402</v>
      </c>
      <c r="P30" s="105">
        <f t="shared" si="4"/>
        <v>41666621</v>
      </c>
      <c r="Q30" s="40">
        <f t="shared" si="5"/>
        <v>0.2696147082965174</v>
      </c>
      <c r="R30" s="103">
        <v>31344887</v>
      </c>
      <c r="S30" s="105">
        <v>9167914</v>
      </c>
      <c r="T30" s="105">
        <f t="shared" si="6"/>
        <v>40512801</v>
      </c>
      <c r="U30" s="40">
        <f t="shared" si="7"/>
        <v>0.2204819586334782</v>
      </c>
      <c r="V30" s="103">
        <v>16238749</v>
      </c>
      <c r="W30" s="105">
        <v>4873255</v>
      </c>
      <c r="X30" s="105">
        <f t="shared" si="8"/>
        <v>21112004</v>
      </c>
      <c r="Y30" s="40">
        <f t="shared" si="9"/>
        <v>0.11489741211914294</v>
      </c>
      <c r="Z30" s="75">
        <f t="shared" si="10"/>
        <v>132458469</v>
      </c>
      <c r="AA30" s="76">
        <f t="shared" si="11"/>
        <v>37925771</v>
      </c>
      <c r="AB30" s="76">
        <f t="shared" si="12"/>
        <v>170384240</v>
      </c>
      <c r="AC30" s="40">
        <f t="shared" si="13"/>
        <v>0.9272785398244031</v>
      </c>
      <c r="AD30" s="75">
        <v>15287416</v>
      </c>
      <c r="AE30" s="76">
        <v>12603231</v>
      </c>
      <c r="AF30" s="76">
        <f t="shared" si="14"/>
        <v>27890647</v>
      </c>
      <c r="AG30" s="40">
        <f t="shared" si="15"/>
        <v>0.9586649907532834</v>
      </c>
      <c r="AH30" s="40">
        <f t="shared" si="16"/>
        <v>-0.24304359092135797</v>
      </c>
      <c r="AI30" s="12">
        <v>159492839</v>
      </c>
      <c r="AJ30" s="12">
        <v>174379736</v>
      </c>
      <c r="AK30" s="12">
        <v>167171748</v>
      </c>
      <c r="AL30" s="12"/>
    </row>
    <row r="31" spans="1:38" s="13" customFormat="1" ht="12.75">
      <c r="A31" s="29" t="s">
        <v>96</v>
      </c>
      <c r="B31" s="58" t="s">
        <v>90</v>
      </c>
      <c r="C31" s="39" t="s">
        <v>91</v>
      </c>
      <c r="D31" s="75">
        <v>960954157</v>
      </c>
      <c r="E31" s="76">
        <v>126144997</v>
      </c>
      <c r="F31" s="77">
        <f t="shared" si="0"/>
        <v>1087099154</v>
      </c>
      <c r="G31" s="75">
        <v>1007268136</v>
      </c>
      <c r="H31" s="76">
        <v>208533167</v>
      </c>
      <c r="I31" s="78">
        <f t="shared" si="1"/>
        <v>1215801303</v>
      </c>
      <c r="J31" s="75">
        <v>290507055</v>
      </c>
      <c r="K31" s="76">
        <v>8748250</v>
      </c>
      <c r="L31" s="76">
        <f t="shared" si="2"/>
        <v>299255305</v>
      </c>
      <c r="M31" s="40">
        <f t="shared" si="3"/>
        <v>0.2752787580588992</v>
      </c>
      <c r="N31" s="103">
        <v>204574218</v>
      </c>
      <c r="O31" s="104">
        <v>30696998</v>
      </c>
      <c r="P31" s="105">
        <f t="shared" si="4"/>
        <v>235271216</v>
      </c>
      <c r="Q31" s="40">
        <f t="shared" si="5"/>
        <v>0.2164211195771016</v>
      </c>
      <c r="R31" s="103">
        <v>203218075</v>
      </c>
      <c r="S31" s="105">
        <v>17587339</v>
      </c>
      <c r="T31" s="105">
        <f t="shared" si="6"/>
        <v>220805414</v>
      </c>
      <c r="U31" s="40">
        <f t="shared" si="7"/>
        <v>0.18161307563592896</v>
      </c>
      <c r="V31" s="103">
        <v>266896295</v>
      </c>
      <c r="W31" s="105">
        <v>50618672</v>
      </c>
      <c r="X31" s="105">
        <f t="shared" si="8"/>
        <v>317514967</v>
      </c>
      <c r="Y31" s="40">
        <f t="shared" si="9"/>
        <v>0.2611569556773209</v>
      </c>
      <c r="Z31" s="75">
        <f t="shared" si="10"/>
        <v>965195643</v>
      </c>
      <c r="AA31" s="76">
        <f t="shared" si="11"/>
        <v>107651259</v>
      </c>
      <c r="AB31" s="76">
        <f t="shared" si="12"/>
        <v>1072846902</v>
      </c>
      <c r="AC31" s="40">
        <f t="shared" si="13"/>
        <v>0.8824196020786794</v>
      </c>
      <c r="AD31" s="75">
        <v>196247156</v>
      </c>
      <c r="AE31" s="76">
        <v>21321379</v>
      </c>
      <c r="AF31" s="76">
        <f t="shared" si="14"/>
        <v>217568535</v>
      </c>
      <c r="AG31" s="40">
        <f t="shared" si="15"/>
        <v>0.878174460145856</v>
      </c>
      <c r="AH31" s="40">
        <f t="shared" si="16"/>
        <v>0.45937907335727557</v>
      </c>
      <c r="AI31" s="12">
        <v>1116805681</v>
      </c>
      <c r="AJ31" s="12">
        <v>1116805681</v>
      </c>
      <c r="AK31" s="12">
        <v>980750226</v>
      </c>
      <c r="AL31" s="12"/>
    </row>
    <row r="32" spans="1:38" s="13" customFormat="1" ht="12.75">
      <c r="A32" s="29" t="s">
        <v>96</v>
      </c>
      <c r="B32" s="58" t="s">
        <v>56</v>
      </c>
      <c r="C32" s="39" t="s">
        <v>57</v>
      </c>
      <c r="D32" s="75">
        <v>1796036236</v>
      </c>
      <c r="E32" s="76">
        <v>148335000</v>
      </c>
      <c r="F32" s="77">
        <f t="shared" si="0"/>
        <v>1944371236</v>
      </c>
      <c r="G32" s="75">
        <v>1514349030</v>
      </c>
      <c r="H32" s="76">
        <v>192777999</v>
      </c>
      <c r="I32" s="78">
        <f t="shared" si="1"/>
        <v>1707127029</v>
      </c>
      <c r="J32" s="75">
        <v>522230940</v>
      </c>
      <c r="K32" s="76">
        <v>266928</v>
      </c>
      <c r="L32" s="76">
        <f t="shared" si="2"/>
        <v>522497868</v>
      </c>
      <c r="M32" s="40">
        <f t="shared" si="3"/>
        <v>0.2687233067049959</v>
      </c>
      <c r="N32" s="103">
        <v>455144970</v>
      </c>
      <c r="O32" s="104">
        <v>10706367</v>
      </c>
      <c r="P32" s="105">
        <f t="shared" si="4"/>
        <v>465851337</v>
      </c>
      <c r="Q32" s="40">
        <f t="shared" si="5"/>
        <v>0.23958970816620329</v>
      </c>
      <c r="R32" s="103">
        <v>427894089</v>
      </c>
      <c r="S32" s="105">
        <v>6873564</v>
      </c>
      <c r="T32" s="105">
        <f t="shared" si="6"/>
        <v>434767653</v>
      </c>
      <c r="U32" s="40">
        <f t="shared" si="7"/>
        <v>0.2546779739376969</v>
      </c>
      <c r="V32" s="103">
        <v>325214106</v>
      </c>
      <c r="W32" s="105">
        <v>89053939</v>
      </c>
      <c r="X32" s="105">
        <f t="shared" si="8"/>
        <v>414268045</v>
      </c>
      <c r="Y32" s="40">
        <f t="shared" si="9"/>
        <v>0.24266972402321443</v>
      </c>
      <c r="Z32" s="75">
        <f t="shared" si="10"/>
        <v>1730484105</v>
      </c>
      <c r="AA32" s="76">
        <f t="shared" si="11"/>
        <v>106900798</v>
      </c>
      <c r="AB32" s="76">
        <f t="shared" si="12"/>
        <v>1837384903</v>
      </c>
      <c r="AC32" s="40">
        <f t="shared" si="13"/>
        <v>1.076302390968704</v>
      </c>
      <c r="AD32" s="75">
        <v>321855052</v>
      </c>
      <c r="AE32" s="76">
        <v>55212434</v>
      </c>
      <c r="AF32" s="76">
        <f t="shared" si="14"/>
        <v>377067486</v>
      </c>
      <c r="AG32" s="40">
        <f t="shared" si="15"/>
        <v>0.8998770449111985</v>
      </c>
      <c r="AH32" s="40">
        <f t="shared" si="16"/>
        <v>0.09865756232294176</v>
      </c>
      <c r="AI32" s="12">
        <v>1945424910</v>
      </c>
      <c r="AJ32" s="12">
        <v>1957438300</v>
      </c>
      <c r="AK32" s="12">
        <v>1761453793</v>
      </c>
      <c r="AL32" s="12"/>
    </row>
    <row r="33" spans="1:38" s="13" customFormat="1" ht="12.75">
      <c r="A33" s="29" t="s">
        <v>96</v>
      </c>
      <c r="B33" s="58" t="s">
        <v>589</v>
      </c>
      <c r="C33" s="39" t="s">
        <v>590</v>
      </c>
      <c r="D33" s="75">
        <v>457080497</v>
      </c>
      <c r="E33" s="76">
        <v>47031452</v>
      </c>
      <c r="F33" s="77">
        <f t="shared" si="0"/>
        <v>504111949</v>
      </c>
      <c r="G33" s="75">
        <v>457080497</v>
      </c>
      <c r="H33" s="76">
        <v>47031452</v>
      </c>
      <c r="I33" s="78">
        <f t="shared" si="1"/>
        <v>504111949</v>
      </c>
      <c r="J33" s="75">
        <v>78985962</v>
      </c>
      <c r="K33" s="76">
        <v>2293608</v>
      </c>
      <c r="L33" s="76">
        <f t="shared" si="2"/>
        <v>81279570</v>
      </c>
      <c r="M33" s="40">
        <f t="shared" si="3"/>
        <v>0.16123317481609625</v>
      </c>
      <c r="N33" s="103">
        <v>70099955</v>
      </c>
      <c r="O33" s="104">
        <v>8208582</v>
      </c>
      <c r="P33" s="105">
        <f t="shared" si="4"/>
        <v>78308537</v>
      </c>
      <c r="Q33" s="40">
        <f t="shared" si="5"/>
        <v>0.15533957716205612</v>
      </c>
      <c r="R33" s="103">
        <v>69645253</v>
      </c>
      <c r="S33" s="105">
        <v>8600079</v>
      </c>
      <c r="T33" s="105">
        <f t="shared" si="6"/>
        <v>78245332</v>
      </c>
      <c r="U33" s="40">
        <f t="shared" si="7"/>
        <v>0.15521419826531427</v>
      </c>
      <c r="V33" s="103">
        <v>44480625</v>
      </c>
      <c r="W33" s="105">
        <v>4705609</v>
      </c>
      <c r="X33" s="105">
        <f t="shared" si="8"/>
        <v>49186234</v>
      </c>
      <c r="Y33" s="40">
        <f t="shared" si="9"/>
        <v>0.09757006176419754</v>
      </c>
      <c r="Z33" s="75">
        <f t="shared" si="10"/>
        <v>263211795</v>
      </c>
      <c r="AA33" s="76">
        <f t="shared" si="11"/>
        <v>23807878</v>
      </c>
      <c r="AB33" s="76">
        <f t="shared" si="12"/>
        <v>287019673</v>
      </c>
      <c r="AC33" s="40">
        <f t="shared" si="13"/>
        <v>0.5693570120076642</v>
      </c>
      <c r="AD33" s="75">
        <v>53844470</v>
      </c>
      <c r="AE33" s="76">
        <v>19232567</v>
      </c>
      <c r="AF33" s="76">
        <f t="shared" si="14"/>
        <v>73077037</v>
      </c>
      <c r="AG33" s="40">
        <f t="shared" si="15"/>
        <v>0.9270588300877063</v>
      </c>
      <c r="AH33" s="40">
        <f t="shared" si="16"/>
        <v>-0.32692626823389126</v>
      </c>
      <c r="AI33" s="12">
        <v>322896000</v>
      </c>
      <c r="AJ33" s="12">
        <v>322896000</v>
      </c>
      <c r="AK33" s="12">
        <v>299343588</v>
      </c>
      <c r="AL33" s="12"/>
    </row>
    <row r="34" spans="1:38" s="13" customFormat="1" ht="12.75">
      <c r="A34" s="29" t="s">
        <v>115</v>
      </c>
      <c r="B34" s="58" t="s">
        <v>591</v>
      </c>
      <c r="C34" s="39" t="s">
        <v>592</v>
      </c>
      <c r="D34" s="75">
        <v>172212000</v>
      </c>
      <c r="E34" s="76">
        <v>14094250</v>
      </c>
      <c r="F34" s="77">
        <f t="shared" si="0"/>
        <v>186306250</v>
      </c>
      <c r="G34" s="75">
        <v>169312000</v>
      </c>
      <c r="H34" s="76">
        <v>22151004</v>
      </c>
      <c r="I34" s="78">
        <f t="shared" si="1"/>
        <v>191463004</v>
      </c>
      <c r="J34" s="75">
        <v>68405726</v>
      </c>
      <c r="K34" s="76">
        <v>105801</v>
      </c>
      <c r="L34" s="76">
        <f t="shared" si="2"/>
        <v>68511527</v>
      </c>
      <c r="M34" s="40">
        <f t="shared" si="3"/>
        <v>0.36773606360495154</v>
      </c>
      <c r="N34" s="103">
        <v>52551757</v>
      </c>
      <c r="O34" s="104">
        <v>122338</v>
      </c>
      <c r="P34" s="105">
        <f t="shared" si="4"/>
        <v>52674095</v>
      </c>
      <c r="Q34" s="40">
        <f t="shared" si="5"/>
        <v>0.2827285450702808</v>
      </c>
      <c r="R34" s="103">
        <v>42748719</v>
      </c>
      <c r="S34" s="105">
        <v>1223708</v>
      </c>
      <c r="T34" s="105">
        <f t="shared" si="6"/>
        <v>43972427</v>
      </c>
      <c r="U34" s="40">
        <f t="shared" si="7"/>
        <v>0.22966539791676935</v>
      </c>
      <c r="V34" s="103">
        <v>3790110</v>
      </c>
      <c r="W34" s="105">
        <v>912446</v>
      </c>
      <c r="X34" s="105">
        <f t="shared" si="8"/>
        <v>4702556</v>
      </c>
      <c r="Y34" s="40">
        <f t="shared" si="9"/>
        <v>0.024561173186230797</v>
      </c>
      <c r="Z34" s="75">
        <f t="shared" si="10"/>
        <v>167496312</v>
      </c>
      <c r="AA34" s="76">
        <f t="shared" si="11"/>
        <v>2364293</v>
      </c>
      <c r="AB34" s="76">
        <f t="shared" si="12"/>
        <v>169860605</v>
      </c>
      <c r="AC34" s="40">
        <f t="shared" si="13"/>
        <v>0.8871719415830329</v>
      </c>
      <c r="AD34" s="75">
        <v>3305695</v>
      </c>
      <c r="AE34" s="76">
        <v>1139596</v>
      </c>
      <c r="AF34" s="76">
        <f t="shared" si="14"/>
        <v>4445291</v>
      </c>
      <c r="AG34" s="40">
        <f t="shared" si="15"/>
        <v>0.9058196022342102</v>
      </c>
      <c r="AH34" s="40">
        <f t="shared" si="16"/>
        <v>0.057873601525749274</v>
      </c>
      <c r="AI34" s="12">
        <v>186206970</v>
      </c>
      <c r="AJ34" s="12">
        <v>187711970</v>
      </c>
      <c r="AK34" s="12">
        <v>170033182</v>
      </c>
      <c r="AL34" s="12"/>
    </row>
    <row r="35" spans="1:38" s="55" customFormat="1" ht="12.75">
      <c r="A35" s="59"/>
      <c r="B35" s="60" t="s">
        <v>593</v>
      </c>
      <c r="C35" s="32"/>
      <c r="D35" s="79">
        <f>SUM(D30:D34)</f>
        <v>3505341240</v>
      </c>
      <c r="E35" s="80">
        <f>SUM(E30:E34)</f>
        <v>371088699</v>
      </c>
      <c r="F35" s="88">
        <f t="shared" si="0"/>
        <v>3876429939</v>
      </c>
      <c r="G35" s="79">
        <f>SUM(G30:G34)</f>
        <v>3285384221</v>
      </c>
      <c r="H35" s="80">
        <f>SUM(H30:H34)</f>
        <v>516865622</v>
      </c>
      <c r="I35" s="81">
        <f t="shared" si="1"/>
        <v>3802249843</v>
      </c>
      <c r="J35" s="79">
        <f>SUM(J30:J34)</f>
        <v>1013201297</v>
      </c>
      <c r="K35" s="80">
        <f>SUM(K30:K34)</f>
        <v>25435787</v>
      </c>
      <c r="L35" s="80">
        <f t="shared" si="2"/>
        <v>1038637084</v>
      </c>
      <c r="M35" s="44">
        <f t="shared" si="3"/>
        <v>0.2679365035210559</v>
      </c>
      <c r="N35" s="109">
        <f>SUM(N30:N34)</f>
        <v>814174119</v>
      </c>
      <c r="O35" s="110">
        <f>SUM(O30:O34)</f>
        <v>59597687</v>
      </c>
      <c r="P35" s="111">
        <f t="shared" si="4"/>
        <v>873771806</v>
      </c>
      <c r="Q35" s="44">
        <f t="shared" si="5"/>
        <v>0.22540631966778338</v>
      </c>
      <c r="R35" s="109">
        <f>SUM(R30:R34)</f>
        <v>774851023</v>
      </c>
      <c r="S35" s="111">
        <f>SUM(S30:S34)</f>
        <v>43452604</v>
      </c>
      <c r="T35" s="111">
        <f t="shared" si="6"/>
        <v>818303627</v>
      </c>
      <c r="U35" s="44">
        <f t="shared" si="7"/>
        <v>0.21521563831648502</v>
      </c>
      <c r="V35" s="109">
        <f>SUM(V30:V34)</f>
        <v>656619885</v>
      </c>
      <c r="W35" s="111">
        <f>SUM(W30:W34)</f>
        <v>150163921</v>
      </c>
      <c r="X35" s="111">
        <f t="shared" si="8"/>
        <v>806783806</v>
      </c>
      <c r="Y35" s="44">
        <f t="shared" si="9"/>
        <v>0.21218590027304526</v>
      </c>
      <c r="Z35" s="79">
        <f t="shared" si="10"/>
        <v>3258846324</v>
      </c>
      <c r="AA35" s="80">
        <f t="shared" si="11"/>
        <v>278649999</v>
      </c>
      <c r="AB35" s="80">
        <f t="shared" si="12"/>
        <v>3537496323</v>
      </c>
      <c r="AC35" s="44">
        <f t="shared" si="13"/>
        <v>0.9303692469111636</v>
      </c>
      <c r="AD35" s="79">
        <f>SUM(AD30:AD34)</f>
        <v>590539789</v>
      </c>
      <c r="AE35" s="80">
        <f>SUM(AE30:AE34)</f>
        <v>109509207</v>
      </c>
      <c r="AF35" s="80">
        <f t="shared" si="14"/>
        <v>700048996</v>
      </c>
      <c r="AG35" s="44">
        <f t="shared" si="15"/>
        <v>0.8987880551986845</v>
      </c>
      <c r="AH35" s="44">
        <f t="shared" si="16"/>
        <v>0.15246762813727388</v>
      </c>
      <c r="AI35" s="61">
        <f>SUM(AI30:AI34)</f>
        <v>3730826400</v>
      </c>
      <c r="AJ35" s="61">
        <f>SUM(AJ30:AJ34)</f>
        <v>3759231687</v>
      </c>
      <c r="AK35" s="61">
        <f>SUM(AK30:AK34)</f>
        <v>3378752537</v>
      </c>
      <c r="AL35" s="61"/>
    </row>
    <row r="36" spans="1:38" s="55" customFormat="1" ht="12.75">
      <c r="A36" s="59"/>
      <c r="B36" s="60" t="s">
        <v>594</v>
      </c>
      <c r="C36" s="32"/>
      <c r="D36" s="79">
        <f>SUM(D9:D14,D16:D21,D23:D28,D30:D34)</f>
        <v>11479147913</v>
      </c>
      <c r="E36" s="80">
        <f>SUM(E9:E14,E16:E21,E23:E28,E30:E34)</f>
        <v>3368513360</v>
      </c>
      <c r="F36" s="81">
        <f t="shared" si="0"/>
        <v>14847661273</v>
      </c>
      <c r="G36" s="79">
        <f>SUM(G9:G14,G16:G21,G23:G28,G30:G34)</f>
        <v>11634146027</v>
      </c>
      <c r="H36" s="80">
        <f>SUM(H9:H14,H16:H21,H23:H28,H30:H34)</f>
        <v>3667628798</v>
      </c>
      <c r="I36" s="88">
        <f t="shared" si="1"/>
        <v>15301774825</v>
      </c>
      <c r="J36" s="79">
        <f>SUM(J9:J14,J16:J21,J23:J28,J30:J34)</f>
        <v>3328287096</v>
      </c>
      <c r="K36" s="90">
        <f>SUM(K9:K14,K16:K21,K23:K28,K30:K34)</f>
        <v>532055367</v>
      </c>
      <c r="L36" s="80">
        <f t="shared" si="2"/>
        <v>3860342463</v>
      </c>
      <c r="M36" s="44">
        <f t="shared" si="3"/>
        <v>0.2599966682981858</v>
      </c>
      <c r="N36" s="109">
        <f>SUM(N9:N14,N16:N21,N23:N28,N30:N34)</f>
        <v>2638954476</v>
      </c>
      <c r="O36" s="110">
        <f>SUM(O9:O14,O16:O21,O23:O28,O30:O34)</f>
        <v>728506976</v>
      </c>
      <c r="P36" s="111">
        <f t="shared" si="4"/>
        <v>3367461452</v>
      </c>
      <c r="Q36" s="44">
        <f t="shared" si="5"/>
        <v>0.22680079980835915</v>
      </c>
      <c r="R36" s="109">
        <f>SUM(R9:R14,R16:R21,R23:R28,R30:R34)</f>
        <v>2502396269</v>
      </c>
      <c r="S36" s="111">
        <f>SUM(S9:S14,S16:S21,S23:S28,S30:S34)</f>
        <v>444982104</v>
      </c>
      <c r="T36" s="111">
        <f t="shared" si="6"/>
        <v>2947378373</v>
      </c>
      <c r="U36" s="44">
        <f t="shared" si="7"/>
        <v>0.19261676548687548</v>
      </c>
      <c r="V36" s="109">
        <f>SUM(V9:V14,V16:V21,V23:V28,V30:V34)</f>
        <v>2004266569</v>
      </c>
      <c r="W36" s="111">
        <f>SUM(W9:W14,W16:W21,W23:W28,W30:W34)</f>
        <v>839234301</v>
      </c>
      <c r="X36" s="111">
        <f t="shared" si="8"/>
        <v>2843500870</v>
      </c>
      <c r="Y36" s="44">
        <f t="shared" si="9"/>
        <v>0.18582817369357021</v>
      </c>
      <c r="Z36" s="79">
        <f t="shared" si="10"/>
        <v>10473904410</v>
      </c>
      <c r="AA36" s="80">
        <f t="shared" si="11"/>
        <v>2544778748</v>
      </c>
      <c r="AB36" s="80">
        <f t="shared" si="12"/>
        <v>13018683158</v>
      </c>
      <c r="AC36" s="44">
        <f t="shared" si="13"/>
        <v>0.8507956303689759</v>
      </c>
      <c r="AD36" s="79">
        <f>SUM(AD9:AD14,AD16:AD21,AD23:AD28,AD30:AD34)</f>
        <v>1708278758</v>
      </c>
      <c r="AE36" s="80">
        <f>SUM(AE9:AE14,AE16:AE21,AE23:AE28,AE30:AE34)</f>
        <v>1011475001</v>
      </c>
      <c r="AF36" s="80">
        <f t="shared" si="14"/>
        <v>2719753759</v>
      </c>
      <c r="AG36" s="44">
        <f t="shared" si="15"/>
        <v>0.8400694483637725</v>
      </c>
      <c r="AH36" s="44">
        <f t="shared" si="16"/>
        <v>0.045499380445934046</v>
      </c>
      <c r="AI36" s="61">
        <f>SUM(AI9:AI14,AI16:AI21,AI23:AI28,AI30:AI34)</f>
        <v>14305301919</v>
      </c>
      <c r="AJ36" s="61">
        <f>SUM(AJ9:AJ14,AJ16:AJ21,AJ23:AJ28,AJ30:AJ34)</f>
        <v>14486840371</v>
      </c>
      <c r="AK36" s="61">
        <f>SUM(AK9:AK14,AK16:AK21,AK23:AK28,AK30:AK34)</f>
        <v>12169951999</v>
      </c>
      <c r="AL36" s="61"/>
    </row>
    <row r="37" spans="1:38" s="13" customFormat="1" ht="12.75">
      <c r="A37" s="62"/>
      <c r="B37" s="63"/>
      <c r="C37" s="64"/>
      <c r="D37" s="91"/>
      <c r="E37" s="91"/>
      <c r="F37" s="92"/>
      <c r="G37" s="93"/>
      <c r="H37" s="91"/>
      <c r="I37" s="94"/>
      <c r="J37" s="93"/>
      <c r="K37" s="95"/>
      <c r="L37" s="91"/>
      <c r="M37" s="68"/>
      <c r="N37" s="93"/>
      <c r="O37" s="95"/>
      <c r="P37" s="91"/>
      <c r="Q37" s="68"/>
      <c r="R37" s="93"/>
      <c r="S37" s="95"/>
      <c r="T37" s="91"/>
      <c r="U37" s="68"/>
      <c r="V37" s="93"/>
      <c r="W37" s="95"/>
      <c r="X37" s="91"/>
      <c r="Y37" s="68"/>
      <c r="Z37" s="93"/>
      <c r="AA37" s="95"/>
      <c r="AB37" s="91"/>
      <c r="AC37" s="68"/>
      <c r="AD37" s="93"/>
      <c r="AE37" s="91"/>
      <c r="AF37" s="91"/>
      <c r="AG37" s="68"/>
      <c r="AH37" s="68"/>
      <c r="AI37" s="12"/>
      <c r="AJ37" s="12"/>
      <c r="AK37" s="12"/>
      <c r="AL37" s="12"/>
    </row>
    <row r="38" spans="1:38" s="13" customFormat="1" ht="13.5">
      <c r="A38" s="12"/>
      <c r="B38" s="136" t="s">
        <v>655</v>
      </c>
      <c r="C38" s="12"/>
      <c r="D38" s="86"/>
      <c r="E38" s="86"/>
      <c r="F38" s="86"/>
      <c r="G38" s="86"/>
      <c r="H38" s="86"/>
      <c r="I38" s="86"/>
      <c r="J38" s="86"/>
      <c r="K38" s="86"/>
      <c r="L38" s="86"/>
      <c r="M38" s="12"/>
      <c r="N38" s="86"/>
      <c r="O38" s="86"/>
      <c r="P38" s="86"/>
      <c r="Q38" s="12"/>
      <c r="R38" s="86"/>
      <c r="S38" s="86"/>
      <c r="T38" s="86"/>
      <c r="U38" s="12"/>
      <c r="V38" s="86"/>
      <c r="W38" s="86"/>
      <c r="X38" s="86"/>
      <c r="Y38" s="12"/>
      <c r="Z38" s="86"/>
      <c r="AA38" s="86"/>
      <c r="AB38" s="86"/>
      <c r="AC38" s="12"/>
      <c r="AD38" s="86"/>
      <c r="AE38" s="86"/>
      <c r="AF38" s="86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42</v>
      </c>
      <c r="C9" s="39" t="s">
        <v>43</v>
      </c>
      <c r="D9" s="75">
        <v>25943339169</v>
      </c>
      <c r="E9" s="76">
        <v>5450592475</v>
      </c>
      <c r="F9" s="77">
        <f>$D9+$E9</f>
        <v>31393931644</v>
      </c>
      <c r="G9" s="75">
        <v>25774438238</v>
      </c>
      <c r="H9" s="76">
        <v>5611642302</v>
      </c>
      <c r="I9" s="78">
        <f>$G9+$H9</f>
        <v>31386080540</v>
      </c>
      <c r="J9" s="75">
        <v>6488229377</v>
      </c>
      <c r="K9" s="76">
        <v>506160393</v>
      </c>
      <c r="L9" s="76">
        <f>$J9+$K9</f>
        <v>6994389770</v>
      </c>
      <c r="M9" s="40">
        <f>IF($F9=0,0,$L9/$F9)</f>
        <v>0.22279432373475164</v>
      </c>
      <c r="N9" s="103">
        <v>5872374911</v>
      </c>
      <c r="O9" s="104">
        <v>1117122181</v>
      </c>
      <c r="P9" s="105">
        <f>$N9+$O9</f>
        <v>6989497092</v>
      </c>
      <c r="Q9" s="40">
        <f>IF($F9=0,0,$P9/$F9)</f>
        <v>0.22263847584492752</v>
      </c>
      <c r="R9" s="103">
        <v>6895167207</v>
      </c>
      <c r="S9" s="105">
        <v>726769618</v>
      </c>
      <c r="T9" s="105">
        <f>$R9+$S9</f>
        <v>7621936825</v>
      </c>
      <c r="U9" s="40">
        <f>IF($I9=0,0,$T9/$I9)</f>
        <v>0.2428444932869595</v>
      </c>
      <c r="V9" s="103">
        <v>5938109657</v>
      </c>
      <c r="W9" s="105">
        <v>1857614051</v>
      </c>
      <c r="X9" s="105">
        <f>$V9+$W9</f>
        <v>7795723708</v>
      </c>
      <c r="Y9" s="40">
        <f>IF($I9=0,0,$X9/$I9)</f>
        <v>0.2483815619495635</v>
      </c>
      <c r="Z9" s="75">
        <f>$J9+$N9+$R9+$V9</f>
        <v>25193881152</v>
      </c>
      <c r="AA9" s="76">
        <f>$K9+$O9+$S9+$W9</f>
        <v>4207666243</v>
      </c>
      <c r="AB9" s="76">
        <f>$Z9+$AA9</f>
        <v>29401547395</v>
      </c>
      <c r="AC9" s="40">
        <f>IF($I9=0,0,$AB9/$I9)</f>
        <v>0.9367702780705348</v>
      </c>
      <c r="AD9" s="75">
        <v>6151720063</v>
      </c>
      <c r="AE9" s="76">
        <v>2984982445</v>
      </c>
      <c r="AF9" s="76">
        <f>$AD9+$AE9</f>
        <v>9136702508</v>
      </c>
      <c r="AG9" s="40">
        <f>IF($AJ9=0,0,$AK9/$AJ9)</f>
        <v>0.983046013787394</v>
      </c>
      <c r="AH9" s="40">
        <f>IF($AF9=0,0,(($X9/$AF9)-1))</f>
        <v>-0.14676835530388044</v>
      </c>
      <c r="AI9" s="12">
        <v>29828266070</v>
      </c>
      <c r="AJ9" s="12">
        <v>30173355610</v>
      </c>
      <c r="AK9" s="12">
        <v>29661796955</v>
      </c>
      <c r="AL9" s="12"/>
    </row>
    <row r="10" spans="1:38" s="55" customFormat="1" ht="12.75">
      <c r="A10" s="59"/>
      <c r="B10" s="60" t="s">
        <v>95</v>
      </c>
      <c r="C10" s="32"/>
      <c r="D10" s="79">
        <f>D9</f>
        <v>25943339169</v>
      </c>
      <c r="E10" s="80">
        <f>E9</f>
        <v>5450592475</v>
      </c>
      <c r="F10" s="81">
        <f aca="true" t="shared" si="0" ref="F10:F45">$D10+$E10</f>
        <v>31393931644</v>
      </c>
      <c r="G10" s="79">
        <f>G9</f>
        <v>25774438238</v>
      </c>
      <c r="H10" s="80">
        <f>H9</f>
        <v>5611642302</v>
      </c>
      <c r="I10" s="81">
        <f aca="true" t="shared" si="1" ref="I10:I45">$G10+$H10</f>
        <v>31386080540</v>
      </c>
      <c r="J10" s="79">
        <f>J9</f>
        <v>6488229377</v>
      </c>
      <c r="K10" s="80">
        <f>K9</f>
        <v>506160393</v>
      </c>
      <c r="L10" s="80">
        <f aca="true" t="shared" si="2" ref="L10:L45">$J10+$K10</f>
        <v>6994389770</v>
      </c>
      <c r="M10" s="44">
        <f aca="true" t="shared" si="3" ref="M10:M45">IF($F10=0,0,$L10/$F10)</f>
        <v>0.22279432373475164</v>
      </c>
      <c r="N10" s="109">
        <f>N9</f>
        <v>5872374911</v>
      </c>
      <c r="O10" s="110">
        <f>O9</f>
        <v>1117122181</v>
      </c>
      <c r="P10" s="111">
        <f aca="true" t="shared" si="4" ref="P10:P45">$N10+$O10</f>
        <v>6989497092</v>
      </c>
      <c r="Q10" s="44">
        <f aca="true" t="shared" si="5" ref="Q10:Q45">IF($F10=0,0,$P10/$F10)</f>
        <v>0.22263847584492752</v>
      </c>
      <c r="R10" s="109">
        <f>R9</f>
        <v>6895167207</v>
      </c>
      <c r="S10" s="111">
        <f>S9</f>
        <v>726769618</v>
      </c>
      <c r="T10" s="111">
        <f aca="true" t="shared" si="6" ref="T10:T45">$R10+$S10</f>
        <v>7621936825</v>
      </c>
      <c r="U10" s="44">
        <f aca="true" t="shared" si="7" ref="U10:U45">IF($I10=0,0,$T10/$I10)</f>
        <v>0.2428444932869595</v>
      </c>
      <c r="V10" s="109">
        <f>V9</f>
        <v>5938109657</v>
      </c>
      <c r="W10" s="111">
        <f>W9</f>
        <v>1857614051</v>
      </c>
      <c r="X10" s="111">
        <f aca="true" t="shared" si="8" ref="X10:X45">$V10+$W10</f>
        <v>7795723708</v>
      </c>
      <c r="Y10" s="44">
        <f aca="true" t="shared" si="9" ref="Y10:Y45">IF($I10=0,0,$X10/$I10)</f>
        <v>0.2483815619495635</v>
      </c>
      <c r="Z10" s="79">
        <f aca="true" t="shared" si="10" ref="Z10:Z45">$J10+$N10+$R10+$V10</f>
        <v>25193881152</v>
      </c>
      <c r="AA10" s="80">
        <f aca="true" t="shared" si="11" ref="AA10:AA45">$K10+$O10+$S10+$W10</f>
        <v>4207666243</v>
      </c>
      <c r="AB10" s="80">
        <f aca="true" t="shared" si="12" ref="AB10:AB45">$Z10+$AA10</f>
        <v>29401547395</v>
      </c>
      <c r="AC10" s="44">
        <f aca="true" t="shared" si="13" ref="AC10:AC45">IF($I10=0,0,$AB10/$I10)</f>
        <v>0.9367702780705348</v>
      </c>
      <c r="AD10" s="79">
        <f>AD9</f>
        <v>6151720063</v>
      </c>
      <c r="AE10" s="80">
        <f>AE9</f>
        <v>2984982445</v>
      </c>
      <c r="AF10" s="80">
        <f aca="true" t="shared" si="14" ref="AF10:AF45">$AD10+$AE10</f>
        <v>9136702508</v>
      </c>
      <c r="AG10" s="44">
        <f aca="true" t="shared" si="15" ref="AG10:AG45">IF($AJ10=0,0,$AK10/$AJ10)</f>
        <v>0.983046013787394</v>
      </c>
      <c r="AH10" s="44">
        <f aca="true" t="shared" si="16" ref="AH10:AH45">IF($AF10=0,0,(($X10/$AF10)-1))</f>
        <v>-0.14676835530388044</v>
      </c>
      <c r="AI10" s="61">
        <f>AI9</f>
        <v>29828266070</v>
      </c>
      <c r="AJ10" s="61">
        <f>AJ9</f>
        <v>30173355610</v>
      </c>
      <c r="AK10" s="61">
        <f>AK9</f>
        <v>29661796955</v>
      </c>
      <c r="AL10" s="61"/>
    </row>
    <row r="11" spans="1:38" s="13" customFormat="1" ht="12.75">
      <c r="A11" s="29" t="s">
        <v>96</v>
      </c>
      <c r="B11" s="58" t="s">
        <v>595</v>
      </c>
      <c r="C11" s="39" t="s">
        <v>596</v>
      </c>
      <c r="D11" s="75">
        <v>196443078</v>
      </c>
      <c r="E11" s="76">
        <v>59253000</v>
      </c>
      <c r="F11" s="77">
        <f t="shared" si="0"/>
        <v>255696078</v>
      </c>
      <c r="G11" s="75">
        <v>198493023</v>
      </c>
      <c r="H11" s="76">
        <v>43123790</v>
      </c>
      <c r="I11" s="78">
        <f t="shared" si="1"/>
        <v>241616813</v>
      </c>
      <c r="J11" s="75">
        <v>55264397</v>
      </c>
      <c r="K11" s="76">
        <v>5312678</v>
      </c>
      <c r="L11" s="76">
        <f t="shared" si="2"/>
        <v>60577075</v>
      </c>
      <c r="M11" s="40">
        <f t="shared" si="3"/>
        <v>0.23691045820421228</v>
      </c>
      <c r="N11" s="103">
        <v>48608405</v>
      </c>
      <c r="O11" s="104">
        <v>8413163</v>
      </c>
      <c r="P11" s="105">
        <f t="shared" si="4"/>
        <v>57021568</v>
      </c>
      <c r="Q11" s="40">
        <f t="shared" si="5"/>
        <v>0.22300525078839886</v>
      </c>
      <c r="R11" s="103">
        <v>48620789</v>
      </c>
      <c r="S11" s="105">
        <v>6726870</v>
      </c>
      <c r="T11" s="105">
        <f t="shared" si="6"/>
        <v>55347659</v>
      </c>
      <c r="U11" s="40">
        <f t="shared" si="7"/>
        <v>0.22907205137251768</v>
      </c>
      <c r="V11" s="103">
        <v>36645283</v>
      </c>
      <c r="W11" s="105">
        <v>6393184</v>
      </c>
      <c r="X11" s="105">
        <f t="shared" si="8"/>
        <v>43038467</v>
      </c>
      <c r="Y11" s="40">
        <f t="shared" si="9"/>
        <v>0.1781269542695276</v>
      </c>
      <c r="Z11" s="75">
        <f t="shared" si="10"/>
        <v>189138874</v>
      </c>
      <c r="AA11" s="76">
        <f t="shared" si="11"/>
        <v>26845895</v>
      </c>
      <c r="AB11" s="76">
        <f t="shared" si="12"/>
        <v>215984769</v>
      </c>
      <c r="AC11" s="40">
        <f t="shared" si="13"/>
        <v>0.8939144851645734</v>
      </c>
      <c r="AD11" s="75">
        <v>30194430</v>
      </c>
      <c r="AE11" s="76">
        <v>13994943</v>
      </c>
      <c r="AF11" s="76">
        <f t="shared" si="14"/>
        <v>44189373</v>
      </c>
      <c r="AG11" s="40">
        <f t="shared" si="15"/>
        <v>1.0307759398474206</v>
      </c>
      <c r="AH11" s="40">
        <f t="shared" si="16"/>
        <v>-0.02604485924704114</v>
      </c>
      <c r="AI11" s="12">
        <v>272072241</v>
      </c>
      <c r="AJ11" s="12">
        <v>210183638</v>
      </c>
      <c r="AK11" s="12">
        <v>216652237</v>
      </c>
      <c r="AL11" s="12"/>
    </row>
    <row r="12" spans="1:38" s="13" customFormat="1" ht="12.75">
      <c r="A12" s="29" t="s">
        <v>96</v>
      </c>
      <c r="B12" s="58" t="s">
        <v>597</v>
      </c>
      <c r="C12" s="39" t="s">
        <v>598</v>
      </c>
      <c r="D12" s="75">
        <v>166237000</v>
      </c>
      <c r="E12" s="76">
        <v>75008100</v>
      </c>
      <c r="F12" s="77">
        <f t="shared" si="0"/>
        <v>241245100</v>
      </c>
      <c r="G12" s="75">
        <v>175397000</v>
      </c>
      <c r="H12" s="76">
        <v>60204000</v>
      </c>
      <c r="I12" s="78">
        <f t="shared" si="1"/>
        <v>235601000</v>
      </c>
      <c r="J12" s="75">
        <v>44799391</v>
      </c>
      <c r="K12" s="76">
        <v>7686080</v>
      </c>
      <c r="L12" s="76">
        <f t="shared" si="2"/>
        <v>52485471</v>
      </c>
      <c r="M12" s="40">
        <f t="shared" si="3"/>
        <v>0.21756077532766468</v>
      </c>
      <c r="N12" s="103">
        <v>39071474</v>
      </c>
      <c r="O12" s="104">
        <v>5812223</v>
      </c>
      <c r="P12" s="105">
        <f t="shared" si="4"/>
        <v>44883697</v>
      </c>
      <c r="Q12" s="40">
        <f t="shared" si="5"/>
        <v>0.18605019127849642</v>
      </c>
      <c r="R12" s="103">
        <v>51872901</v>
      </c>
      <c r="S12" s="105">
        <v>11692867</v>
      </c>
      <c r="T12" s="105">
        <f t="shared" si="6"/>
        <v>63565768</v>
      </c>
      <c r="U12" s="40">
        <f t="shared" si="7"/>
        <v>0.26980262392774224</v>
      </c>
      <c r="V12" s="103">
        <v>32185004</v>
      </c>
      <c r="W12" s="105">
        <v>10760525</v>
      </c>
      <c r="X12" s="105">
        <f t="shared" si="8"/>
        <v>42945529</v>
      </c>
      <c r="Y12" s="40">
        <f t="shared" si="9"/>
        <v>0.18228075857063425</v>
      </c>
      <c r="Z12" s="75">
        <f t="shared" si="10"/>
        <v>167928770</v>
      </c>
      <c r="AA12" s="76">
        <f t="shared" si="11"/>
        <v>35951695</v>
      </c>
      <c r="AB12" s="76">
        <f t="shared" si="12"/>
        <v>203880465</v>
      </c>
      <c r="AC12" s="40">
        <f t="shared" si="13"/>
        <v>0.8653633261318925</v>
      </c>
      <c r="AD12" s="75">
        <v>27172662</v>
      </c>
      <c r="AE12" s="76">
        <v>32179579</v>
      </c>
      <c r="AF12" s="76">
        <f t="shared" si="14"/>
        <v>59352241</v>
      </c>
      <c r="AG12" s="40">
        <f t="shared" si="15"/>
        <v>0.7514866219286578</v>
      </c>
      <c r="AH12" s="40">
        <f t="shared" si="16"/>
        <v>-0.27642952858342784</v>
      </c>
      <c r="AI12" s="12">
        <v>238774000</v>
      </c>
      <c r="AJ12" s="12">
        <v>265397000</v>
      </c>
      <c r="AK12" s="12">
        <v>199442295</v>
      </c>
      <c r="AL12" s="12"/>
    </row>
    <row r="13" spans="1:38" s="13" customFormat="1" ht="12.75">
      <c r="A13" s="29" t="s">
        <v>96</v>
      </c>
      <c r="B13" s="58" t="s">
        <v>599</v>
      </c>
      <c r="C13" s="39" t="s">
        <v>600</v>
      </c>
      <c r="D13" s="75">
        <v>203161491</v>
      </c>
      <c r="E13" s="76">
        <v>23219182</v>
      </c>
      <c r="F13" s="77">
        <f t="shared" si="0"/>
        <v>226380673</v>
      </c>
      <c r="G13" s="75">
        <v>205528000</v>
      </c>
      <c r="H13" s="76">
        <v>31510000</v>
      </c>
      <c r="I13" s="78">
        <f t="shared" si="1"/>
        <v>237038000</v>
      </c>
      <c r="J13" s="75">
        <v>60652232</v>
      </c>
      <c r="K13" s="76">
        <v>3644047</v>
      </c>
      <c r="L13" s="76">
        <f t="shared" si="2"/>
        <v>64296279</v>
      </c>
      <c r="M13" s="40">
        <f t="shared" si="3"/>
        <v>0.28401841088262864</v>
      </c>
      <c r="N13" s="103">
        <v>48424218</v>
      </c>
      <c r="O13" s="104">
        <v>6735351</v>
      </c>
      <c r="P13" s="105">
        <f t="shared" si="4"/>
        <v>55159569</v>
      </c>
      <c r="Q13" s="40">
        <f t="shared" si="5"/>
        <v>0.2436584725587418</v>
      </c>
      <c r="R13" s="103">
        <v>54676747</v>
      </c>
      <c r="S13" s="105">
        <v>7852295</v>
      </c>
      <c r="T13" s="105">
        <f t="shared" si="6"/>
        <v>62529042</v>
      </c>
      <c r="U13" s="40">
        <f t="shared" si="7"/>
        <v>0.2637933242771201</v>
      </c>
      <c r="V13" s="103">
        <v>44848665</v>
      </c>
      <c r="W13" s="105">
        <v>7667827</v>
      </c>
      <c r="X13" s="105">
        <f t="shared" si="8"/>
        <v>52516492</v>
      </c>
      <c r="Y13" s="40">
        <f t="shared" si="9"/>
        <v>0.22155305056573207</v>
      </c>
      <c r="Z13" s="75">
        <f t="shared" si="10"/>
        <v>208601862</v>
      </c>
      <c r="AA13" s="76">
        <f t="shared" si="11"/>
        <v>25899520</v>
      </c>
      <c r="AB13" s="76">
        <f t="shared" si="12"/>
        <v>234501382</v>
      </c>
      <c r="AC13" s="40">
        <f t="shared" si="13"/>
        <v>0.989298686286587</v>
      </c>
      <c r="AD13" s="75">
        <v>40727715</v>
      </c>
      <c r="AE13" s="76">
        <v>10998371</v>
      </c>
      <c r="AF13" s="76">
        <f t="shared" si="14"/>
        <v>51726086</v>
      </c>
      <c r="AG13" s="40">
        <f t="shared" si="15"/>
        <v>1.0287625759991954</v>
      </c>
      <c r="AH13" s="40">
        <f t="shared" si="16"/>
        <v>0.015280607158252746</v>
      </c>
      <c r="AI13" s="12">
        <v>218747886</v>
      </c>
      <c r="AJ13" s="12">
        <v>198361475</v>
      </c>
      <c r="AK13" s="12">
        <v>204066862</v>
      </c>
      <c r="AL13" s="12"/>
    </row>
    <row r="14" spans="1:38" s="13" customFormat="1" ht="12.75">
      <c r="A14" s="29" t="s">
        <v>96</v>
      </c>
      <c r="B14" s="58" t="s">
        <v>601</v>
      </c>
      <c r="C14" s="39" t="s">
        <v>602</v>
      </c>
      <c r="D14" s="75">
        <v>690088518</v>
      </c>
      <c r="E14" s="76">
        <v>188900477</v>
      </c>
      <c r="F14" s="77">
        <f t="shared" si="0"/>
        <v>878988995</v>
      </c>
      <c r="G14" s="75">
        <v>677531630</v>
      </c>
      <c r="H14" s="76">
        <v>208661530</v>
      </c>
      <c r="I14" s="78">
        <f t="shared" si="1"/>
        <v>886193160</v>
      </c>
      <c r="J14" s="75">
        <v>319242064</v>
      </c>
      <c r="K14" s="76">
        <v>17564777</v>
      </c>
      <c r="L14" s="76">
        <f t="shared" si="2"/>
        <v>336806841</v>
      </c>
      <c r="M14" s="40">
        <f t="shared" si="3"/>
        <v>0.38317526489623455</v>
      </c>
      <c r="N14" s="103">
        <v>122575842</v>
      </c>
      <c r="O14" s="104">
        <v>44294984</v>
      </c>
      <c r="P14" s="105">
        <f t="shared" si="4"/>
        <v>166870826</v>
      </c>
      <c r="Q14" s="40">
        <f t="shared" si="5"/>
        <v>0.18984404463448373</v>
      </c>
      <c r="R14" s="103">
        <v>125763381</v>
      </c>
      <c r="S14" s="105">
        <v>36163764</v>
      </c>
      <c r="T14" s="105">
        <f t="shared" si="6"/>
        <v>161927145</v>
      </c>
      <c r="U14" s="40">
        <f t="shared" si="7"/>
        <v>0.18272217876292343</v>
      </c>
      <c r="V14" s="103">
        <v>86760027</v>
      </c>
      <c r="W14" s="105">
        <v>44513842</v>
      </c>
      <c r="X14" s="105">
        <f t="shared" si="8"/>
        <v>131273869</v>
      </c>
      <c r="Y14" s="40">
        <f t="shared" si="9"/>
        <v>0.14813234284047058</v>
      </c>
      <c r="Z14" s="75">
        <f t="shared" si="10"/>
        <v>654341314</v>
      </c>
      <c r="AA14" s="76">
        <f t="shared" si="11"/>
        <v>142537367</v>
      </c>
      <c r="AB14" s="76">
        <f t="shared" si="12"/>
        <v>796878681</v>
      </c>
      <c r="AC14" s="40">
        <f t="shared" si="13"/>
        <v>0.8992155626658188</v>
      </c>
      <c r="AD14" s="75">
        <v>105073815</v>
      </c>
      <c r="AE14" s="76">
        <v>61230200</v>
      </c>
      <c r="AF14" s="76">
        <f t="shared" si="14"/>
        <v>166304015</v>
      </c>
      <c r="AG14" s="40">
        <f t="shared" si="15"/>
        <v>0.8632024641041074</v>
      </c>
      <c r="AH14" s="40">
        <f t="shared" si="16"/>
        <v>-0.21063920795899005</v>
      </c>
      <c r="AI14" s="12">
        <v>852813608</v>
      </c>
      <c r="AJ14" s="12">
        <v>856714452</v>
      </c>
      <c r="AK14" s="12">
        <v>739518026</v>
      </c>
      <c r="AL14" s="12"/>
    </row>
    <row r="15" spans="1:38" s="13" customFormat="1" ht="12.75">
      <c r="A15" s="29" t="s">
        <v>96</v>
      </c>
      <c r="B15" s="58" t="s">
        <v>603</v>
      </c>
      <c r="C15" s="39" t="s">
        <v>604</v>
      </c>
      <c r="D15" s="75">
        <v>415206989</v>
      </c>
      <c r="E15" s="76">
        <v>83479509</v>
      </c>
      <c r="F15" s="77">
        <f t="shared" si="0"/>
        <v>498686498</v>
      </c>
      <c r="G15" s="75">
        <v>429715211</v>
      </c>
      <c r="H15" s="76">
        <v>91530588</v>
      </c>
      <c r="I15" s="78">
        <f t="shared" si="1"/>
        <v>521245799</v>
      </c>
      <c r="J15" s="75">
        <v>110859847</v>
      </c>
      <c r="K15" s="76">
        <v>7255570</v>
      </c>
      <c r="L15" s="76">
        <f t="shared" si="2"/>
        <v>118115417</v>
      </c>
      <c r="M15" s="40">
        <f t="shared" si="3"/>
        <v>0.23685304790425668</v>
      </c>
      <c r="N15" s="103">
        <v>96896750</v>
      </c>
      <c r="O15" s="104">
        <v>23873958</v>
      </c>
      <c r="P15" s="105">
        <f t="shared" si="4"/>
        <v>120770708</v>
      </c>
      <c r="Q15" s="40">
        <f t="shared" si="5"/>
        <v>0.24217761757006703</v>
      </c>
      <c r="R15" s="103">
        <v>98404166</v>
      </c>
      <c r="S15" s="105">
        <v>15254891</v>
      </c>
      <c r="T15" s="105">
        <f t="shared" si="6"/>
        <v>113659057</v>
      </c>
      <c r="U15" s="40">
        <f t="shared" si="7"/>
        <v>0.2180527060708263</v>
      </c>
      <c r="V15" s="103">
        <v>92964493</v>
      </c>
      <c r="W15" s="105">
        <v>21967286</v>
      </c>
      <c r="X15" s="105">
        <f t="shared" si="8"/>
        <v>114931779</v>
      </c>
      <c r="Y15" s="40">
        <f t="shared" si="9"/>
        <v>0.22049439865125897</v>
      </c>
      <c r="Z15" s="75">
        <f t="shared" si="10"/>
        <v>399125256</v>
      </c>
      <c r="AA15" s="76">
        <f t="shared" si="11"/>
        <v>68351705</v>
      </c>
      <c r="AB15" s="76">
        <f t="shared" si="12"/>
        <v>467476961</v>
      </c>
      <c r="AC15" s="40">
        <f t="shared" si="13"/>
        <v>0.8968455225861686</v>
      </c>
      <c r="AD15" s="75">
        <v>87377167</v>
      </c>
      <c r="AE15" s="76">
        <v>26675193</v>
      </c>
      <c r="AF15" s="76">
        <f t="shared" si="14"/>
        <v>114052360</v>
      </c>
      <c r="AG15" s="40">
        <f t="shared" si="15"/>
        <v>0.9468700141528112</v>
      </c>
      <c r="AH15" s="40">
        <f t="shared" si="16"/>
        <v>0.007710660261655233</v>
      </c>
      <c r="AI15" s="12">
        <v>472321679</v>
      </c>
      <c r="AJ15" s="12">
        <v>475442645</v>
      </c>
      <c r="AK15" s="12">
        <v>450182384</v>
      </c>
      <c r="AL15" s="12"/>
    </row>
    <row r="16" spans="1:38" s="13" customFormat="1" ht="12.75">
      <c r="A16" s="29" t="s">
        <v>115</v>
      </c>
      <c r="B16" s="58" t="s">
        <v>605</v>
      </c>
      <c r="C16" s="39" t="s">
        <v>606</v>
      </c>
      <c r="D16" s="75">
        <v>270426430</v>
      </c>
      <c r="E16" s="76">
        <v>16300000</v>
      </c>
      <c r="F16" s="77">
        <f t="shared" si="0"/>
        <v>286726430</v>
      </c>
      <c r="G16" s="75">
        <v>269908430</v>
      </c>
      <c r="H16" s="76">
        <v>16300000</v>
      </c>
      <c r="I16" s="78">
        <f t="shared" si="1"/>
        <v>286208430</v>
      </c>
      <c r="J16" s="75">
        <v>70169028</v>
      </c>
      <c r="K16" s="76">
        <v>605220</v>
      </c>
      <c r="L16" s="76">
        <f t="shared" si="2"/>
        <v>70774248</v>
      </c>
      <c r="M16" s="40">
        <f t="shared" si="3"/>
        <v>0.24683545217648753</v>
      </c>
      <c r="N16" s="103">
        <v>76535661</v>
      </c>
      <c r="O16" s="104">
        <v>2451974</v>
      </c>
      <c r="P16" s="105">
        <f t="shared" si="4"/>
        <v>78987635</v>
      </c>
      <c r="Q16" s="40">
        <f t="shared" si="5"/>
        <v>0.27548083028132425</v>
      </c>
      <c r="R16" s="103">
        <v>63272736</v>
      </c>
      <c r="S16" s="105">
        <v>7326318</v>
      </c>
      <c r="T16" s="105">
        <f t="shared" si="6"/>
        <v>70599054</v>
      </c>
      <c r="U16" s="40">
        <f t="shared" si="7"/>
        <v>0.24667007187733778</v>
      </c>
      <c r="V16" s="103">
        <v>55114106</v>
      </c>
      <c r="W16" s="105">
        <v>6375747</v>
      </c>
      <c r="X16" s="105">
        <f t="shared" si="8"/>
        <v>61489853</v>
      </c>
      <c r="Y16" s="40">
        <f t="shared" si="9"/>
        <v>0.21484291360670263</v>
      </c>
      <c r="Z16" s="75">
        <f t="shared" si="10"/>
        <v>265091531</v>
      </c>
      <c r="AA16" s="76">
        <f t="shared" si="11"/>
        <v>16759259</v>
      </c>
      <c r="AB16" s="76">
        <f t="shared" si="12"/>
        <v>281850790</v>
      </c>
      <c r="AC16" s="40">
        <f t="shared" si="13"/>
        <v>0.9847745924185392</v>
      </c>
      <c r="AD16" s="75">
        <v>73459637</v>
      </c>
      <c r="AE16" s="76">
        <v>15517680</v>
      </c>
      <c r="AF16" s="76">
        <f t="shared" si="14"/>
        <v>88977317</v>
      </c>
      <c r="AG16" s="40">
        <f t="shared" si="15"/>
        <v>1.1203526602555507</v>
      </c>
      <c r="AH16" s="40">
        <f t="shared" si="16"/>
        <v>-0.308926644753741</v>
      </c>
      <c r="AI16" s="12">
        <v>286936560</v>
      </c>
      <c r="AJ16" s="12">
        <v>286402560</v>
      </c>
      <c r="AK16" s="12">
        <v>320871870</v>
      </c>
      <c r="AL16" s="12"/>
    </row>
    <row r="17" spans="1:38" s="55" customFormat="1" ht="12.75">
      <c r="A17" s="59"/>
      <c r="B17" s="60" t="s">
        <v>607</v>
      </c>
      <c r="C17" s="32"/>
      <c r="D17" s="79">
        <f>SUM(D11:D16)</f>
        <v>1941563506</v>
      </c>
      <c r="E17" s="80">
        <f>SUM(E11:E16)</f>
        <v>446160268</v>
      </c>
      <c r="F17" s="88">
        <f t="shared" si="0"/>
        <v>2387723774</v>
      </c>
      <c r="G17" s="79">
        <f>SUM(G11:G16)</f>
        <v>1956573294</v>
      </c>
      <c r="H17" s="80">
        <f>SUM(H11:H16)</f>
        <v>451329908</v>
      </c>
      <c r="I17" s="81">
        <f t="shared" si="1"/>
        <v>2407903202</v>
      </c>
      <c r="J17" s="79">
        <f>SUM(J11:J16)</f>
        <v>660986959</v>
      </c>
      <c r="K17" s="80">
        <f>SUM(K11:K16)</f>
        <v>42068372</v>
      </c>
      <c r="L17" s="80">
        <f t="shared" si="2"/>
        <v>703055331</v>
      </c>
      <c r="M17" s="44">
        <f t="shared" si="3"/>
        <v>0.2944458394457482</v>
      </c>
      <c r="N17" s="109">
        <f>SUM(N11:N16)</f>
        <v>432112350</v>
      </c>
      <c r="O17" s="110">
        <f>SUM(O11:O16)</f>
        <v>91581653</v>
      </c>
      <c r="P17" s="111">
        <f t="shared" si="4"/>
        <v>523694003</v>
      </c>
      <c r="Q17" s="44">
        <f t="shared" si="5"/>
        <v>0.2193277165066247</v>
      </c>
      <c r="R17" s="109">
        <f>SUM(R11:R16)</f>
        <v>442610720</v>
      </c>
      <c r="S17" s="111">
        <f>SUM(S11:S16)</f>
        <v>85017005</v>
      </c>
      <c r="T17" s="111">
        <f t="shared" si="6"/>
        <v>527627725</v>
      </c>
      <c r="U17" s="44">
        <f t="shared" si="7"/>
        <v>0.21912331216709766</v>
      </c>
      <c r="V17" s="109">
        <f>SUM(V11:V16)</f>
        <v>348517578</v>
      </c>
      <c r="W17" s="111">
        <f>SUM(W11:W16)</f>
        <v>97678411</v>
      </c>
      <c r="X17" s="111">
        <f t="shared" si="8"/>
        <v>446195989</v>
      </c>
      <c r="Y17" s="44">
        <f t="shared" si="9"/>
        <v>0.1853047865999723</v>
      </c>
      <c r="Z17" s="79">
        <f t="shared" si="10"/>
        <v>1884227607</v>
      </c>
      <c r="AA17" s="80">
        <f t="shared" si="11"/>
        <v>316345441</v>
      </c>
      <c r="AB17" s="80">
        <f t="shared" si="12"/>
        <v>2200573048</v>
      </c>
      <c r="AC17" s="44">
        <f t="shared" si="13"/>
        <v>0.9138959764546216</v>
      </c>
      <c r="AD17" s="79">
        <f>SUM(AD11:AD16)</f>
        <v>364005426</v>
      </c>
      <c r="AE17" s="80">
        <f>SUM(AE11:AE16)</f>
        <v>160595966</v>
      </c>
      <c r="AF17" s="80">
        <f t="shared" si="14"/>
        <v>524601392</v>
      </c>
      <c r="AG17" s="44">
        <f t="shared" si="15"/>
        <v>0.9294359995194246</v>
      </c>
      <c r="AH17" s="44">
        <f t="shared" si="16"/>
        <v>-0.1494571005636981</v>
      </c>
      <c r="AI17" s="61">
        <f>SUM(AI11:AI16)</f>
        <v>2341665974</v>
      </c>
      <c r="AJ17" s="61">
        <f>SUM(AJ11:AJ16)</f>
        <v>2292501770</v>
      </c>
      <c r="AK17" s="61">
        <f>SUM(AK11:AK16)</f>
        <v>2130733674</v>
      </c>
      <c r="AL17" s="61"/>
    </row>
    <row r="18" spans="1:38" s="13" customFormat="1" ht="12.75">
      <c r="A18" s="29" t="s">
        <v>96</v>
      </c>
      <c r="B18" s="58" t="s">
        <v>608</v>
      </c>
      <c r="C18" s="39" t="s">
        <v>609</v>
      </c>
      <c r="D18" s="75">
        <v>397307391</v>
      </c>
      <c r="E18" s="76">
        <v>51350396</v>
      </c>
      <c r="F18" s="77">
        <f t="shared" si="0"/>
        <v>448657787</v>
      </c>
      <c r="G18" s="75">
        <v>400250117</v>
      </c>
      <c r="H18" s="76">
        <v>60859584</v>
      </c>
      <c r="I18" s="78">
        <f t="shared" si="1"/>
        <v>461109701</v>
      </c>
      <c r="J18" s="75">
        <v>125624075</v>
      </c>
      <c r="K18" s="76">
        <v>4519604</v>
      </c>
      <c r="L18" s="76">
        <f t="shared" si="2"/>
        <v>130143679</v>
      </c>
      <c r="M18" s="40">
        <f t="shared" si="3"/>
        <v>0.29007337612530953</v>
      </c>
      <c r="N18" s="103">
        <v>68940016</v>
      </c>
      <c r="O18" s="104">
        <v>9307355</v>
      </c>
      <c r="P18" s="105">
        <f t="shared" si="4"/>
        <v>78247371</v>
      </c>
      <c r="Q18" s="40">
        <f t="shared" si="5"/>
        <v>0.17440323843080874</v>
      </c>
      <c r="R18" s="103">
        <v>77142116</v>
      </c>
      <c r="S18" s="105">
        <v>16000201</v>
      </c>
      <c r="T18" s="105">
        <f t="shared" si="6"/>
        <v>93142317</v>
      </c>
      <c r="U18" s="40">
        <f t="shared" si="7"/>
        <v>0.20199600398344256</v>
      </c>
      <c r="V18" s="103">
        <v>103052562</v>
      </c>
      <c r="W18" s="105">
        <v>34145369</v>
      </c>
      <c r="X18" s="105">
        <f t="shared" si="8"/>
        <v>137197931</v>
      </c>
      <c r="Y18" s="40">
        <f t="shared" si="9"/>
        <v>0.29753859158126883</v>
      </c>
      <c r="Z18" s="75">
        <f t="shared" si="10"/>
        <v>374758769</v>
      </c>
      <c r="AA18" s="76">
        <f t="shared" si="11"/>
        <v>63972529</v>
      </c>
      <c r="AB18" s="76">
        <f t="shared" si="12"/>
        <v>438731298</v>
      </c>
      <c r="AC18" s="40">
        <f t="shared" si="13"/>
        <v>0.9514683752012408</v>
      </c>
      <c r="AD18" s="75">
        <v>74459367</v>
      </c>
      <c r="AE18" s="76">
        <v>50267250</v>
      </c>
      <c r="AF18" s="76">
        <f t="shared" si="14"/>
        <v>124726617</v>
      </c>
      <c r="AG18" s="40">
        <f t="shared" si="15"/>
        <v>0.9405793803138899</v>
      </c>
      <c r="AH18" s="40">
        <f t="shared" si="16"/>
        <v>0.09998919476826673</v>
      </c>
      <c r="AI18" s="12">
        <v>426556890</v>
      </c>
      <c r="AJ18" s="12">
        <v>454325723</v>
      </c>
      <c r="AK18" s="12">
        <v>427329407</v>
      </c>
      <c r="AL18" s="12"/>
    </row>
    <row r="19" spans="1:38" s="13" customFormat="1" ht="12.75">
      <c r="A19" s="29" t="s">
        <v>96</v>
      </c>
      <c r="B19" s="58" t="s">
        <v>58</v>
      </c>
      <c r="C19" s="39" t="s">
        <v>59</v>
      </c>
      <c r="D19" s="75">
        <v>1389932120</v>
      </c>
      <c r="E19" s="76">
        <v>187359852</v>
      </c>
      <c r="F19" s="77">
        <f t="shared" si="0"/>
        <v>1577291972</v>
      </c>
      <c r="G19" s="75">
        <v>1405403624</v>
      </c>
      <c r="H19" s="76">
        <v>263952423</v>
      </c>
      <c r="I19" s="78">
        <f t="shared" si="1"/>
        <v>1669356047</v>
      </c>
      <c r="J19" s="75">
        <v>561834528</v>
      </c>
      <c r="K19" s="76">
        <v>27296814</v>
      </c>
      <c r="L19" s="76">
        <f t="shared" si="2"/>
        <v>589131342</v>
      </c>
      <c r="M19" s="40">
        <f t="shared" si="3"/>
        <v>0.3735081091251506</v>
      </c>
      <c r="N19" s="103">
        <v>300944379</v>
      </c>
      <c r="O19" s="104">
        <v>58363293</v>
      </c>
      <c r="P19" s="105">
        <f t="shared" si="4"/>
        <v>359307672</v>
      </c>
      <c r="Q19" s="40">
        <f t="shared" si="5"/>
        <v>0.2278003555323998</v>
      </c>
      <c r="R19" s="103">
        <v>291367351</v>
      </c>
      <c r="S19" s="105">
        <v>40555442</v>
      </c>
      <c r="T19" s="105">
        <f t="shared" si="6"/>
        <v>331922793</v>
      </c>
      <c r="U19" s="40">
        <f t="shared" si="7"/>
        <v>0.19883283353272568</v>
      </c>
      <c r="V19" s="103">
        <v>290756455</v>
      </c>
      <c r="W19" s="105">
        <v>81707982</v>
      </c>
      <c r="X19" s="105">
        <f t="shared" si="8"/>
        <v>372464437</v>
      </c>
      <c r="Y19" s="40">
        <f t="shared" si="9"/>
        <v>0.22311863168396934</v>
      </c>
      <c r="Z19" s="75">
        <f t="shared" si="10"/>
        <v>1444902713</v>
      </c>
      <c r="AA19" s="76">
        <f t="shared" si="11"/>
        <v>207923531</v>
      </c>
      <c r="AB19" s="76">
        <f t="shared" si="12"/>
        <v>1652826244</v>
      </c>
      <c r="AC19" s="40">
        <f t="shared" si="13"/>
        <v>0.9900980961912196</v>
      </c>
      <c r="AD19" s="75">
        <v>268491073</v>
      </c>
      <c r="AE19" s="76">
        <v>108269375</v>
      </c>
      <c r="AF19" s="76">
        <f t="shared" si="14"/>
        <v>376760448</v>
      </c>
      <c r="AG19" s="40">
        <f t="shared" si="15"/>
        <v>0.9279764891420432</v>
      </c>
      <c r="AH19" s="40">
        <f t="shared" si="16"/>
        <v>-0.01140249997791698</v>
      </c>
      <c r="AI19" s="12">
        <v>1601743107</v>
      </c>
      <c r="AJ19" s="12">
        <v>1646847600</v>
      </c>
      <c r="AK19" s="12">
        <v>1528235854</v>
      </c>
      <c r="AL19" s="12"/>
    </row>
    <row r="20" spans="1:38" s="13" customFormat="1" ht="12.75">
      <c r="A20" s="29" t="s">
        <v>96</v>
      </c>
      <c r="B20" s="58" t="s">
        <v>86</v>
      </c>
      <c r="C20" s="39" t="s">
        <v>87</v>
      </c>
      <c r="D20" s="75">
        <v>1002528908</v>
      </c>
      <c r="E20" s="76">
        <v>200065525</v>
      </c>
      <c r="F20" s="77">
        <f t="shared" si="0"/>
        <v>1202594433</v>
      </c>
      <c r="G20" s="75">
        <v>1033726067</v>
      </c>
      <c r="H20" s="76">
        <v>187940297</v>
      </c>
      <c r="I20" s="78">
        <f t="shared" si="1"/>
        <v>1221666364</v>
      </c>
      <c r="J20" s="75">
        <v>483215370</v>
      </c>
      <c r="K20" s="76">
        <v>10235709</v>
      </c>
      <c r="L20" s="76">
        <f t="shared" si="2"/>
        <v>493451079</v>
      </c>
      <c r="M20" s="40">
        <f t="shared" si="3"/>
        <v>0.41032210482550935</v>
      </c>
      <c r="N20" s="103">
        <v>170366551</v>
      </c>
      <c r="O20" s="104">
        <v>24566288</v>
      </c>
      <c r="P20" s="105">
        <f t="shared" si="4"/>
        <v>194932839</v>
      </c>
      <c r="Q20" s="40">
        <f t="shared" si="5"/>
        <v>0.16209358171875057</v>
      </c>
      <c r="R20" s="103">
        <v>206211233</v>
      </c>
      <c r="S20" s="105">
        <v>34171198</v>
      </c>
      <c r="T20" s="105">
        <f t="shared" si="6"/>
        <v>240382431</v>
      </c>
      <c r="U20" s="40">
        <f t="shared" si="7"/>
        <v>0.196766022282005</v>
      </c>
      <c r="V20" s="103">
        <v>163063596</v>
      </c>
      <c r="W20" s="105">
        <v>78717949</v>
      </c>
      <c r="X20" s="105">
        <f t="shared" si="8"/>
        <v>241781545</v>
      </c>
      <c r="Y20" s="40">
        <f t="shared" si="9"/>
        <v>0.1979112727703781</v>
      </c>
      <c r="Z20" s="75">
        <f t="shared" si="10"/>
        <v>1022856750</v>
      </c>
      <c r="AA20" s="76">
        <f t="shared" si="11"/>
        <v>147691144</v>
      </c>
      <c r="AB20" s="76">
        <f t="shared" si="12"/>
        <v>1170547894</v>
      </c>
      <c r="AC20" s="40">
        <f t="shared" si="13"/>
        <v>0.9581567672595757</v>
      </c>
      <c r="AD20" s="75">
        <v>151385130</v>
      </c>
      <c r="AE20" s="76">
        <v>86924226</v>
      </c>
      <c r="AF20" s="76">
        <f t="shared" si="14"/>
        <v>238309356</v>
      </c>
      <c r="AG20" s="40">
        <f t="shared" si="15"/>
        <v>0.9983924393440046</v>
      </c>
      <c r="AH20" s="40">
        <f t="shared" si="16"/>
        <v>0.014570090987111817</v>
      </c>
      <c r="AI20" s="12">
        <v>1050614394</v>
      </c>
      <c r="AJ20" s="12">
        <v>1096132823</v>
      </c>
      <c r="AK20" s="12">
        <v>1094370723</v>
      </c>
      <c r="AL20" s="12"/>
    </row>
    <row r="21" spans="1:38" s="13" customFormat="1" ht="12.75">
      <c r="A21" s="29" t="s">
        <v>96</v>
      </c>
      <c r="B21" s="58" t="s">
        <v>610</v>
      </c>
      <c r="C21" s="39" t="s">
        <v>611</v>
      </c>
      <c r="D21" s="75">
        <v>674630528</v>
      </c>
      <c r="E21" s="76">
        <v>118231412</v>
      </c>
      <c r="F21" s="78">
        <f t="shared" si="0"/>
        <v>792861940</v>
      </c>
      <c r="G21" s="75">
        <v>690750181</v>
      </c>
      <c r="H21" s="76">
        <v>142011455</v>
      </c>
      <c r="I21" s="78">
        <f t="shared" si="1"/>
        <v>832761636</v>
      </c>
      <c r="J21" s="75">
        <v>148122258</v>
      </c>
      <c r="K21" s="76">
        <v>30058595</v>
      </c>
      <c r="L21" s="76">
        <f t="shared" si="2"/>
        <v>178180853</v>
      </c>
      <c r="M21" s="40">
        <f t="shared" si="3"/>
        <v>0.22473124766210875</v>
      </c>
      <c r="N21" s="103">
        <v>149811931</v>
      </c>
      <c r="O21" s="104">
        <v>22636932</v>
      </c>
      <c r="P21" s="105">
        <f t="shared" si="4"/>
        <v>172448863</v>
      </c>
      <c r="Q21" s="40">
        <f t="shared" si="5"/>
        <v>0.21750175446686215</v>
      </c>
      <c r="R21" s="103">
        <v>198689065</v>
      </c>
      <c r="S21" s="105">
        <v>33024686</v>
      </c>
      <c r="T21" s="105">
        <f t="shared" si="6"/>
        <v>231713751</v>
      </c>
      <c r="U21" s="40">
        <f t="shared" si="7"/>
        <v>0.27824738914845976</v>
      </c>
      <c r="V21" s="103">
        <v>159646908</v>
      </c>
      <c r="W21" s="105">
        <v>38966888</v>
      </c>
      <c r="X21" s="105">
        <f t="shared" si="8"/>
        <v>198613796</v>
      </c>
      <c r="Y21" s="40">
        <f t="shared" si="9"/>
        <v>0.23850017509692292</v>
      </c>
      <c r="Z21" s="75">
        <f t="shared" si="10"/>
        <v>656270162</v>
      </c>
      <c r="AA21" s="76">
        <f t="shared" si="11"/>
        <v>124687101</v>
      </c>
      <c r="AB21" s="76">
        <f t="shared" si="12"/>
        <v>780957263</v>
      </c>
      <c r="AC21" s="40">
        <f t="shared" si="13"/>
        <v>0.9377920754745239</v>
      </c>
      <c r="AD21" s="75">
        <v>151859029</v>
      </c>
      <c r="AE21" s="76">
        <v>39467243</v>
      </c>
      <c r="AF21" s="76">
        <f t="shared" si="14"/>
        <v>191326272</v>
      </c>
      <c r="AG21" s="40">
        <f t="shared" si="15"/>
        <v>0.9472523519789344</v>
      </c>
      <c r="AH21" s="40">
        <f t="shared" si="16"/>
        <v>0.03808951025816265</v>
      </c>
      <c r="AI21" s="12">
        <v>737571118</v>
      </c>
      <c r="AJ21" s="12">
        <v>762881939</v>
      </c>
      <c r="AK21" s="12">
        <v>722641711</v>
      </c>
      <c r="AL21" s="12"/>
    </row>
    <row r="22" spans="1:38" s="13" customFormat="1" ht="12.75">
      <c r="A22" s="29" t="s">
        <v>96</v>
      </c>
      <c r="B22" s="58" t="s">
        <v>612</v>
      </c>
      <c r="C22" s="39" t="s">
        <v>613</v>
      </c>
      <c r="D22" s="75">
        <v>456666020</v>
      </c>
      <c r="E22" s="76">
        <v>53909730</v>
      </c>
      <c r="F22" s="77">
        <f t="shared" si="0"/>
        <v>510575750</v>
      </c>
      <c r="G22" s="75">
        <v>455593167</v>
      </c>
      <c r="H22" s="76">
        <v>57411786</v>
      </c>
      <c r="I22" s="78">
        <f t="shared" si="1"/>
        <v>513004953</v>
      </c>
      <c r="J22" s="75">
        <v>121941891</v>
      </c>
      <c r="K22" s="76">
        <v>7272612</v>
      </c>
      <c r="L22" s="76">
        <f t="shared" si="2"/>
        <v>129214503</v>
      </c>
      <c r="M22" s="40">
        <f t="shared" si="3"/>
        <v>0.2530760675570667</v>
      </c>
      <c r="N22" s="103">
        <v>96688780</v>
      </c>
      <c r="O22" s="104">
        <v>11024664</v>
      </c>
      <c r="P22" s="105">
        <f t="shared" si="4"/>
        <v>107713444</v>
      </c>
      <c r="Q22" s="40">
        <f t="shared" si="5"/>
        <v>0.21096466880771364</v>
      </c>
      <c r="R22" s="103">
        <v>110553823</v>
      </c>
      <c r="S22" s="105">
        <v>12821854</v>
      </c>
      <c r="T22" s="105">
        <f t="shared" si="6"/>
        <v>123375677</v>
      </c>
      <c r="U22" s="40">
        <f t="shared" si="7"/>
        <v>0.24049607372894116</v>
      </c>
      <c r="V22" s="103">
        <v>84606883</v>
      </c>
      <c r="W22" s="105">
        <v>20219256</v>
      </c>
      <c r="X22" s="105">
        <f t="shared" si="8"/>
        <v>104826139</v>
      </c>
      <c r="Y22" s="40">
        <f t="shared" si="9"/>
        <v>0.20433747936932686</v>
      </c>
      <c r="Z22" s="75">
        <f t="shared" si="10"/>
        <v>413791377</v>
      </c>
      <c r="AA22" s="76">
        <f t="shared" si="11"/>
        <v>51338386</v>
      </c>
      <c r="AB22" s="76">
        <f t="shared" si="12"/>
        <v>465129763</v>
      </c>
      <c r="AC22" s="40">
        <f t="shared" si="13"/>
        <v>0.906676943916368</v>
      </c>
      <c r="AD22" s="75">
        <v>90369595</v>
      </c>
      <c r="AE22" s="76">
        <v>30059270</v>
      </c>
      <c r="AF22" s="76">
        <f t="shared" si="14"/>
        <v>120428865</v>
      </c>
      <c r="AG22" s="40">
        <f t="shared" si="15"/>
        <v>0.9124985529233282</v>
      </c>
      <c r="AH22" s="40">
        <f t="shared" si="16"/>
        <v>-0.12955968654192662</v>
      </c>
      <c r="AI22" s="12">
        <v>477694070</v>
      </c>
      <c r="AJ22" s="12">
        <v>491154003</v>
      </c>
      <c r="AK22" s="12">
        <v>448177317</v>
      </c>
      <c r="AL22" s="12"/>
    </row>
    <row r="23" spans="1:38" s="13" customFormat="1" ht="12.75">
      <c r="A23" s="29" t="s">
        <v>115</v>
      </c>
      <c r="B23" s="58" t="s">
        <v>614</v>
      </c>
      <c r="C23" s="39" t="s">
        <v>615</v>
      </c>
      <c r="D23" s="75">
        <v>325452870</v>
      </c>
      <c r="E23" s="76">
        <v>6546890</v>
      </c>
      <c r="F23" s="77">
        <f t="shared" si="0"/>
        <v>331999760</v>
      </c>
      <c r="G23" s="75">
        <v>346352907</v>
      </c>
      <c r="H23" s="76">
        <v>8254515</v>
      </c>
      <c r="I23" s="78">
        <f t="shared" si="1"/>
        <v>354607422</v>
      </c>
      <c r="J23" s="75">
        <v>119446084</v>
      </c>
      <c r="K23" s="76">
        <v>1190871</v>
      </c>
      <c r="L23" s="76">
        <f t="shared" si="2"/>
        <v>120636955</v>
      </c>
      <c r="M23" s="40">
        <f t="shared" si="3"/>
        <v>0.3633645849623506</v>
      </c>
      <c r="N23" s="103">
        <v>88013364</v>
      </c>
      <c r="O23" s="104">
        <v>379065</v>
      </c>
      <c r="P23" s="105">
        <f t="shared" si="4"/>
        <v>88392429</v>
      </c>
      <c r="Q23" s="40">
        <f t="shared" si="5"/>
        <v>0.26624244848851697</v>
      </c>
      <c r="R23" s="103">
        <v>97169644</v>
      </c>
      <c r="S23" s="105">
        <v>613505</v>
      </c>
      <c r="T23" s="105">
        <f t="shared" si="6"/>
        <v>97783149</v>
      </c>
      <c r="U23" s="40">
        <f t="shared" si="7"/>
        <v>0.27575042972450814</v>
      </c>
      <c r="V23" s="103">
        <v>29944580</v>
      </c>
      <c r="W23" s="105">
        <v>3349964</v>
      </c>
      <c r="X23" s="105">
        <f t="shared" si="8"/>
        <v>33294544</v>
      </c>
      <c r="Y23" s="40">
        <f t="shared" si="9"/>
        <v>0.09389127788757902</v>
      </c>
      <c r="Z23" s="75">
        <f t="shared" si="10"/>
        <v>334573672</v>
      </c>
      <c r="AA23" s="76">
        <f t="shared" si="11"/>
        <v>5533405</v>
      </c>
      <c r="AB23" s="76">
        <f t="shared" si="12"/>
        <v>340107077</v>
      </c>
      <c r="AC23" s="40">
        <f t="shared" si="13"/>
        <v>0.9591087380004133</v>
      </c>
      <c r="AD23" s="75">
        <v>37411711</v>
      </c>
      <c r="AE23" s="76">
        <v>5788297</v>
      </c>
      <c r="AF23" s="76">
        <f t="shared" si="14"/>
        <v>43200008</v>
      </c>
      <c r="AG23" s="40">
        <f t="shared" si="15"/>
        <v>0.9676008152446688</v>
      </c>
      <c r="AH23" s="40">
        <f t="shared" si="16"/>
        <v>-0.22929310568646188</v>
      </c>
      <c r="AI23" s="12">
        <v>338600121</v>
      </c>
      <c r="AJ23" s="12">
        <v>337204781</v>
      </c>
      <c r="AK23" s="12">
        <v>326279621</v>
      </c>
      <c r="AL23" s="12"/>
    </row>
    <row r="24" spans="1:38" s="55" customFormat="1" ht="12.75">
      <c r="A24" s="59"/>
      <c r="B24" s="60" t="s">
        <v>616</v>
      </c>
      <c r="C24" s="32"/>
      <c r="D24" s="79">
        <f>SUM(D18:D23)</f>
        <v>4246517837</v>
      </c>
      <c r="E24" s="80">
        <f>SUM(E18:E23)</f>
        <v>617463805</v>
      </c>
      <c r="F24" s="88">
        <f t="shared" si="0"/>
        <v>4863981642</v>
      </c>
      <c r="G24" s="79">
        <f>SUM(G18:G23)</f>
        <v>4332076063</v>
      </c>
      <c r="H24" s="80">
        <f>SUM(H18:H23)</f>
        <v>720430060</v>
      </c>
      <c r="I24" s="81">
        <f t="shared" si="1"/>
        <v>5052506123</v>
      </c>
      <c r="J24" s="79">
        <f>SUM(J18:J23)</f>
        <v>1560184206</v>
      </c>
      <c r="K24" s="80">
        <f>SUM(K18:K23)</f>
        <v>80574205</v>
      </c>
      <c r="L24" s="80">
        <f t="shared" si="2"/>
        <v>1640758411</v>
      </c>
      <c r="M24" s="44">
        <f t="shared" si="3"/>
        <v>0.33732824911019677</v>
      </c>
      <c r="N24" s="109">
        <f>SUM(N18:N23)</f>
        <v>874765021</v>
      </c>
      <c r="O24" s="110">
        <f>SUM(O18:O23)</f>
        <v>126277597</v>
      </c>
      <c r="P24" s="111">
        <f t="shared" si="4"/>
        <v>1001042618</v>
      </c>
      <c r="Q24" s="44">
        <f t="shared" si="5"/>
        <v>0.20580723606275486</v>
      </c>
      <c r="R24" s="109">
        <f>SUM(R18:R23)</f>
        <v>981133232</v>
      </c>
      <c r="S24" s="111">
        <f>SUM(S18:S23)</f>
        <v>137186886</v>
      </c>
      <c r="T24" s="111">
        <f t="shared" si="6"/>
        <v>1118320118</v>
      </c>
      <c r="U24" s="44">
        <f t="shared" si="7"/>
        <v>0.22133968584603733</v>
      </c>
      <c r="V24" s="109">
        <f>SUM(V18:V23)</f>
        <v>831070984</v>
      </c>
      <c r="W24" s="111">
        <f>SUM(W18:W23)</f>
        <v>257107408</v>
      </c>
      <c r="X24" s="111">
        <f t="shared" si="8"/>
        <v>1088178392</v>
      </c>
      <c r="Y24" s="44">
        <f t="shared" si="9"/>
        <v>0.2153739877813108</v>
      </c>
      <c r="Z24" s="79">
        <f t="shared" si="10"/>
        <v>4247153443</v>
      </c>
      <c r="AA24" s="80">
        <f t="shared" si="11"/>
        <v>601146096</v>
      </c>
      <c r="AB24" s="80">
        <f t="shared" si="12"/>
        <v>4848299539</v>
      </c>
      <c r="AC24" s="44">
        <f t="shared" si="13"/>
        <v>0.9595831100391128</v>
      </c>
      <c r="AD24" s="79">
        <f>SUM(AD18:AD23)</f>
        <v>773975905</v>
      </c>
      <c r="AE24" s="80">
        <f>SUM(AE18:AE23)</f>
        <v>320775661</v>
      </c>
      <c r="AF24" s="80">
        <f t="shared" si="14"/>
        <v>1094751566</v>
      </c>
      <c r="AG24" s="44">
        <f t="shared" si="15"/>
        <v>0.9495646085113008</v>
      </c>
      <c r="AH24" s="44">
        <f t="shared" si="16"/>
        <v>-0.006004260879038603</v>
      </c>
      <c r="AI24" s="61">
        <f>SUM(AI18:AI23)</f>
        <v>4632779700</v>
      </c>
      <c r="AJ24" s="61">
        <f>SUM(AJ18:AJ23)</f>
        <v>4788546869</v>
      </c>
      <c r="AK24" s="61">
        <f>SUM(AK18:AK23)</f>
        <v>4547034633</v>
      </c>
      <c r="AL24" s="61"/>
    </row>
    <row r="25" spans="1:38" s="13" customFormat="1" ht="12.75">
      <c r="A25" s="29" t="s">
        <v>96</v>
      </c>
      <c r="B25" s="58" t="s">
        <v>617</v>
      </c>
      <c r="C25" s="39" t="s">
        <v>618</v>
      </c>
      <c r="D25" s="75">
        <v>321989307</v>
      </c>
      <c r="E25" s="76">
        <v>73594333</v>
      </c>
      <c r="F25" s="77">
        <f t="shared" si="0"/>
        <v>395583640</v>
      </c>
      <c r="G25" s="75">
        <v>355124327</v>
      </c>
      <c r="H25" s="76">
        <v>69980237</v>
      </c>
      <c r="I25" s="78">
        <f t="shared" si="1"/>
        <v>425104564</v>
      </c>
      <c r="J25" s="75">
        <v>105747259</v>
      </c>
      <c r="K25" s="76">
        <v>7460088</v>
      </c>
      <c r="L25" s="76">
        <f t="shared" si="2"/>
        <v>113207347</v>
      </c>
      <c r="M25" s="40">
        <f t="shared" si="3"/>
        <v>0.28617803051713664</v>
      </c>
      <c r="N25" s="103">
        <v>75836380</v>
      </c>
      <c r="O25" s="104">
        <v>22708918</v>
      </c>
      <c r="P25" s="105">
        <f t="shared" si="4"/>
        <v>98545298</v>
      </c>
      <c r="Q25" s="40">
        <f t="shared" si="5"/>
        <v>0.24911368427673095</v>
      </c>
      <c r="R25" s="103">
        <v>87068480</v>
      </c>
      <c r="S25" s="105">
        <v>548548</v>
      </c>
      <c r="T25" s="105">
        <f t="shared" si="6"/>
        <v>87617028</v>
      </c>
      <c r="U25" s="40">
        <f t="shared" si="7"/>
        <v>0.2061070038288274</v>
      </c>
      <c r="V25" s="103">
        <v>70679544</v>
      </c>
      <c r="W25" s="105">
        <v>28956841</v>
      </c>
      <c r="X25" s="105">
        <f t="shared" si="8"/>
        <v>99636385</v>
      </c>
      <c r="Y25" s="40">
        <f t="shared" si="9"/>
        <v>0.23438088752206387</v>
      </c>
      <c r="Z25" s="75">
        <f t="shared" si="10"/>
        <v>339331663</v>
      </c>
      <c r="AA25" s="76">
        <f t="shared" si="11"/>
        <v>59674395</v>
      </c>
      <c r="AB25" s="76">
        <f t="shared" si="12"/>
        <v>399006058</v>
      </c>
      <c r="AC25" s="40">
        <f t="shared" si="13"/>
        <v>0.938606855324188</v>
      </c>
      <c r="AD25" s="75">
        <v>50496838</v>
      </c>
      <c r="AE25" s="76">
        <v>37776589</v>
      </c>
      <c r="AF25" s="76">
        <f t="shared" si="14"/>
        <v>88273427</v>
      </c>
      <c r="AG25" s="40">
        <f t="shared" si="15"/>
        <v>0.8886155165618794</v>
      </c>
      <c r="AH25" s="40">
        <f t="shared" si="16"/>
        <v>0.12872455943055217</v>
      </c>
      <c r="AI25" s="12">
        <v>374732838</v>
      </c>
      <c r="AJ25" s="12">
        <v>398949590</v>
      </c>
      <c r="AK25" s="12">
        <v>354512796</v>
      </c>
      <c r="AL25" s="12"/>
    </row>
    <row r="26" spans="1:38" s="13" customFormat="1" ht="12.75">
      <c r="A26" s="29" t="s">
        <v>96</v>
      </c>
      <c r="B26" s="58" t="s">
        <v>619</v>
      </c>
      <c r="C26" s="39" t="s">
        <v>620</v>
      </c>
      <c r="D26" s="75">
        <v>746724388</v>
      </c>
      <c r="E26" s="76">
        <v>109897129</v>
      </c>
      <c r="F26" s="77">
        <f t="shared" si="0"/>
        <v>856621517</v>
      </c>
      <c r="G26" s="75">
        <v>744734545</v>
      </c>
      <c r="H26" s="76">
        <v>129696681</v>
      </c>
      <c r="I26" s="78">
        <f t="shared" si="1"/>
        <v>874431226</v>
      </c>
      <c r="J26" s="75">
        <v>188122257</v>
      </c>
      <c r="K26" s="76">
        <v>27214265</v>
      </c>
      <c r="L26" s="76">
        <f t="shared" si="2"/>
        <v>215336522</v>
      </c>
      <c r="M26" s="40">
        <f t="shared" si="3"/>
        <v>0.2513788385261866</v>
      </c>
      <c r="N26" s="103">
        <v>181141791</v>
      </c>
      <c r="O26" s="104">
        <v>16222862</v>
      </c>
      <c r="P26" s="105">
        <f t="shared" si="4"/>
        <v>197364653</v>
      </c>
      <c r="Q26" s="40">
        <f t="shared" si="5"/>
        <v>0.23039889739309455</v>
      </c>
      <c r="R26" s="103">
        <v>184713983</v>
      </c>
      <c r="S26" s="105">
        <v>26043513</v>
      </c>
      <c r="T26" s="105">
        <f t="shared" si="6"/>
        <v>210757496</v>
      </c>
      <c r="U26" s="40">
        <f t="shared" si="7"/>
        <v>0.2410223808727526</v>
      </c>
      <c r="V26" s="103">
        <v>187509502</v>
      </c>
      <c r="W26" s="105">
        <v>50503475</v>
      </c>
      <c r="X26" s="105">
        <f t="shared" si="8"/>
        <v>238012977</v>
      </c>
      <c r="Y26" s="40">
        <f t="shared" si="9"/>
        <v>0.27219176296890385</v>
      </c>
      <c r="Z26" s="75">
        <f t="shared" si="10"/>
        <v>741487533</v>
      </c>
      <c r="AA26" s="76">
        <f t="shared" si="11"/>
        <v>119984115</v>
      </c>
      <c r="AB26" s="76">
        <f t="shared" si="12"/>
        <v>861471648</v>
      </c>
      <c r="AC26" s="40">
        <f t="shared" si="13"/>
        <v>0.9851794199307333</v>
      </c>
      <c r="AD26" s="75">
        <v>152919585</v>
      </c>
      <c r="AE26" s="76">
        <v>72055266</v>
      </c>
      <c r="AF26" s="76">
        <f t="shared" si="14"/>
        <v>224974851</v>
      </c>
      <c r="AG26" s="40">
        <f t="shared" si="15"/>
        <v>0.9488407015123994</v>
      </c>
      <c r="AH26" s="40">
        <f t="shared" si="16"/>
        <v>0.057953704345380386</v>
      </c>
      <c r="AI26" s="12">
        <v>871070529</v>
      </c>
      <c r="AJ26" s="12">
        <v>825082893</v>
      </c>
      <c r="AK26" s="12">
        <v>782872231</v>
      </c>
      <c r="AL26" s="12"/>
    </row>
    <row r="27" spans="1:38" s="13" customFormat="1" ht="12.75">
      <c r="A27" s="29" t="s">
        <v>96</v>
      </c>
      <c r="B27" s="58" t="s">
        <v>621</v>
      </c>
      <c r="C27" s="39" t="s">
        <v>622</v>
      </c>
      <c r="D27" s="75">
        <v>227881972</v>
      </c>
      <c r="E27" s="76">
        <v>24484467</v>
      </c>
      <c r="F27" s="77">
        <f t="shared" si="0"/>
        <v>252366439</v>
      </c>
      <c r="G27" s="75">
        <v>231807905</v>
      </c>
      <c r="H27" s="76">
        <v>26344907</v>
      </c>
      <c r="I27" s="78">
        <f t="shared" si="1"/>
        <v>258152812</v>
      </c>
      <c r="J27" s="75">
        <v>84819699</v>
      </c>
      <c r="K27" s="76">
        <v>4791986</v>
      </c>
      <c r="L27" s="76">
        <f t="shared" si="2"/>
        <v>89611685</v>
      </c>
      <c r="M27" s="40">
        <f t="shared" si="3"/>
        <v>0.35508558647927035</v>
      </c>
      <c r="N27" s="103">
        <v>45338900</v>
      </c>
      <c r="O27" s="104">
        <v>8519150</v>
      </c>
      <c r="P27" s="105">
        <f t="shared" si="4"/>
        <v>53858050</v>
      </c>
      <c r="Q27" s="40">
        <f t="shared" si="5"/>
        <v>0.2134120931983353</v>
      </c>
      <c r="R27" s="103">
        <v>46533390</v>
      </c>
      <c r="S27" s="105">
        <v>6018678</v>
      </c>
      <c r="T27" s="105">
        <f t="shared" si="6"/>
        <v>52552068</v>
      </c>
      <c r="U27" s="40">
        <f t="shared" si="7"/>
        <v>0.20356961286945036</v>
      </c>
      <c r="V27" s="103">
        <v>33664962</v>
      </c>
      <c r="W27" s="105">
        <v>8542347</v>
      </c>
      <c r="X27" s="105">
        <f t="shared" si="8"/>
        <v>42207309</v>
      </c>
      <c r="Y27" s="40">
        <f t="shared" si="9"/>
        <v>0.16349738231788077</v>
      </c>
      <c r="Z27" s="75">
        <f t="shared" si="10"/>
        <v>210356951</v>
      </c>
      <c r="AA27" s="76">
        <f t="shared" si="11"/>
        <v>27872161</v>
      </c>
      <c r="AB27" s="76">
        <f t="shared" si="12"/>
        <v>238229112</v>
      </c>
      <c r="AC27" s="40">
        <f t="shared" si="13"/>
        <v>0.9228220686590856</v>
      </c>
      <c r="AD27" s="75">
        <v>47978150</v>
      </c>
      <c r="AE27" s="76">
        <v>9303305</v>
      </c>
      <c r="AF27" s="76">
        <f t="shared" si="14"/>
        <v>57281455</v>
      </c>
      <c r="AG27" s="40">
        <f t="shared" si="15"/>
        <v>0.9907654048487596</v>
      </c>
      <c r="AH27" s="40">
        <f t="shared" si="16"/>
        <v>-0.2631592720541055</v>
      </c>
      <c r="AI27" s="12">
        <v>232036201</v>
      </c>
      <c r="AJ27" s="12">
        <v>248270873</v>
      </c>
      <c r="AK27" s="12">
        <v>245978192</v>
      </c>
      <c r="AL27" s="12"/>
    </row>
    <row r="28" spans="1:38" s="13" customFormat="1" ht="12.75">
      <c r="A28" s="29" t="s">
        <v>96</v>
      </c>
      <c r="B28" s="58" t="s">
        <v>623</v>
      </c>
      <c r="C28" s="39" t="s">
        <v>624</v>
      </c>
      <c r="D28" s="75">
        <v>170751198</v>
      </c>
      <c r="E28" s="76">
        <v>58442000</v>
      </c>
      <c r="F28" s="77">
        <f t="shared" si="0"/>
        <v>229193198</v>
      </c>
      <c r="G28" s="75">
        <v>183265476</v>
      </c>
      <c r="H28" s="76">
        <v>29630122</v>
      </c>
      <c r="I28" s="78">
        <f t="shared" si="1"/>
        <v>212895598</v>
      </c>
      <c r="J28" s="75">
        <v>59838164</v>
      </c>
      <c r="K28" s="76">
        <v>968894</v>
      </c>
      <c r="L28" s="76">
        <f t="shared" si="2"/>
        <v>60807058</v>
      </c>
      <c r="M28" s="40">
        <f t="shared" si="3"/>
        <v>0.2653091737914491</v>
      </c>
      <c r="N28" s="103">
        <v>33157824</v>
      </c>
      <c r="O28" s="104">
        <v>362175</v>
      </c>
      <c r="P28" s="105">
        <f t="shared" si="4"/>
        <v>33519999</v>
      </c>
      <c r="Q28" s="40">
        <f t="shared" si="5"/>
        <v>0.1462521544814781</v>
      </c>
      <c r="R28" s="103">
        <v>30173351</v>
      </c>
      <c r="S28" s="105">
        <v>4629482</v>
      </c>
      <c r="T28" s="105">
        <f t="shared" si="6"/>
        <v>34802833</v>
      </c>
      <c r="U28" s="40">
        <f t="shared" si="7"/>
        <v>0.16347370883638468</v>
      </c>
      <c r="V28" s="103">
        <v>41272317</v>
      </c>
      <c r="W28" s="105">
        <v>13967790</v>
      </c>
      <c r="X28" s="105">
        <f t="shared" si="8"/>
        <v>55240107</v>
      </c>
      <c r="Y28" s="40">
        <f t="shared" si="9"/>
        <v>0.2594704048319496</v>
      </c>
      <c r="Z28" s="75">
        <f t="shared" si="10"/>
        <v>164441656</v>
      </c>
      <c r="AA28" s="76">
        <f t="shared" si="11"/>
        <v>19928341</v>
      </c>
      <c r="AB28" s="76">
        <f t="shared" si="12"/>
        <v>184369997</v>
      </c>
      <c r="AC28" s="40">
        <f t="shared" si="13"/>
        <v>0.8660113160254258</v>
      </c>
      <c r="AD28" s="75">
        <v>20162489</v>
      </c>
      <c r="AE28" s="76">
        <v>9069467</v>
      </c>
      <c r="AF28" s="76">
        <f t="shared" si="14"/>
        <v>29231956</v>
      </c>
      <c r="AG28" s="40">
        <f t="shared" si="15"/>
        <v>0.8877178368208862</v>
      </c>
      <c r="AH28" s="40">
        <f t="shared" si="16"/>
        <v>0.8897164117242102</v>
      </c>
      <c r="AI28" s="12">
        <v>205800033</v>
      </c>
      <c r="AJ28" s="12">
        <v>176403201</v>
      </c>
      <c r="AK28" s="12">
        <v>156596268</v>
      </c>
      <c r="AL28" s="12"/>
    </row>
    <row r="29" spans="1:38" s="13" customFormat="1" ht="12.75">
      <c r="A29" s="29" t="s">
        <v>115</v>
      </c>
      <c r="B29" s="58" t="s">
        <v>625</v>
      </c>
      <c r="C29" s="39" t="s">
        <v>626</v>
      </c>
      <c r="D29" s="75">
        <v>108165060</v>
      </c>
      <c r="E29" s="76">
        <v>17692000</v>
      </c>
      <c r="F29" s="77">
        <f t="shared" si="0"/>
        <v>125857060</v>
      </c>
      <c r="G29" s="75">
        <v>123727040</v>
      </c>
      <c r="H29" s="76">
        <v>3225604</v>
      </c>
      <c r="I29" s="78">
        <f t="shared" si="1"/>
        <v>126952644</v>
      </c>
      <c r="J29" s="75">
        <v>42341292</v>
      </c>
      <c r="K29" s="76">
        <v>533372</v>
      </c>
      <c r="L29" s="76">
        <f t="shared" si="2"/>
        <v>42874664</v>
      </c>
      <c r="M29" s="40">
        <f t="shared" si="3"/>
        <v>0.3406615727397414</v>
      </c>
      <c r="N29" s="103">
        <v>36424966</v>
      </c>
      <c r="O29" s="104">
        <v>410745</v>
      </c>
      <c r="P29" s="105">
        <f t="shared" si="4"/>
        <v>36835711</v>
      </c>
      <c r="Q29" s="40">
        <f t="shared" si="5"/>
        <v>0.2926789406966919</v>
      </c>
      <c r="R29" s="103">
        <v>25169188</v>
      </c>
      <c r="S29" s="105">
        <v>227747</v>
      </c>
      <c r="T29" s="105">
        <f t="shared" si="6"/>
        <v>25396935</v>
      </c>
      <c r="U29" s="40">
        <f t="shared" si="7"/>
        <v>0.2000504613358033</v>
      </c>
      <c r="V29" s="103">
        <v>15422227</v>
      </c>
      <c r="W29" s="105">
        <v>1462680</v>
      </c>
      <c r="X29" s="105">
        <f t="shared" si="8"/>
        <v>16884907</v>
      </c>
      <c r="Y29" s="40">
        <f t="shared" si="9"/>
        <v>0.13300161751652845</v>
      </c>
      <c r="Z29" s="75">
        <f t="shared" si="10"/>
        <v>119357673</v>
      </c>
      <c r="AA29" s="76">
        <f t="shared" si="11"/>
        <v>2634544</v>
      </c>
      <c r="AB29" s="76">
        <f t="shared" si="12"/>
        <v>121992217</v>
      </c>
      <c r="AC29" s="40">
        <f t="shared" si="13"/>
        <v>0.9609269500523361</v>
      </c>
      <c r="AD29" s="75">
        <v>13077306</v>
      </c>
      <c r="AE29" s="76">
        <v>406855</v>
      </c>
      <c r="AF29" s="76">
        <f t="shared" si="14"/>
        <v>13484161</v>
      </c>
      <c r="AG29" s="40">
        <f t="shared" si="15"/>
        <v>0.9786064189893074</v>
      </c>
      <c r="AH29" s="40">
        <f t="shared" si="16"/>
        <v>0.2522030106285442</v>
      </c>
      <c r="AI29" s="12">
        <v>124111384</v>
      </c>
      <c r="AJ29" s="12">
        <v>115190720</v>
      </c>
      <c r="AK29" s="12">
        <v>112726378</v>
      </c>
      <c r="AL29" s="12"/>
    </row>
    <row r="30" spans="1:38" s="55" customFormat="1" ht="12.75">
      <c r="A30" s="59"/>
      <c r="B30" s="60" t="s">
        <v>627</v>
      </c>
      <c r="C30" s="32"/>
      <c r="D30" s="79">
        <f>SUM(D25:D29)</f>
        <v>1575511925</v>
      </c>
      <c r="E30" s="80">
        <f>SUM(E25:E29)</f>
        <v>284109929</v>
      </c>
      <c r="F30" s="88">
        <f t="shared" si="0"/>
        <v>1859621854</v>
      </c>
      <c r="G30" s="79">
        <f>SUM(G25:G29)</f>
        <v>1638659293</v>
      </c>
      <c r="H30" s="80">
        <f>SUM(H25:H29)</f>
        <v>258877551</v>
      </c>
      <c r="I30" s="81">
        <f t="shared" si="1"/>
        <v>1897536844</v>
      </c>
      <c r="J30" s="79">
        <f>SUM(J25:J29)</f>
        <v>480868671</v>
      </c>
      <c r="K30" s="80">
        <f>SUM(K25:K29)</f>
        <v>40968605</v>
      </c>
      <c r="L30" s="80">
        <f t="shared" si="2"/>
        <v>521837276</v>
      </c>
      <c r="M30" s="44">
        <f t="shared" si="3"/>
        <v>0.28061472544944616</v>
      </c>
      <c r="N30" s="109">
        <f>SUM(N25:N29)</f>
        <v>371899861</v>
      </c>
      <c r="O30" s="110">
        <f>SUM(O25:O29)</f>
        <v>48223850</v>
      </c>
      <c r="P30" s="111">
        <f t="shared" si="4"/>
        <v>420123711</v>
      </c>
      <c r="Q30" s="44">
        <f t="shared" si="5"/>
        <v>0.22591889318590466</v>
      </c>
      <c r="R30" s="109">
        <f>SUM(R25:R29)</f>
        <v>373658392</v>
      </c>
      <c r="S30" s="111">
        <f>SUM(S25:S29)</f>
        <v>37467968</v>
      </c>
      <c r="T30" s="111">
        <f t="shared" si="6"/>
        <v>411126360</v>
      </c>
      <c r="U30" s="44">
        <f t="shared" si="7"/>
        <v>0.2166631764226234</v>
      </c>
      <c r="V30" s="109">
        <f>SUM(V25:V29)</f>
        <v>348548552</v>
      </c>
      <c r="W30" s="111">
        <f>SUM(W25:W29)</f>
        <v>103433133</v>
      </c>
      <c r="X30" s="111">
        <f t="shared" si="8"/>
        <v>451981685</v>
      </c>
      <c r="Y30" s="44">
        <f t="shared" si="9"/>
        <v>0.23819389142780723</v>
      </c>
      <c r="Z30" s="79">
        <f t="shared" si="10"/>
        <v>1574975476</v>
      </c>
      <c r="AA30" s="80">
        <f t="shared" si="11"/>
        <v>230093556</v>
      </c>
      <c r="AB30" s="80">
        <f t="shared" si="12"/>
        <v>1805069032</v>
      </c>
      <c r="AC30" s="44">
        <f t="shared" si="13"/>
        <v>0.9512695564819293</v>
      </c>
      <c r="AD30" s="79">
        <f>SUM(AD25:AD29)</f>
        <v>284634368</v>
      </c>
      <c r="AE30" s="80">
        <f>SUM(AE25:AE29)</f>
        <v>128611482</v>
      </c>
      <c r="AF30" s="80">
        <f t="shared" si="14"/>
        <v>413245850</v>
      </c>
      <c r="AG30" s="44">
        <f t="shared" si="15"/>
        <v>0.9369513103454947</v>
      </c>
      <c r="AH30" s="44">
        <f t="shared" si="16"/>
        <v>0.09373556927431936</v>
      </c>
      <c r="AI30" s="61">
        <f>SUM(AI25:AI29)</f>
        <v>1807750985</v>
      </c>
      <c r="AJ30" s="61">
        <f>SUM(AJ25:AJ29)</f>
        <v>1763897277</v>
      </c>
      <c r="AK30" s="61">
        <f>SUM(AK25:AK29)</f>
        <v>1652685865</v>
      </c>
      <c r="AL30" s="61"/>
    </row>
    <row r="31" spans="1:38" s="13" customFormat="1" ht="12.75">
      <c r="A31" s="29" t="s">
        <v>96</v>
      </c>
      <c r="B31" s="58" t="s">
        <v>628</v>
      </c>
      <c r="C31" s="39" t="s">
        <v>629</v>
      </c>
      <c r="D31" s="75">
        <v>98901220</v>
      </c>
      <c r="E31" s="76">
        <v>34563050</v>
      </c>
      <c r="F31" s="78">
        <f t="shared" si="0"/>
        <v>133464270</v>
      </c>
      <c r="G31" s="75">
        <v>112079657</v>
      </c>
      <c r="H31" s="76">
        <v>37868084</v>
      </c>
      <c r="I31" s="78">
        <f t="shared" si="1"/>
        <v>149947741</v>
      </c>
      <c r="J31" s="75">
        <v>34312421</v>
      </c>
      <c r="K31" s="76">
        <v>9786719</v>
      </c>
      <c r="L31" s="76">
        <f t="shared" si="2"/>
        <v>44099140</v>
      </c>
      <c r="M31" s="40">
        <f t="shared" si="3"/>
        <v>0.3304190702125745</v>
      </c>
      <c r="N31" s="103">
        <v>12830369</v>
      </c>
      <c r="O31" s="104">
        <v>5840227</v>
      </c>
      <c r="P31" s="105">
        <f t="shared" si="4"/>
        <v>18670596</v>
      </c>
      <c r="Q31" s="40">
        <f t="shared" si="5"/>
        <v>0.13989209246789422</v>
      </c>
      <c r="R31" s="103">
        <v>18369395</v>
      </c>
      <c r="S31" s="105">
        <v>14042974</v>
      </c>
      <c r="T31" s="105">
        <f t="shared" si="6"/>
        <v>32412369</v>
      </c>
      <c r="U31" s="40">
        <f t="shared" si="7"/>
        <v>0.2161577679252934</v>
      </c>
      <c r="V31" s="103">
        <v>15645920</v>
      </c>
      <c r="W31" s="105">
        <v>14303859</v>
      </c>
      <c r="X31" s="105">
        <f t="shared" si="8"/>
        <v>29949779</v>
      </c>
      <c r="Y31" s="40">
        <f t="shared" si="9"/>
        <v>0.19973477959898042</v>
      </c>
      <c r="Z31" s="75">
        <f t="shared" si="10"/>
        <v>81158105</v>
      </c>
      <c r="AA31" s="76">
        <f t="shared" si="11"/>
        <v>43973779</v>
      </c>
      <c r="AB31" s="76">
        <f t="shared" si="12"/>
        <v>125131884</v>
      </c>
      <c r="AC31" s="40">
        <f t="shared" si="13"/>
        <v>0.8345032953847568</v>
      </c>
      <c r="AD31" s="75">
        <v>17227845</v>
      </c>
      <c r="AE31" s="76">
        <v>2300599</v>
      </c>
      <c r="AF31" s="76">
        <f t="shared" si="14"/>
        <v>19528444</v>
      </c>
      <c r="AG31" s="40">
        <f t="shared" si="15"/>
        <v>0.7307555619172224</v>
      </c>
      <c r="AH31" s="40">
        <f t="shared" si="16"/>
        <v>0.5336490198604662</v>
      </c>
      <c r="AI31" s="12">
        <v>106368340</v>
      </c>
      <c r="AJ31" s="12">
        <v>125529646</v>
      </c>
      <c r="AK31" s="12">
        <v>91731487</v>
      </c>
      <c r="AL31" s="12"/>
    </row>
    <row r="32" spans="1:38" s="13" customFormat="1" ht="12.75">
      <c r="A32" s="29" t="s">
        <v>96</v>
      </c>
      <c r="B32" s="58" t="s">
        <v>630</v>
      </c>
      <c r="C32" s="39" t="s">
        <v>631</v>
      </c>
      <c r="D32" s="75">
        <v>273008628</v>
      </c>
      <c r="E32" s="76">
        <v>49005000</v>
      </c>
      <c r="F32" s="77">
        <f t="shared" si="0"/>
        <v>322013628</v>
      </c>
      <c r="G32" s="75">
        <v>280256551</v>
      </c>
      <c r="H32" s="76">
        <v>31220237</v>
      </c>
      <c r="I32" s="78">
        <f t="shared" si="1"/>
        <v>311476788</v>
      </c>
      <c r="J32" s="75">
        <v>122189366</v>
      </c>
      <c r="K32" s="76">
        <v>1374828</v>
      </c>
      <c r="L32" s="76">
        <f t="shared" si="2"/>
        <v>123564194</v>
      </c>
      <c r="M32" s="40">
        <f t="shared" si="3"/>
        <v>0.3837234925970276</v>
      </c>
      <c r="N32" s="103">
        <v>54579253</v>
      </c>
      <c r="O32" s="104">
        <v>3261207</v>
      </c>
      <c r="P32" s="105">
        <f t="shared" si="4"/>
        <v>57840460</v>
      </c>
      <c r="Q32" s="40">
        <f t="shared" si="5"/>
        <v>0.17962115566115108</v>
      </c>
      <c r="R32" s="103">
        <v>53674974</v>
      </c>
      <c r="S32" s="105">
        <v>4053920</v>
      </c>
      <c r="T32" s="105">
        <f t="shared" si="6"/>
        <v>57728894</v>
      </c>
      <c r="U32" s="40">
        <f t="shared" si="7"/>
        <v>0.18533931331024256</v>
      </c>
      <c r="V32" s="103">
        <v>44797334</v>
      </c>
      <c r="W32" s="105">
        <v>8571249</v>
      </c>
      <c r="X32" s="105">
        <f t="shared" si="8"/>
        <v>53368583</v>
      </c>
      <c r="Y32" s="40">
        <f t="shared" si="9"/>
        <v>0.17134048203938715</v>
      </c>
      <c r="Z32" s="75">
        <f t="shared" si="10"/>
        <v>275240927</v>
      </c>
      <c r="AA32" s="76">
        <f t="shared" si="11"/>
        <v>17261204</v>
      </c>
      <c r="AB32" s="76">
        <f t="shared" si="12"/>
        <v>292502131</v>
      </c>
      <c r="AC32" s="40">
        <f t="shared" si="13"/>
        <v>0.9390816339097474</v>
      </c>
      <c r="AD32" s="75">
        <v>40109213</v>
      </c>
      <c r="AE32" s="76">
        <v>18407058</v>
      </c>
      <c r="AF32" s="76">
        <f t="shared" si="14"/>
        <v>58516271</v>
      </c>
      <c r="AG32" s="40">
        <f t="shared" si="15"/>
        <v>0.9371951599769838</v>
      </c>
      <c r="AH32" s="40">
        <f t="shared" si="16"/>
        <v>-0.0879701989212539</v>
      </c>
      <c r="AI32" s="12">
        <v>321424692</v>
      </c>
      <c r="AJ32" s="12">
        <v>324090277</v>
      </c>
      <c r="AK32" s="12">
        <v>303735839</v>
      </c>
      <c r="AL32" s="12"/>
    </row>
    <row r="33" spans="1:38" s="13" customFormat="1" ht="12.75">
      <c r="A33" s="29" t="s">
        <v>96</v>
      </c>
      <c r="B33" s="58" t="s">
        <v>632</v>
      </c>
      <c r="C33" s="39" t="s">
        <v>633</v>
      </c>
      <c r="D33" s="75">
        <v>713165520</v>
      </c>
      <c r="E33" s="76">
        <v>110712487</v>
      </c>
      <c r="F33" s="77">
        <f t="shared" si="0"/>
        <v>823878007</v>
      </c>
      <c r="G33" s="75">
        <v>736663588</v>
      </c>
      <c r="H33" s="76">
        <v>122538218</v>
      </c>
      <c r="I33" s="78">
        <f t="shared" si="1"/>
        <v>859201806</v>
      </c>
      <c r="J33" s="75">
        <v>285103525</v>
      </c>
      <c r="K33" s="76">
        <v>15555686</v>
      </c>
      <c r="L33" s="76">
        <f t="shared" si="2"/>
        <v>300659211</v>
      </c>
      <c r="M33" s="40">
        <f t="shared" si="3"/>
        <v>0.36493171130371005</v>
      </c>
      <c r="N33" s="103">
        <v>132010377</v>
      </c>
      <c r="O33" s="104">
        <v>30073915</v>
      </c>
      <c r="P33" s="105">
        <f t="shared" si="4"/>
        <v>162084292</v>
      </c>
      <c r="Q33" s="40">
        <f t="shared" si="5"/>
        <v>0.19673336419089532</v>
      </c>
      <c r="R33" s="103">
        <v>146401876</v>
      </c>
      <c r="S33" s="105">
        <v>20916632</v>
      </c>
      <c r="T33" s="105">
        <f t="shared" si="6"/>
        <v>167318508</v>
      </c>
      <c r="U33" s="40">
        <f t="shared" si="7"/>
        <v>0.1947371465371431</v>
      </c>
      <c r="V33" s="103">
        <v>141649592</v>
      </c>
      <c r="W33" s="105">
        <v>38398962</v>
      </c>
      <c r="X33" s="105">
        <f t="shared" si="8"/>
        <v>180048554</v>
      </c>
      <c r="Y33" s="40">
        <f t="shared" si="9"/>
        <v>0.209553276939923</v>
      </c>
      <c r="Z33" s="75">
        <f t="shared" si="10"/>
        <v>705165370</v>
      </c>
      <c r="AA33" s="76">
        <f t="shared" si="11"/>
        <v>104945195</v>
      </c>
      <c r="AB33" s="76">
        <f t="shared" si="12"/>
        <v>810110565</v>
      </c>
      <c r="AC33" s="40">
        <f t="shared" si="13"/>
        <v>0.9428641319685495</v>
      </c>
      <c r="AD33" s="75">
        <v>127371172</v>
      </c>
      <c r="AE33" s="76">
        <v>51181788</v>
      </c>
      <c r="AF33" s="76">
        <f t="shared" si="14"/>
        <v>178552960</v>
      </c>
      <c r="AG33" s="40">
        <f t="shared" si="15"/>
        <v>0.929008088370434</v>
      </c>
      <c r="AH33" s="40">
        <f t="shared" si="16"/>
        <v>0.008376192699353746</v>
      </c>
      <c r="AI33" s="12">
        <v>810289934</v>
      </c>
      <c r="AJ33" s="12">
        <v>834652549</v>
      </c>
      <c r="AK33" s="12">
        <v>775398969</v>
      </c>
      <c r="AL33" s="12"/>
    </row>
    <row r="34" spans="1:38" s="13" customFormat="1" ht="12.75">
      <c r="A34" s="29" t="s">
        <v>96</v>
      </c>
      <c r="B34" s="58" t="s">
        <v>64</v>
      </c>
      <c r="C34" s="39" t="s">
        <v>65</v>
      </c>
      <c r="D34" s="75">
        <v>1125436784</v>
      </c>
      <c r="E34" s="76">
        <v>251023959</v>
      </c>
      <c r="F34" s="77">
        <f t="shared" si="0"/>
        <v>1376460743</v>
      </c>
      <c r="G34" s="75">
        <v>1187830840</v>
      </c>
      <c r="H34" s="76">
        <v>367534978</v>
      </c>
      <c r="I34" s="78">
        <f t="shared" si="1"/>
        <v>1555365818</v>
      </c>
      <c r="J34" s="75">
        <v>417098113</v>
      </c>
      <c r="K34" s="76">
        <v>17273910</v>
      </c>
      <c r="L34" s="76">
        <f t="shared" si="2"/>
        <v>434372023</v>
      </c>
      <c r="M34" s="40">
        <f t="shared" si="3"/>
        <v>0.3155716755519558</v>
      </c>
      <c r="N34" s="103">
        <v>209648034</v>
      </c>
      <c r="O34" s="104">
        <v>39845765</v>
      </c>
      <c r="P34" s="105">
        <f t="shared" si="4"/>
        <v>249493799</v>
      </c>
      <c r="Q34" s="40">
        <f t="shared" si="5"/>
        <v>0.1812574752086482</v>
      </c>
      <c r="R34" s="103">
        <v>186548489</v>
      </c>
      <c r="S34" s="105">
        <v>39965336</v>
      </c>
      <c r="T34" s="105">
        <f t="shared" si="6"/>
        <v>226513825</v>
      </c>
      <c r="U34" s="40">
        <f t="shared" si="7"/>
        <v>0.1456337939143266</v>
      </c>
      <c r="V34" s="103">
        <v>284099985</v>
      </c>
      <c r="W34" s="105">
        <v>226585158</v>
      </c>
      <c r="X34" s="105">
        <f t="shared" si="8"/>
        <v>510685143</v>
      </c>
      <c r="Y34" s="40">
        <f t="shared" si="9"/>
        <v>0.32833764063085513</v>
      </c>
      <c r="Z34" s="75">
        <f t="shared" si="10"/>
        <v>1097394621</v>
      </c>
      <c r="AA34" s="76">
        <f t="shared" si="11"/>
        <v>323670169</v>
      </c>
      <c r="AB34" s="76">
        <f t="shared" si="12"/>
        <v>1421064790</v>
      </c>
      <c r="AC34" s="40">
        <f t="shared" si="13"/>
        <v>0.9136530927671448</v>
      </c>
      <c r="AD34" s="75">
        <v>251449498</v>
      </c>
      <c r="AE34" s="76">
        <v>53604016</v>
      </c>
      <c r="AF34" s="76">
        <f t="shared" si="14"/>
        <v>305053514</v>
      </c>
      <c r="AG34" s="40">
        <f t="shared" si="15"/>
        <v>0.9842120694598914</v>
      </c>
      <c r="AH34" s="40">
        <f t="shared" si="16"/>
        <v>0.6740837904263577</v>
      </c>
      <c r="AI34" s="12">
        <v>1098219731</v>
      </c>
      <c r="AJ34" s="12">
        <v>1119747389</v>
      </c>
      <c r="AK34" s="12">
        <v>1102068895</v>
      </c>
      <c r="AL34" s="12"/>
    </row>
    <row r="35" spans="1:38" s="13" customFormat="1" ht="12.75">
      <c r="A35" s="29" t="s">
        <v>96</v>
      </c>
      <c r="B35" s="58" t="s">
        <v>634</v>
      </c>
      <c r="C35" s="39" t="s">
        <v>635</v>
      </c>
      <c r="D35" s="75">
        <v>422014434</v>
      </c>
      <c r="E35" s="76">
        <v>43423629</v>
      </c>
      <c r="F35" s="77">
        <f t="shared" si="0"/>
        <v>465438063</v>
      </c>
      <c r="G35" s="75">
        <v>422014434</v>
      </c>
      <c r="H35" s="76">
        <v>43423629</v>
      </c>
      <c r="I35" s="78">
        <f t="shared" si="1"/>
        <v>465438063</v>
      </c>
      <c r="J35" s="75">
        <v>176476135</v>
      </c>
      <c r="K35" s="76">
        <v>10131160</v>
      </c>
      <c r="L35" s="76">
        <f t="shared" si="2"/>
        <v>186607295</v>
      </c>
      <c r="M35" s="40">
        <f t="shared" si="3"/>
        <v>0.4009283078337321</v>
      </c>
      <c r="N35" s="103">
        <v>74331580</v>
      </c>
      <c r="O35" s="104">
        <v>10886241</v>
      </c>
      <c r="P35" s="105">
        <f t="shared" si="4"/>
        <v>85217821</v>
      </c>
      <c r="Q35" s="40">
        <f t="shared" si="5"/>
        <v>0.18309164585879603</v>
      </c>
      <c r="R35" s="103">
        <v>82866978</v>
      </c>
      <c r="S35" s="105">
        <v>6756684</v>
      </c>
      <c r="T35" s="105">
        <f t="shared" si="6"/>
        <v>89623662</v>
      </c>
      <c r="U35" s="40">
        <f t="shared" si="7"/>
        <v>0.1925576550880412</v>
      </c>
      <c r="V35" s="103">
        <v>57469866</v>
      </c>
      <c r="W35" s="105">
        <v>12885964</v>
      </c>
      <c r="X35" s="105">
        <f t="shared" si="8"/>
        <v>70355830</v>
      </c>
      <c r="Y35" s="40">
        <f t="shared" si="9"/>
        <v>0.15116045633766742</v>
      </c>
      <c r="Z35" s="75">
        <f t="shared" si="10"/>
        <v>391144559</v>
      </c>
      <c r="AA35" s="76">
        <f t="shared" si="11"/>
        <v>40660049</v>
      </c>
      <c r="AB35" s="76">
        <f t="shared" si="12"/>
        <v>431804608</v>
      </c>
      <c r="AC35" s="40">
        <f t="shared" si="13"/>
        <v>0.9277380651182368</v>
      </c>
      <c r="AD35" s="75">
        <v>62241337</v>
      </c>
      <c r="AE35" s="76">
        <v>19168466</v>
      </c>
      <c r="AF35" s="76">
        <f t="shared" si="14"/>
        <v>81409803</v>
      </c>
      <c r="AG35" s="40">
        <f t="shared" si="15"/>
        <v>0.8590768095104684</v>
      </c>
      <c r="AH35" s="40">
        <f t="shared" si="16"/>
        <v>-0.1357818418993103</v>
      </c>
      <c r="AI35" s="12">
        <v>461404155</v>
      </c>
      <c r="AJ35" s="12">
        <v>480212226</v>
      </c>
      <c r="AK35" s="12">
        <v>412539187</v>
      </c>
      <c r="AL35" s="12"/>
    </row>
    <row r="36" spans="1:38" s="13" customFormat="1" ht="12.75">
      <c r="A36" s="29" t="s">
        <v>96</v>
      </c>
      <c r="B36" s="58" t="s">
        <v>636</v>
      </c>
      <c r="C36" s="39" t="s">
        <v>637</v>
      </c>
      <c r="D36" s="75">
        <v>403547558</v>
      </c>
      <c r="E36" s="76">
        <v>52161018</v>
      </c>
      <c r="F36" s="77">
        <f t="shared" si="0"/>
        <v>455708576</v>
      </c>
      <c r="G36" s="75">
        <v>423613545</v>
      </c>
      <c r="H36" s="76">
        <v>68925263</v>
      </c>
      <c r="I36" s="78">
        <f t="shared" si="1"/>
        <v>492538808</v>
      </c>
      <c r="J36" s="75">
        <v>224080109</v>
      </c>
      <c r="K36" s="76">
        <v>8188156</v>
      </c>
      <c r="L36" s="76">
        <f t="shared" si="2"/>
        <v>232268265</v>
      </c>
      <c r="M36" s="40">
        <f t="shared" si="3"/>
        <v>0.509685964303643</v>
      </c>
      <c r="N36" s="103">
        <v>54729737</v>
      </c>
      <c r="O36" s="104">
        <v>19917181</v>
      </c>
      <c r="P36" s="105">
        <f t="shared" si="4"/>
        <v>74646918</v>
      </c>
      <c r="Q36" s="40">
        <f t="shared" si="5"/>
        <v>0.1638040667463761</v>
      </c>
      <c r="R36" s="103">
        <v>62923497</v>
      </c>
      <c r="S36" s="105">
        <v>12444479</v>
      </c>
      <c r="T36" s="105">
        <f t="shared" si="6"/>
        <v>75367976</v>
      </c>
      <c r="U36" s="40">
        <f t="shared" si="7"/>
        <v>0.1530193657349331</v>
      </c>
      <c r="V36" s="103">
        <v>69540754</v>
      </c>
      <c r="W36" s="105">
        <v>27222912</v>
      </c>
      <c r="X36" s="105">
        <f t="shared" si="8"/>
        <v>96763666</v>
      </c>
      <c r="Y36" s="40">
        <f t="shared" si="9"/>
        <v>0.19645896816317468</v>
      </c>
      <c r="Z36" s="75">
        <f t="shared" si="10"/>
        <v>411274097</v>
      </c>
      <c r="AA36" s="76">
        <f t="shared" si="11"/>
        <v>67772728</v>
      </c>
      <c r="AB36" s="76">
        <f t="shared" si="12"/>
        <v>479046825</v>
      </c>
      <c r="AC36" s="40">
        <f t="shared" si="13"/>
        <v>0.9726072691514696</v>
      </c>
      <c r="AD36" s="75">
        <v>75277368</v>
      </c>
      <c r="AE36" s="76">
        <v>20509681</v>
      </c>
      <c r="AF36" s="76">
        <f t="shared" si="14"/>
        <v>95787049</v>
      </c>
      <c r="AG36" s="40">
        <f t="shared" si="15"/>
        <v>0.9923073331121444</v>
      </c>
      <c r="AH36" s="40">
        <f t="shared" si="16"/>
        <v>0.010195710278119163</v>
      </c>
      <c r="AI36" s="12">
        <v>376687861</v>
      </c>
      <c r="AJ36" s="12">
        <v>397512208</v>
      </c>
      <c r="AK36" s="12">
        <v>394454279</v>
      </c>
      <c r="AL36" s="12"/>
    </row>
    <row r="37" spans="1:38" s="13" customFormat="1" ht="12.75">
      <c r="A37" s="29" t="s">
        <v>96</v>
      </c>
      <c r="B37" s="58" t="s">
        <v>638</v>
      </c>
      <c r="C37" s="39" t="s">
        <v>639</v>
      </c>
      <c r="D37" s="75">
        <v>528122560</v>
      </c>
      <c r="E37" s="76">
        <v>75959000</v>
      </c>
      <c r="F37" s="77">
        <f t="shared" si="0"/>
        <v>604081560</v>
      </c>
      <c r="G37" s="75">
        <v>521592630</v>
      </c>
      <c r="H37" s="76">
        <v>84932000</v>
      </c>
      <c r="I37" s="78">
        <f t="shared" si="1"/>
        <v>606524630</v>
      </c>
      <c r="J37" s="75">
        <v>268711715</v>
      </c>
      <c r="K37" s="76">
        <v>12633003</v>
      </c>
      <c r="L37" s="76">
        <f t="shared" si="2"/>
        <v>281344718</v>
      </c>
      <c r="M37" s="40">
        <f t="shared" si="3"/>
        <v>0.4657396229740898</v>
      </c>
      <c r="N37" s="103">
        <v>81525268</v>
      </c>
      <c r="O37" s="104">
        <v>17858770</v>
      </c>
      <c r="P37" s="105">
        <f t="shared" si="4"/>
        <v>99384038</v>
      </c>
      <c r="Q37" s="40">
        <f t="shared" si="5"/>
        <v>0.16452089350318855</v>
      </c>
      <c r="R37" s="103">
        <v>89378891</v>
      </c>
      <c r="S37" s="105">
        <v>12854095</v>
      </c>
      <c r="T37" s="105">
        <f t="shared" si="6"/>
        <v>102232986</v>
      </c>
      <c r="U37" s="40">
        <f t="shared" si="7"/>
        <v>0.1685553742475388</v>
      </c>
      <c r="V37" s="103">
        <v>77838637</v>
      </c>
      <c r="W37" s="105">
        <v>29095287</v>
      </c>
      <c r="X37" s="105">
        <f t="shared" si="8"/>
        <v>106933924</v>
      </c>
      <c r="Y37" s="40">
        <f t="shared" si="9"/>
        <v>0.1763059877716755</v>
      </c>
      <c r="Z37" s="75">
        <f t="shared" si="10"/>
        <v>517454511</v>
      </c>
      <c r="AA37" s="76">
        <f t="shared" si="11"/>
        <v>72441155</v>
      </c>
      <c r="AB37" s="76">
        <f t="shared" si="12"/>
        <v>589895666</v>
      </c>
      <c r="AC37" s="40">
        <f t="shared" si="13"/>
        <v>0.972583200784443</v>
      </c>
      <c r="AD37" s="75">
        <v>78543922</v>
      </c>
      <c r="AE37" s="76">
        <v>37763692</v>
      </c>
      <c r="AF37" s="76">
        <f t="shared" si="14"/>
        <v>116307614</v>
      </c>
      <c r="AG37" s="40">
        <f t="shared" si="15"/>
        <v>0.9857296773980996</v>
      </c>
      <c r="AH37" s="40">
        <f t="shared" si="16"/>
        <v>-0.08059394976497414</v>
      </c>
      <c r="AI37" s="12">
        <v>559484000</v>
      </c>
      <c r="AJ37" s="12">
        <v>578225050</v>
      </c>
      <c r="AK37" s="12">
        <v>569973592</v>
      </c>
      <c r="AL37" s="12"/>
    </row>
    <row r="38" spans="1:38" s="13" customFormat="1" ht="12.75">
      <c r="A38" s="29" t="s">
        <v>115</v>
      </c>
      <c r="B38" s="58" t="s">
        <v>640</v>
      </c>
      <c r="C38" s="39" t="s">
        <v>641</v>
      </c>
      <c r="D38" s="75">
        <v>176402778</v>
      </c>
      <c r="E38" s="76">
        <v>8875000</v>
      </c>
      <c r="F38" s="77">
        <f t="shared" si="0"/>
        <v>185277778</v>
      </c>
      <c r="G38" s="75">
        <v>274692278</v>
      </c>
      <c r="H38" s="76">
        <v>6935000</v>
      </c>
      <c r="I38" s="78">
        <f t="shared" si="1"/>
        <v>281627278</v>
      </c>
      <c r="J38" s="75">
        <v>65009224</v>
      </c>
      <c r="K38" s="76">
        <v>3542</v>
      </c>
      <c r="L38" s="76">
        <f t="shared" si="2"/>
        <v>65012766</v>
      </c>
      <c r="M38" s="40">
        <f t="shared" si="3"/>
        <v>0.3508934892343107</v>
      </c>
      <c r="N38" s="103">
        <v>55311285</v>
      </c>
      <c r="O38" s="104">
        <v>96998</v>
      </c>
      <c r="P38" s="105">
        <f t="shared" si="4"/>
        <v>55408283</v>
      </c>
      <c r="Q38" s="40">
        <f t="shared" si="5"/>
        <v>0.29905520024101323</v>
      </c>
      <c r="R38" s="103">
        <v>55967549</v>
      </c>
      <c r="S38" s="105">
        <v>45001</v>
      </c>
      <c r="T38" s="105">
        <f t="shared" si="6"/>
        <v>56012550</v>
      </c>
      <c r="U38" s="40">
        <f t="shared" si="7"/>
        <v>0.19888893717177497</v>
      </c>
      <c r="V38" s="103">
        <v>7770961</v>
      </c>
      <c r="W38" s="105">
        <v>473349</v>
      </c>
      <c r="X38" s="105">
        <f t="shared" si="8"/>
        <v>8244310</v>
      </c>
      <c r="Y38" s="40">
        <f t="shared" si="9"/>
        <v>0.029273833339396902</v>
      </c>
      <c r="Z38" s="75">
        <f t="shared" si="10"/>
        <v>184059019</v>
      </c>
      <c r="AA38" s="76">
        <f t="shared" si="11"/>
        <v>618890</v>
      </c>
      <c r="AB38" s="76">
        <f t="shared" si="12"/>
        <v>184677909</v>
      </c>
      <c r="AC38" s="40">
        <f t="shared" si="13"/>
        <v>0.6557529168037479</v>
      </c>
      <c r="AD38" s="75">
        <v>11983812</v>
      </c>
      <c r="AE38" s="76">
        <v>396293</v>
      </c>
      <c r="AF38" s="76">
        <f t="shared" si="14"/>
        <v>12380105</v>
      </c>
      <c r="AG38" s="40">
        <f t="shared" si="15"/>
        <v>0.9545383278292275</v>
      </c>
      <c r="AH38" s="40">
        <f t="shared" si="16"/>
        <v>-0.3340678451434782</v>
      </c>
      <c r="AI38" s="12">
        <v>174122445</v>
      </c>
      <c r="AJ38" s="12">
        <v>177207714</v>
      </c>
      <c r="AK38" s="12">
        <v>169151555</v>
      </c>
      <c r="AL38" s="12"/>
    </row>
    <row r="39" spans="1:38" s="55" customFormat="1" ht="12.75">
      <c r="A39" s="59"/>
      <c r="B39" s="60" t="s">
        <v>642</v>
      </c>
      <c r="C39" s="32"/>
      <c r="D39" s="79">
        <f>SUM(D31:D38)</f>
        <v>3740599482</v>
      </c>
      <c r="E39" s="80">
        <f>SUM(E31:E38)</f>
        <v>625723143</v>
      </c>
      <c r="F39" s="88">
        <f t="shared" si="0"/>
        <v>4366322625</v>
      </c>
      <c r="G39" s="79">
        <f>SUM(G31:G38)</f>
        <v>3958743523</v>
      </c>
      <c r="H39" s="80">
        <f>SUM(H31:H38)</f>
        <v>763377409</v>
      </c>
      <c r="I39" s="81">
        <f t="shared" si="1"/>
        <v>4722120932</v>
      </c>
      <c r="J39" s="79">
        <f>SUM(J31:J38)</f>
        <v>1592980608</v>
      </c>
      <c r="K39" s="80">
        <f>SUM(K31:K38)</f>
        <v>74947004</v>
      </c>
      <c r="L39" s="80">
        <f t="shared" si="2"/>
        <v>1667927612</v>
      </c>
      <c r="M39" s="44">
        <f t="shared" si="3"/>
        <v>0.38199825236230683</v>
      </c>
      <c r="N39" s="109">
        <f>SUM(N31:N38)</f>
        <v>674965903</v>
      </c>
      <c r="O39" s="110">
        <f>SUM(O31:O38)</f>
        <v>127780304</v>
      </c>
      <c r="P39" s="111">
        <f t="shared" si="4"/>
        <v>802746207</v>
      </c>
      <c r="Q39" s="44">
        <f t="shared" si="5"/>
        <v>0.1838494944014816</v>
      </c>
      <c r="R39" s="109">
        <f>SUM(R31:R38)</f>
        <v>696131649</v>
      </c>
      <c r="S39" s="111">
        <f>SUM(S31:S38)</f>
        <v>111079121</v>
      </c>
      <c r="T39" s="111">
        <f t="shared" si="6"/>
        <v>807210770</v>
      </c>
      <c r="U39" s="44">
        <f t="shared" si="7"/>
        <v>0.17094241795669454</v>
      </c>
      <c r="V39" s="109">
        <f>SUM(V31:V38)</f>
        <v>698813049</v>
      </c>
      <c r="W39" s="111">
        <f>SUM(W31:W38)</f>
        <v>357536740</v>
      </c>
      <c r="X39" s="111">
        <f t="shared" si="8"/>
        <v>1056349789</v>
      </c>
      <c r="Y39" s="44">
        <f t="shared" si="9"/>
        <v>0.2237024007245395</v>
      </c>
      <c r="Z39" s="79">
        <f t="shared" si="10"/>
        <v>3662891209</v>
      </c>
      <c r="AA39" s="80">
        <f t="shared" si="11"/>
        <v>671343169</v>
      </c>
      <c r="AB39" s="80">
        <f t="shared" si="12"/>
        <v>4334234378</v>
      </c>
      <c r="AC39" s="44">
        <f t="shared" si="13"/>
        <v>0.9178575560461737</v>
      </c>
      <c r="AD39" s="79">
        <f>SUM(AD31:AD38)</f>
        <v>664204167</v>
      </c>
      <c r="AE39" s="80">
        <f>SUM(AE31:AE38)</f>
        <v>203331593</v>
      </c>
      <c r="AF39" s="80">
        <f t="shared" si="14"/>
        <v>867535760</v>
      </c>
      <c r="AG39" s="44">
        <f t="shared" si="15"/>
        <v>0.9459713426455394</v>
      </c>
      <c r="AH39" s="44">
        <f t="shared" si="16"/>
        <v>0.2176440876627379</v>
      </c>
      <c r="AI39" s="61">
        <f>SUM(AI31:AI38)</f>
        <v>3908001158</v>
      </c>
      <c r="AJ39" s="61">
        <f>SUM(AJ31:AJ38)</f>
        <v>4037177059</v>
      </c>
      <c r="AK39" s="61">
        <f>SUM(AK31:AK38)</f>
        <v>3819053803</v>
      </c>
      <c r="AL39" s="61"/>
    </row>
    <row r="40" spans="1:38" s="13" customFormat="1" ht="12.75">
      <c r="A40" s="29" t="s">
        <v>96</v>
      </c>
      <c r="B40" s="58" t="s">
        <v>643</v>
      </c>
      <c r="C40" s="39" t="s">
        <v>644</v>
      </c>
      <c r="D40" s="75">
        <v>36198000</v>
      </c>
      <c r="E40" s="76">
        <v>15718000</v>
      </c>
      <c r="F40" s="77">
        <f t="shared" si="0"/>
        <v>51916000</v>
      </c>
      <c r="G40" s="75">
        <v>39696787</v>
      </c>
      <c r="H40" s="76">
        <v>15304729</v>
      </c>
      <c r="I40" s="78">
        <f t="shared" si="1"/>
        <v>55001516</v>
      </c>
      <c r="J40" s="75">
        <v>12239785</v>
      </c>
      <c r="K40" s="76">
        <v>2914113</v>
      </c>
      <c r="L40" s="76">
        <f t="shared" si="2"/>
        <v>15153898</v>
      </c>
      <c r="M40" s="40">
        <f t="shared" si="3"/>
        <v>0.2918926342553355</v>
      </c>
      <c r="N40" s="103">
        <v>8678464</v>
      </c>
      <c r="O40" s="104">
        <v>2189951</v>
      </c>
      <c r="P40" s="105">
        <f t="shared" si="4"/>
        <v>10868415</v>
      </c>
      <c r="Q40" s="40">
        <f t="shared" si="5"/>
        <v>0.20934615532783726</v>
      </c>
      <c r="R40" s="103">
        <v>8100556</v>
      </c>
      <c r="S40" s="105">
        <v>1491381</v>
      </c>
      <c r="T40" s="105">
        <f t="shared" si="6"/>
        <v>9591937</v>
      </c>
      <c r="U40" s="40">
        <f t="shared" si="7"/>
        <v>0.1743940476113422</v>
      </c>
      <c r="V40" s="103">
        <v>5494680</v>
      </c>
      <c r="W40" s="105">
        <v>6334984</v>
      </c>
      <c r="X40" s="105">
        <f t="shared" si="8"/>
        <v>11829664</v>
      </c>
      <c r="Y40" s="40">
        <f t="shared" si="9"/>
        <v>0.2150788716441925</v>
      </c>
      <c r="Z40" s="75">
        <f t="shared" si="10"/>
        <v>34513485</v>
      </c>
      <c r="AA40" s="76">
        <f t="shared" si="11"/>
        <v>12930429</v>
      </c>
      <c r="AB40" s="76">
        <f t="shared" si="12"/>
        <v>47443914</v>
      </c>
      <c r="AC40" s="40">
        <f t="shared" si="13"/>
        <v>0.8625928419863917</v>
      </c>
      <c r="AD40" s="75">
        <v>1791730</v>
      </c>
      <c r="AE40" s="76">
        <v>8928552</v>
      </c>
      <c r="AF40" s="76">
        <f t="shared" si="14"/>
        <v>10720282</v>
      </c>
      <c r="AG40" s="40">
        <f t="shared" si="15"/>
        <v>0.6353319245517275</v>
      </c>
      <c r="AH40" s="40">
        <f t="shared" si="16"/>
        <v>0.103484404608013</v>
      </c>
      <c r="AI40" s="12">
        <v>64841145</v>
      </c>
      <c r="AJ40" s="12">
        <v>63623299</v>
      </c>
      <c r="AK40" s="12">
        <v>40421913</v>
      </c>
      <c r="AL40" s="12"/>
    </row>
    <row r="41" spans="1:38" s="13" customFormat="1" ht="12.75">
      <c r="A41" s="29" t="s">
        <v>96</v>
      </c>
      <c r="B41" s="58" t="s">
        <v>645</v>
      </c>
      <c r="C41" s="39" t="s">
        <v>646</v>
      </c>
      <c r="D41" s="75">
        <v>47763534</v>
      </c>
      <c r="E41" s="76">
        <v>17918000</v>
      </c>
      <c r="F41" s="77">
        <f t="shared" si="0"/>
        <v>65681534</v>
      </c>
      <c r="G41" s="75">
        <v>45878834</v>
      </c>
      <c r="H41" s="76">
        <v>24018750</v>
      </c>
      <c r="I41" s="78">
        <f t="shared" si="1"/>
        <v>69897584</v>
      </c>
      <c r="J41" s="75">
        <v>9498347</v>
      </c>
      <c r="K41" s="76">
        <v>335111</v>
      </c>
      <c r="L41" s="76">
        <f t="shared" si="2"/>
        <v>9833458</v>
      </c>
      <c r="M41" s="40">
        <f t="shared" si="3"/>
        <v>0.1497141951648084</v>
      </c>
      <c r="N41" s="103">
        <v>10197312</v>
      </c>
      <c r="O41" s="104">
        <v>1403215</v>
      </c>
      <c r="P41" s="105">
        <f t="shared" si="4"/>
        <v>11600527</v>
      </c>
      <c r="Q41" s="40">
        <f t="shared" si="5"/>
        <v>0.1766177842314097</v>
      </c>
      <c r="R41" s="103">
        <v>9400560</v>
      </c>
      <c r="S41" s="105">
        <v>2923759</v>
      </c>
      <c r="T41" s="105">
        <f t="shared" si="6"/>
        <v>12324319</v>
      </c>
      <c r="U41" s="40">
        <f t="shared" si="7"/>
        <v>0.17631967079148259</v>
      </c>
      <c r="V41" s="103">
        <v>7975118</v>
      </c>
      <c r="W41" s="105">
        <v>19350791</v>
      </c>
      <c r="X41" s="105">
        <f t="shared" si="8"/>
        <v>27325909</v>
      </c>
      <c r="Y41" s="40">
        <f t="shared" si="9"/>
        <v>0.39094211038825033</v>
      </c>
      <c r="Z41" s="75">
        <f t="shared" si="10"/>
        <v>37071337</v>
      </c>
      <c r="AA41" s="76">
        <f t="shared" si="11"/>
        <v>24012876</v>
      </c>
      <c r="AB41" s="76">
        <f t="shared" si="12"/>
        <v>61084213</v>
      </c>
      <c r="AC41" s="40">
        <f t="shared" si="13"/>
        <v>0.8739102198439362</v>
      </c>
      <c r="AD41" s="75">
        <v>5306092</v>
      </c>
      <c r="AE41" s="76">
        <v>3159033</v>
      </c>
      <c r="AF41" s="76">
        <f t="shared" si="14"/>
        <v>8465125</v>
      </c>
      <c r="AG41" s="40">
        <f t="shared" si="15"/>
        <v>0.9409021619474521</v>
      </c>
      <c r="AH41" s="40">
        <f t="shared" si="16"/>
        <v>2.228057352962892</v>
      </c>
      <c r="AI41" s="12">
        <v>54369798</v>
      </c>
      <c r="AJ41" s="12">
        <v>47485798</v>
      </c>
      <c r="AK41" s="12">
        <v>44679490</v>
      </c>
      <c r="AL41" s="12"/>
    </row>
    <row r="42" spans="1:38" s="13" customFormat="1" ht="12.75">
      <c r="A42" s="29" t="s">
        <v>96</v>
      </c>
      <c r="B42" s="58" t="s">
        <v>647</v>
      </c>
      <c r="C42" s="39" t="s">
        <v>648</v>
      </c>
      <c r="D42" s="75">
        <v>197603544</v>
      </c>
      <c r="E42" s="76">
        <v>25021860</v>
      </c>
      <c r="F42" s="77">
        <f t="shared" si="0"/>
        <v>222625404</v>
      </c>
      <c r="G42" s="75">
        <v>209685910</v>
      </c>
      <c r="H42" s="76">
        <v>34575212</v>
      </c>
      <c r="I42" s="78">
        <f t="shared" si="1"/>
        <v>244261122</v>
      </c>
      <c r="J42" s="75">
        <v>71813618</v>
      </c>
      <c r="K42" s="76">
        <v>7501548</v>
      </c>
      <c r="L42" s="76">
        <f t="shared" si="2"/>
        <v>79315166</v>
      </c>
      <c r="M42" s="40">
        <f t="shared" si="3"/>
        <v>0.35627185655775384</v>
      </c>
      <c r="N42" s="103">
        <v>48338068</v>
      </c>
      <c r="O42" s="104">
        <v>5225384</v>
      </c>
      <c r="P42" s="105">
        <f t="shared" si="4"/>
        <v>53563452</v>
      </c>
      <c r="Q42" s="40">
        <f t="shared" si="5"/>
        <v>0.2405990108837714</v>
      </c>
      <c r="R42" s="103">
        <v>47766189</v>
      </c>
      <c r="S42" s="105">
        <v>1897202</v>
      </c>
      <c r="T42" s="105">
        <f t="shared" si="6"/>
        <v>49663391</v>
      </c>
      <c r="U42" s="40">
        <f t="shared" si="7"/>
        <v>0.20332089934475941</v>
      </c>
      <c r="V42" s="103">
        <v>40900615</v>
      </c>
      <c r="W42" s="105">
        <v>12543131</v>
      </c>
      <c r="X42" s="105">
        <f t="shared" si="8"/>
        <v>53443746</v>
      </c>
      <c r="Y42" s="40">
        <f t="shared" si="9"/>
        <v>0.21879759481330804</v>
      </c>
      <c r="Z42" s="75">
        <f t="shared" si="10"/>
        <v>208818490</v>
      </c>
      <c r="AA42" s="76">
        <f t="shared" si="11"/>
        <v>27167265</v>
      </c>
      <c r="AB42" s="76">
        <f t="shared" si="12"/>
        <v>235985755</v>
      </c>
      <c r="AC42" s="40">
        <f t="shared" si="13"/>
        <v>0.9661208180317783</v>
      </c>
      <c r="AD42" s="75">
        <v>35088442</v>
      </c>
      <c r="AE42" s="76">
        <v>11919232</v>
      </c>
      <c r="AF42" s="76">
        <f t="shared" si="14"/>
        <v>47007674</v>
      </c>
      <c r="AG42" s="40">
        <f t="shared" si="15"/>
        <v>0.9296184494642671</v>
      </c>
      <c r="AH42" s="40">
        <f t="shared" si="16"/>
        <v>0.13691534705588704</v>
      </c>
      <c r="AI42" s="12">
        <v>208134012</v>
      </c>
      <c r="AJ42" s="12">
        <v>256353460</v>
      </c>
      <c r="AK42" s="12">
        <v>238310906</v>
      </c>
      <c r="AL42" s="12"/>
    </row>
    <row r="43" spans="1:38" s="13" customFormat="1" ht="12.75">
      <c r="A43" s="29" t="s">
        <v>115</v>
      </c>
      <c r="B43" s="58" t="s">
        <v>649</v>
      </c>
      <c r="C43" s="39" t="s">
        <v>650</v>
      </c>
      <c r="D43" s="75">
        <v>53339688</v>
      </c>
      <c r="E43" s="76">
        <v>330000</v>
      </c>
      <c r="F43" s="78">
        <f t="shared" si="0"/>
        <v>53669688</v>
      </c>
      <c r="G43" s="75">
        <v>57896475</v>
      </c>
      <c r="H43" s="76">
        <v>330000</v>
      </c>
      <c r="I43" s="77">
        <f t="shared" si="1"/>
        <v>58226475</v>
      </c>
      <c r="J43" s="75">
        <v>22236076</v>
      </c>
      <c r="K43" s="89">
        <v>0</v>
      </c>
      <c r="L43" s="76">
        <f t="shared" si="2"/>
        <v>22236076</v>
      </c>
      <c r="M43" s="40">
        <f t="shared" si="3"/>
        <v>0.414313494798032</v>
      </c>
      <c r="N43" s="103">
        <v>10728155</v>
      </c>
      <c r="O43" s="104">
        <v>27609</v>
      </c>
      <c r="P43" s="105">
        <f t="shared" si="4"/>
        <v>10755764</v>
      </c>
      <c r="Q43" s="40">
        <f t="shared" si="5"/>
        <v>0.20040668021025201</v>
      </c>
      <c r="R43" s="103">
        <v>16569866</v>
      </c>
      <c r="S43" s="105">
        <v>0</v>
      </c>
      <c r="T43" s="105">
        <f t="shared" si="6"/>
        <v>16569866</v>
      </c>
      <c r="U43" s="40">
        <f t="shared" si="7"/>
        <v>0.2845761485647208</v>
      </c>
      <c r="V43" s="103">
        <v>7896640</v>
      </c>
      <c r="W43" s="105">
        <v>297875</v>
      </c>
      <c r="X43" s="105">
        <f t="shared" si="8"/>
        <v>8194515</v>
      </c>
      <c r="Y43" s="40">
        <f t="shared" si="9"/>
        <v>0.14073520679381674</v>
      </c>
      <c r="Z43" s="75">
        <f t="shared" si="10"/>
        <v>57430737</v>
      </c>
      <c r="AA43" s="76">
        <f t="shared" si="11"/>
        <v>325484</v>
      </c>
      <c r="AB43" s="76">
        <f t="shared" si="12"/>
        <v>57756221</v>
      </c>
      <c r="AC43" s="40">
        <f t="shared" si="13"/>
        <v>0.9919237082444026</v>
      </c>
      <c r="AD43" s="75">
        <v>9233015</v>
      </c>
      <c r="AE43" s="76">
        <v>11753</v>
      </c>
      <c r="AF43" s="76">
        <f t="shared" si="14"/>
        <v>9244768</v>
      </c>
      <c r="AG43" s="40">
        <f t="shared" si="15"/>
        <v>0.8919662588153986</v>
      </c>
      <c r="AH43" s="40">
        <f t="shared" si="16"/>
        <v>-0.11360512237840903</v>
      </c>
      <c r="AI43" s="12">
        <v>59508139</v>
      </c>
      <c r="AJ43" s="12">
        <v>54317595</v>
      </c>
      <c r="AK43" s="12">
        <v>48449462</v>
      </c>
      <c r="AL43" s="12"/>
    </row>
    <row r="44" spans="1:38" s="55" customFormat="1" ht="12.75">
      <c r="A44" s="59"/>
      <c r="B44" s="60" t="s">
        <v>651</v>
      </c>
      <c r="C44" s="32"/>
      <c r="D44" s="79">
        <f>SUM(D40:D43)</f>
        <v>334904766</v>
      </c>
      <c r="E44" s="80">
        <f>SUM(E40:E43)</f>
        <v>58987860</v>
      </c>
      <c r="F44" s="81">
        <f t="shared" si="0"/>
        <v>393892626</v>
      </c>
      <c r="G44" s="79">
        <f>SUM(G40:G43)</f>
        <v>353158006</v>
      </c>
      <c r="H44" s="80">
        <f>SUM(H40:H43)</f>
        <v>74228691</v>
      </c>
      <c r="I44" s="88">
        <f t="shared" si="1"/>
        <v>427386697</v>
      </c>
      <c r="J44" s="79">
        <f>SUM(J40:J43)</f>
        <v>115787826</v>
      </c>
      <c r="K44" s="90">
        <f>SUM(K40:K43)</f>
        <v>10750772</v>
      </c>
      <c r="L44" s="80">
        <f t="shared" si="2"/>
        <v>126538598</v>
      </c>
      <c r="M44" s="44">
        <f t="shared" si="3"/>
        <v>0.3212515026874354</v>
      </c>
      <c r="N44" s="109">
        <f>SUM(N40:N43)</f>
        <v>77941999</v>
      </c>
      <c r="O44" s="110">
        <f>SUM(O40:O43)</f>
        <v>8846159</v>
      </c>
      <c r="P44" s="111">
        <f t="shared" si="4"/>
        <v>86788158</v>
      </c>
      <c r="Q44" s="44">
        <f t="shared" si="5"/>
        <v>0.22033455889067596</v>
      </c>
      <c r="R44" s="109">
        <f>SUM(R40:R43)</f>
        <v>81837171</v>
      </c>
      <c r="S44" s="111">
        <f>SUM(S40:S43)</f>
        <v>6312342</v>
      </c>
      <c r="T44" s="111">
        <f t="shared" si="6"/>
        <v>88149513</v>
      </c>
      <c r="U44" s="44">
        <f t="shared" si="7"/>
        <v>0.20625235558045457</v>
      </c>
      <c r="V44" s="109">
        <f>SUM(V40:V43)</f>
        <v>62267053</v>
      </c>
      <c r="W44" s="111">
        <f>SUM(W40:W43)</f>
        <v>38526781</v>
      </c>
      <c r="X44" s="111">
        <f t="shared" si="8"/>
        <v>100793834</v>
      </c>
      <c r="Y44" s="44">
        <f t="shared" si="9"/>
        <v>0.23583755579551882</v>
      </c>
      <c r="Z44" s="79">
        <f t="shared" si="10"/>
        <v>337834049</v>
      </c>
      <c r="AA44" s="80">
        <f t="shared" si="11"/>
        <v>64436054</v>
      </c>
      <c r="AB44" s="80">
        <f t="shared" si="12"/>
        <v>402270103</v>
      </c>
      <c r="AC44" s="44">
        <f t="shared" si="13"/>
        <v>0.9412321577243664</v>
      </c>
      <c r="AD44" s="79">
        <f>SUM(AD40:AD43)</f>
        <v>51419279</v>
      </c>
      <c r="AE44" s="80">
        <f>SUM(AE40:AE43)</f>
        <v>24018570</v>
      </c>
      <c r="AF44" s="80">
        <f t="shared" si="14"/>
        <v>75437849</v>
      </c>
      <c r="AG44" s="44">
        <f t="shared" si="15"/>
        <v>0.8816483403420083</v>
      </c>
      <c r="AH44" s="44">
        <f t="shared" si="16"/>
        <v>0.3361175502233633</v>
      </c>
      <c r="AI44" s="61">
        <f>SUM(AI40:AI43)</f>
        <v>386853094</v>
      </c>
      <c r="AJ44" s="61">
        <f>SUM(AJ40:AJ43)</f>
        <v>421780152</v>
      </c>
      <c r="AK44" s="61">
        <f>SUM(AK40:AK43)</f>
        <v>371861771</v>
      </c>
      <c r="AL44" s="61"/>
    </row>
    <row r="45" spans="1:38" s="55" customFormat="1" ht="12.75">
      <c r="A45" s="59"/>
      <c r="B45" s="60" t="s">
        <v>652</v>
      </c>
      <c r="C45" s="32"/>
      <c r="D45" s="79">
        <f>SUM(D9,D11:D16,D18:D23,D25:D29,D31:D38,D40:D43)</f>
        <v>37782436685</v>
      </c>
      <c r="E45" s="80">
        <f>SUM(E9,E11:E16,E18:E23,E25:E29,E31:E38,E40:E43)</f>
        <v>7483037480</v>
      </c>
      <c r="F45" s="81">
        <f t="shared" si="0"/>
        <v>45265474165</v>
      </c>
      <c r="G45" s="79">
        <f>SUM(G9,G11:G16,G18:G23,G25:G29,G31:G38,G40:G43)</f>
        <v>38013648417</v>
      </c>
      <c r="H45" s="80">
        <f>SUM(H9,H11:H16,H18:H23,H25:H29,H31:H38,H40:H43)</f>
        <v>7879885921</v>
      </c>
      <c r="I45" s="88">
        <f t="shared" si="1"/>
        <v>45893534338</v>
      </c>
      <c r="J45" s="79">
        <f>SUM(J9,J11:J16,J18:J23,J25:J29,J31:J38,J40:J43)</f>
        <v>10899037647</v>
      </c>
      <c r="K45" s="90">
        <f>SUM(K9,K11:K16,K18:K23,K25:K29,K31:K38,K40:K43)</f>
        <v>755469351</v>
      </c>
      <c r="L45" s="80">
        <f t="shared" si="2"/>
        <v>11654506998</v>
      </c>
      <c r="M45" s="44">
        <f t="shared" si="3"/>
        <v>0.2574701185172043</v>
      </c>
      <c r="N45" s="109">
        <f>SUM(N9,N11:N16,N18:N23,N25:N29,N31:N38,N40:N43)</f>
        <v>8304060045</v>
      </c>
      <c r="O45" s="110">
        <f>SUM(O9,O11:O16,O18:O23,O25:O29,O31:O38,O40:O43)</f>
        <v>1519831744</v>
      </c>
      <c r="P45" s="111">
        <f t="shared" si="4"/>
        <v>9823891789</v>
      </c>
      <c r="Q45" s="44">
        <f t="shared" si="5"/>
        <v>0.2170283636749351</v>
      </c>
      <c r="R45" s="109">
        <f>SUM(R9,R11:R16,R18:R23,R25:R29,R31:R38,R40:R43)</f>
        <v>9470538371</v>
      </c>
      <c r="S45" s="111">
        <f>SUM(S9,S11:S16,S18:S23,S25:S29,S31:S38,S40:S43)</f>
        <v>1103832940</v>
      </c>
      <c r="T45" s="111">
        <f t="shared" si="6"/>
        <v>10574371311</v>
      </c>
      <c r="U45" s="44">
        <f t="shared" si="7"/>
        <v>0.23041091656007817</v>
      </c>
      <c r="V45" s="109">
        <f>SUM(V9,V11:V16,V18:V23,V25:V29,V31:V38,V40:V43)</f>
        <v>8227326873</v>
      </c>
      <c r="W45" s="111">
        <f>SUM(W9,W11:W16,W18:W23,W25:W29,W31:W38,W40:W43)</f>
        <v>2711896524</v>
      </c>
      <c r="X45" s="111">
        <f t="shared" si="8"/>
        <v>10939223397</v>
      </c>
      <c r="Y45" s="44">
        <f t="shared" si="9"/>
        <v>0.23836088361454189</v>
      </c>
      <c r="Z45" s="79">
        <f t="shared" si="10"/>
        <v>36900962936</v>
      </c>
      <c r="AA45" s="80">
        <f t="shared" si="11"/>
        <v>6091030559</v>
      </c>
      <c r="AB45" s="80">
        <f t="shared" si="12"/>
        <v>42991993495</v>
      </c>
      <c r="AC45" s="44">
        <f t="shared" si="13"/>
        <v>0.9367766966555566</v>
      </c>
      <c r="AD45" s="79">
        <f>SUM(AD9,AD11:AD16,AD18:AD23,AD25:AD29,AD31:AD38,AD40:AD43)</f>
        <v>8289959208</v>
      </c>
      <c r="AE45" s="80">
        <f>SUM(AE9,AE11:AE16,AE18:AE23,AE25:AE29,AE31:AE38,AE40:AE43)</f>
        <v>3822315717</v>
      </c>
      <c r="AF45" s="80">
        <f t="shared" si="14"/>
        <v>12112274925</v>
      </c>
      <c r="AG45" s="44">
        <f t="shared" si="15"/>
        <v>0.9702351971216</v>
      </c>
      <c r="AH45" s="44">
        <f t="shared" si="16"/>
        <v>-0.09684815901749355</v>
      </c>
      <c r="AI45" s="61">
        <f>SUM(AI9,AI11:AI16,AI18:AI23,AI25:AI29,AI31:AI38,AI40:AI43)</f>
        <v>42905316981</v>
      </c>
      <c r="AJ45" s="61">
        <f>SUM(AJ9,AJ11:AJ16,AJ18:AJ23,AJ25:AJ29,AJ31:AJ38,AJ40:AJ43)</f>
        <v>43477258737</v>
      </c>
      <c r="AK45" s="61">
        <f>SUM(AK9,AK11:AK16,AK18:AK23,AK25:AK29,AK31:AK38,AK40:AK43)</f>
        <v>42183166701</v>
      </c>
      <c r="AL45" s="61"/>
    </row>
    <row r="46" spans="1:38" s="13" customFormat="1" ht="12.75">
      <c r="A46" s="62"/>
      <c r="B46" s="63"/>
      <c r="C46" s="64"/>
      <c r="D46" s="91"/>
      <c r="E46" s="91"/>
      <c r="F46" s="92"/>
      <c r="G46" s="93"/>
      <c r="H46" s="91"/>
      <c r="I46" s="94"/>
      <c r="J46" s="93"/>
      <c r="K46" s="95"/>
      <c r="L46" s="91"/>
      <c r="M46" s="68"/>
      <c r="N46" s="93"/>
      <c r="O46" s="95"/>
      <c r="P46" s="91"/>
      <c r="Q46" s="68"/>
      <c r="R46" s="93"/>
      <c r="S46" s="95"/>
      <c r="T46" s="91"/>
      <c r="U46" s="68"/>
      <c r="V46" s="93"/>
      <c r="W46" s="95"/>
      <c r="X46" s="91"/>
      <c r="Y46" s="68"/>
      <c r="Z46" s="93"/>
      <c r="AA46" s="95"/>
      <c r="AB46" s="91"/>
      <c r="AC46" s="68"/>
      <c r="AD46" s="93"/>
      <c r="AE46" s="91"/>
      <c r="AF46" s="91"/>
      <c r="AG46" s="68"/>
      <c r="AH46" s="68"/>
      <c r="AI46" s="12"/>
      <c r="AJ46" s="12"/>
      <c r="AK46" s="12"/>
      <c r="AL46" s="12"/>
    </row>
    <row r="47" spans="1:38" s="13" customFormat="1" ht="13.5">
      <c r="A47" s="12"/>
      <c r="B47" s="136" t="s">
        <v>655</v>
      </c>
      <c r="C47" s="12"/>
      <c r="D47" s="86"/>
      <c r="E47" s="86"/>
      <c r="F47" s="86"/>
      <c r="G47" s="86"/>
      <c r="H47" s="86"/>
      <c r="I47" s="86"/>
      <c r="J47" s="86"/>
      <c r="K47" s="86"/>
      <c r="L47" s="86"/>
      <c r="M47" s="12"/>
      <c r="N47" s="86"/>
      <c r="O47" s="86"/>
      <c r="P47" s="86"/>
      <c r="Q47" s="12"/>
      <c r="R47" s="86"/>
      <c r="S47" s="86"/>
      <c r="T47" s="86"/>
      <c r="U47" s="12"/>
      <c r="V47" s="86"/>
      <c r="W47" s="86"/>
      <c r="X47" s="86"/>
      <c r="Y47" s="12"/>
      <c r="Z47" s="86"/>
      <c r="AA47" s="86"/>
      <c r="AB47" s="86"/>
      <c r="AC47" s="12"/>
      <c r="AD47" s="86"/>
      <c r="AE47" s="86"/>
      <c r="AF47" s="86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86"/>
      <c r="E48" s="86"/>
      <c r="F48" s="86"/>
      <c r="G48" s="86"/>
      <c r="H48" s="86"/>
      <c r="I48" s="86"/>
      <c r="J48" s="86"/>
      <c r="K48" s="86"/>
      <c r="L48" s="86"/>
      <c r="M48" s="12"/>
      <c r="N48" s="86"/>
      <c r="O48" s="86"/>
      <c r="P48" s="86"/>
      <c r="Q48" s="12"/>
      <c r="R48" s="86"/>
      <c r="S48" s="86"/>
      <c r="T48" s="86"/>
      <c r="U48" s="12"/>
      <c r="V48" s="86"/>
      <c r="W48" s="86"/>
      <c r="X48" s="86"/>
      <c r="Y48" s="12"/>
      <c r="Z48" s="86"/>
      <c r="AA48" s="86"/>
      <c r="AB48" s="86"/>
      <c r="AC48" s="12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86"/>
      <c r="E49" s="86"/>
      <c r="F49" s="86"/>
      <c r="G49" s="86"/>
      <c r="H49" s="86"/>
      <c r="I49" s="86"/>
      <c r="J49" s="86"/>
      <c r="K49" s="86"/>
      <c r="L49" s="86"/>
      <c r="M49" s="12"/>
      <c r="N49" s="86"/>
      <c r="O49" s="86"/>
      <c r="P49" s="86"/>
      <c r="Q49" s="12"/>
      <c r="R49" s="86"/>
      <c r="S49" s="86"/>
      <c r="T49" s="86"/>
      <c r="U49" s="12"/>
      <c r="V49" s="86"/>
      <c r="W49" s="86"/>
      <c r="X49" s="86"/>
      <c r="Y49" s="12"/>
      <c r="Z49" s="86"/>
      <c r="AA49" s="86"/>
      <c r="AB49" s="86"/>
      <c r="AC49" s="12"/>
      <c r="AD49" s="86"/>
      <c r="AE49" s="86"/>
      <c r="AF49" s="86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 customHeight="1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129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129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29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130" t="s">
        <v>41</v>
      </c>
      <c r="D9" s="75">
        <v>4445168039</v>
      </c>
      <c r="E9" s="76">
        <v>751242307</v>
      </c>
      <c r="F9" s="77">
        <f>$D9+$E9</f>
        <v>5196410346</v>
      </c>
      <c r="G9" s="75">
        <v>4416652227</v>
      </c>
      <c r="H9" s="76">
        <v>1004376887</v>
      </c>
      <c r="I9" s="78">
        <f>$G9+$H9</f>
        <v>5421029114</v>
      </c>
      <c r="J9" s="75">
        <v>1230388924</v>
      </c>
      <c r="K9" s="76">
        <v>66281312</v>
      </c>
      <c r="L9" s="76">
        <f>$J9+$K9</f>
        <v>1296670236</v>
      </c>
      <c r="M9" s="40">
        <f>IF($F9=0,0,$L9/$F9)</f>
        <v>0.24953191716241727</v>
      </c>
      <c r="N9" s="103">
        <v>1164137740</v>
      </c>
      <c r="O9" s="104">
        <v>195437468</v>
      </c>
      <c r="P9" s="105">
        <f>$N9+$O9</f>
        <v>1359575208</v>
      </c>
      <c r="Q9" s="40">
        <f>IF($F9=0,0,$P9/$F9)</f>
        <v>0.2616373837848563</v>
      </c>
      <c r="R9" s="103">
        <v>964810005</v>
      </c>
      <c r="S9" s="105">
        <v>183809024</v>
      </c>
      <c r="T9" s="105">
        <f>$R9+$S9</f>
        <v>1148619029</v>
      </c>
      <c r="U9" s="40">
        <f>IF($I9=0,0,$T9/$I9)</f>
        <v>0.211882099292485</v>
      </c>
      <c r="V9" s="103">
        <v>1039336440</v>
      </c>
      <c r="W9" s="105">
        <v>393851372</v>
      </c>
      <c r="X9" s="105">
        <f>$V9+$W9</f>
        <v>1433187812</v>
      </c>
      <c r="Y9" s="40">
        <f>IF($I9=0,0,$X9/$I9)</f>
        <v>0.26437559766995933</v>
      </c>
      <c r="Z9" s="75">
        <f>$J9+$N9+$R9+$V9</f>
        <v>4398673109</v>
      </c>
      <c r="AA9" s="76">
        <f>$K9+$O9+$S9+$W9</f>
        <v>839379176</v>
      </c>
      <c r="AB9" s="76">
        <f>$Z9+$AA9</f>
        <v>5238052285</v>
      </c>
      <c r="AC9" s="40">
        <f>IF($I9=0,0,$AB9/$I9)</f>
        <v>0.966246846281003</v>
      </c>
      <c r="AD9" s="75">
        <v>462556212</v>
      </c>
      <c r="AE9" s="76">
        <v>267635731</v>
      </c>
      <c r="AF9" s="76">
        <f>$AD9+$AE9</f>
        <v>730191943</v>
      </c>
      <c r="AG9" s="40">
        <f>IF($AJ9=0,0,$AK9/$AJ9)</f>
        <v>0.8610656071006927</v>
      </c>
      <c r="AH9" s="40">
        <f>IF($AF9=0,0,(($X9/$AF9)-1))</f>
        <v>0.9627548971736599</v>
      </c>
      <c r="AI9" s="12">
        <v>4715734572</v>
      </c>
      <c r="AJ9" s="12">
        <v>4936644244</v>
      </c>
      <c r="AK9" s="12">
        <v>4250774573</v>
      </c>
      <c r="AL9" s="12"/>
    </row>
    <row r="10" spans="1:38" s="13" customFormat="1" ht="12.75">
      <c r="A10" s="29"/>
      <c r="B10" s="38" t="s">
        <v>42</v>
      </c>
      <c r="C10" s="130" t="s">
        <v>43</v>
      </c>
      <c r="D10" s="75">
        <v>25943339169</v>
      </c>
      <c r="E10" s="76">
        <v>5450592475</v>
      </c>
      <c r="F10" s="78">
        <f aca="true" t="shared" si="0" ref="F10:F17">$D10+$E10</f>
        <v>31393931644</v>
      </c>
      <c r="G10" s="75">
        <v>25774438238</v>
      </c>
      <c r="H10" s="76">
        <v>5611642302</v>
      </c>
      <c r="I10" s="78">
        <f aca="true" t="shared" si="1" ref="I10:I17">$G10+$H10</f>
        <v>31386080540</v>
      </c>
      <c r="J10" s="75">
        <v>6488229377</v>
      </c>
      <c r="K10" s="76">
        <v>506160393</v>
      </c>
      <c r="L10" s="76">
        <f aca="true" t="shared" si="2" ref="L10:L17">$J10+$K10</f>
        <v>6994389770</v>
      </c>
      <c r="M10" s="40">
        <f aca="true" t="shared" si="3" ref="M10:M17">IF($F10=0,0,$L10/$F10)</f>
        <v>0.22279432373475164</v>
      </c>
      <c r="N10" s="103">
        <v>5872374911</v>
      </c>
      <c r="O10" s="104">
        <v>1117122181</v>
      </c>
      <c r="P10" s="105">
        <f aca="true" t="shared" si="4" ref="P10:P17">$N10+$O10</f>
        <v>6989497092</v>
      </c>
      <c r="Q10" s="40">
        <f aca="true" t="shared" si="5" ref="Q10:Q17">IF($F10=0,0,$P10/$F10)</f>
        <v>0.22263847584492752</v>
      </c>
      <c r="R10" s="103">
        <v>6895167207</v>
      </c>
      <c r="S10" s="105">
        <v>726769618</v>
      </c>
      <c r="T10" s="105">
        <f aca="true" t="shared" si="6" ref="T10:T17">$R10+$S10</f>
        <v>7621936825</v>
      </c>
      <c r="U10" s="40">
        <f aca="true" t="shared" si="7" ref="U10:U17">IF($I10=0,0,$T10/$I10)</f>
        <v>0.2428444932869595</v>
      </c>
      <c r="V10" s="103">
        <v>5938109657</v>
      </c>
      <c r="W10" s="105">
        <v>1857614051</v>
      </c>
      <c r="X10" s="105">
        <f aca="true" t="shared" si="8" ref="X10:X17">$V10+$W10</f>
        <v>7795723708</v>
      </c>
      <c r="Y10" s="40">
        <f aca="true" t="shared" si="9" ref="Y10:Y17">IF($I10=0,0,$X10/$I10)</f>
        <v>0.2483815619495635</v>
      </c>
      <c r="Z10" s="75">
        <f aca="true" t="shared" si="10" ref="Z10:Z17">$J10+$N10+$R10+$V10</f>
        <v>25193881152</v>
      </c>
      <c r="AA10" s="76">
        <f aca="true" t="shared" si="11" ref="AA10:AA17">$K10+$O10+$S10+$W10</f>
        <v>4207666243</v>
      </c>
      <c r="AB10" s="76">
        <f aca="true" t="shared" si="12" ref="AB10:AB17">$Z10+$AA10</f>
        <v>29401547395</v>
      </c>
      <c r="AC10" s="40">
        <f aca="true" t="shared" si="13" ref="AC10:AC17">IF($I10=0,0,$AB10/$I10)</f>
        <v>0.9367702780705348</v>
      </c>
      <c r="AD10" s="75">
        <v>6151720063</v>
      </c>
      <c r="AE10" s="76">
        <v>2984982445</v>
      </c>
      <c r="AF10" s="76">
        <f aca="true" t="shared" si="14" ref="AF10:AF17">$AD10+$AE10</f>
        <v>9136702508</v>
      </c>
      <c r="AG10" s="40">
        <f aca="true" t="shared" si="15" ref="AG10:AG17">IF($AJ10=0,0,$AK10/$AJ10)</f>
        <v>0.983046013787394</v>
      </c>
      <c r="AH10" s="40">
        <f aca="true" t="shared" si="16" ref="AH10:AH17">IF($AF10=0,0,(($X10/$AF10)-1))</f>
        <v>-0.14676835530388044</v>
      </c>
      <c r="AI10" s="12">
        <v>29828266070</v>
      </c>
      <c r="AJ10" s="12">
        <v>30173355610</v>
      </c>
      <c r="AK10" s="12">
        <v>29661796955</v>
      </c>
      <c r="AL10" s="12"/>
    </row>
    <row r="11" spans="1:38" s="13" customFormat="1" ht="12.75">
      <c r="A11" s="29"/>
      <c r="B11" s="38" t="s">
        <v>44</v>
      </c>
      <c r="C11" s="130" t="s">
        <v>45</v>
      </c>
      <c r="D11" s="75">
        <v>24767642787</v>
      </c>
      <c r="E11" s="76">
        <v>2980932710</v>
      </c>
      <c r="F11" s="78">
        <f t="shared" si="0"/>
        <v>27748575497</v>
      </c>
      <c r="G11" s="75">
        <v>25009478054</v>
      </c>
      <c r="H11" s="76">
        <v>2987419379</v>
      </c>
      <c r="I11" s="78">
        <f t="shared" si="1"/>
        <v>27996897433</v>
      </c>
      <c r="J11" s="75">
        <v>7202335263</v>
      </c>
      <c r="K11" s="76">
        <v>287522409</v>
      </c>
      <c r="L11" s="76">
        <f t="shared" si="2"/>
        <v>7489857672</v>
      </c>
      <c r="M11" s="40">
        <f t="shared" si="3"/>
        <v>0.2699186368255104</v>
      </c>
      <c r="N11" s="103">
        <v>6218772633</v>
      </c>
      <c r="O11" s="104">
        <v>728776673</v>
      </c>
      <c r="P11" s="105">
        <f t="shared" si="4"/>
        <v>6947549306</v>
      </c>
      <c r="Q11" s="40">
        <f t="shared" si="5"/>
        <v>0.2503749897630286</v>
      </c>
      <c r="R11" s="103">
        <v>5887888867</v>
      </c>
      <c r="S11" s="105">
        <v>322025880</v>
      </c>
      <c r="T11" s="105">
        <f t="shared" si="6"/>
        <v>6209914747</v>
      </c>
      <c r="U11" s="40">
        <f t="shared" si="7"/>
        <v>0.22180724710161495</v>
      </c>
      <c r="V11" s="103">
        <v>5051673374</v>
      </c>
      <c r="W11" s="105">
        <v>1032961687</v>
      </c>
      <c r="X11" s="105">
        <f t="shared" si="8"/>
        <v>6084635061</v>
      </c>
      <c r="Y11" s="40">
        <f t="shared" si="9"/>
        <v>0.21733247677037343</v>
      </c>
      <c r="Z11" s="75">
        <f t="shared" si="10"/>
        <v>24360670137</v>
      </c>
      <c r="AA11" s="76">
        <f t="shared" si="11"/>
        <v>2371286649</v>
      </c>
      <c r="AB11" s="76">
        <f t="shared" si="12"/>
        <v>26731956786</v>
      </c>
      <c r="AC11" s="40">
        <f t="shared" si="13"/>
        <v>0.9548185419464011</v>
      </c>
      <c r="AD11" s="75">
        <v>4587665679</v>
      </c>
      <c r="AE11" s="76">
        <v>1426855152</v>
      </c>
      <c r="AF11" s="76">
        <f t="shared" si="14"/>
        <v>6014520831</v>
      </c>
      <c r="AG11" s="40">
        <f t="shared" si="15"/>
        <v>0.9595090219986118</v>
      </c>
      <c r="AH11" s="40">
        <f t="shared" si="16"/>
        <v>0.011657492254182111</v>
      </c>
      <c r="AI11" s="12">
        <v>25018876994</v>
      </c>
      <c r="AJ11" s="12">
        <v>25144832732</v>
      </c>
      <c r="AK11" s="12">
        <v>24126693863</v>
      </c>
      <c r="AL11" s="12"/>
    </row>
    <row r="12" spans="1:38" s="13" customFormat="1" ht="12.75">
      <c r="A12" s="29"/>
      <c r="B12" s="38" t="s">
        <v>46</v>
      </c>
      <c r="C12" s="130" t="s">
        <v>47</v>
      </c>
      <c r="D12" s="75">
        <v>25197750057</v>
      </c>
      <c r="E12" s="76">
        <v>5466767000</v>
      </c>
      <c r="F12" s="78">
        <f t="shared" si="0"/>
        <v>30664517057</v>
      </c>
      <c r="G12" s="75">
        <v>25108255306</v>
      </c>
      <c r="H12" s="76">
        <v>5469812000</v>
      </c>
      <c r="I12" s="78">
        <f t="shared" si="1"/>
        <v>30578067306</v>
      </c>
      <c r="J12" s="75">
        <v>6670239974</v>
      </c>
      <c r="K12" s="76">
        <v>814253000</v>
      </c>
      <c r="L12" s="76">
        <f t="shared" si="2"/>
        <v>7484492974</v>
      </c>
      <c r="M12" s="40">
        <f t="shared" si="3"/>
        <v>0.24407666228976085</v>
      </c>
      <c r="N12" s="103">
        <v>6235000724</v>
      </c>
      <c r="O12" s="104">
        <v>1293829000</v>
      </c>
      <c r="P12" s="105">
        <f t="shared" si="4"/>
        <v>7528829724</v>
      </c>
      <c r="Q12" s="40">
        <f t="shared" si="5"/>
        <v>0.24552252722601878</v>
      </c>
      <c r="R12" s="103">
        <v>6114705352</v>
      </c>
      <c r="S12" s="105">
        <v>1087325600</v>
      </c>
      <c r="T12" s="105">
        <f t="shared" si="6"/>
        <v>7202030952</v>
      </c>
      <c r="U12" s="40">
        <f t="shared" si="7"/>
        <v>0.23552930536544486</v>
      </c>
      <c r="V12" s="103">
        <v>5842940781</v>
      </c>
      <c r="W12" s="105">
        <v>2568235400</v>
      </c>
      <c r="X12" s="105">
        <f t="shared" si="8"/>
        <v>8411176181</v>
      </c>
      <c r="Y12" s="40">
        <f t="shared" si="9"/>
        <v>0.2750721978870642</v>
      </c>
      <c r="Z12" s="75">
        <f t="shared" si="10"/>
        <v>24862886831</v>
      </c>
      <c r="AA12" s="76">
        <f t="shared" si="11"/>
        <v>5763643000</v>
      </c>
      <c r="AB12" s="76">
        <f t="shared" si="12"/>
        <v>30626529831</v>
      </c>
      <c r="AC12" s="40">
        <f t="shared" si="13"/>
        <v>1.0015848786162653</v>
      </c>
      <c r="AD12" s="75">
        <v>5143505164</v>
      </c>
      <c r="AE12" s="76">
        <v>1922465000</v>
      </c>
      <c r="AF12" s="76">
        <f t="shared" si="14"/>
        <v>7065970164</v>
      </c>
      <c r="AG12" s="40">
        <f t="shared" si="15"/>
        <v>0.98068447743559</v>
      </c>
      <c r="AH12" s="40">
        <f t="shared" si="16"/>
        <v>0.19037810601771454</v>
      </c>
      <c r="AI12" s="12">
        <v>28970932745</v>
      </c>
      <c r="AJ12" s="12">
        <v>28208660324</v>
      </c>
      <c r="AK12" s="12">
        <v>27663795309</v>
      </c>
      <c r="AL12" s="12"/>
    </row>
    <row r="13" spans="1:38" s="13" customFormat="1" ht="12.75">
      <c r="A13" s="29"/>
      <c r="B13" s="38" t="s">
        <v>48</v>
      </c>
      <c r="C13" s="130" t="s">
        <v>49</v>
      </c>
      <c r="D13" s="75">
        <v>36770044000</v>
      </c>
      <c r="E13" s="76">
        <v>7595073000</v>
      </c>
      <c r="F13" s="78">
        <f t="shared" si="0"/>
        <v>44365117000</v>
      </c>
      <c r="G13" s="75">
        <v>36583781000</v>
      </c>
      <c r="H13" s="76">
        <v>7700263000</v>
      </c>
      <c r="I13" s="78">
        <f t="shared" si="1"/>
        <v>44284044000</v>
      </c>
      <c r="J13" s="75">
        <v>8784868010</v>
      </c>
      <c r="K13" s="76">
        <v>520895000</v>
      </c>
      <c r="L13" s="76">
        <f t="shared" si="2"/>
        <v>9305763010</v>
      </c>
      <c r="M13" s="40">
        <f t="shared" si="3"/>
        <v>0.2097540509134688</v>
      </c>
      <c r="N13" s="103">
        <v>9019123524</v>
      </c>
      <c r="O13" s="104">
        <v>940806000</v>
      </c>
      <c r="P13" s="105">
        <f t="shared" si="4"/>
        <v>9959929524</v>
      </c>
      <c r="Q13" s="40">
        <f t="shared" si="5"/>
        <v>0.22449911546497217</v>
      </c>
      <c r="R13" s="103">
        <v>7845958801</v>
      </c>
      <c r="S13" s="105">
        <v>1346119000</v>
      </c>
      <c r="T13" s="105">
        <f t="shared" si="6"/>
        <v>9192077801</v>
      </c>
      <c r="U13" s="40">
        <f t="shared" si="7"/>
        <v>0.2075708758892932</v>
      </c>
      <c r="V13" s="103">
        <v>9618334542</v>
      </c>
      <c r="W13" s="105">
        <v>3784067000</v>
      </c>
      <c r="X13" s="105">
        <f t="shared" si="8"/>
        <v>13402401542</v>
      </c>
      <c r="Y13" s="40">
        <f t="shared" si="9"/>
        <v>0.3026462881754882</v>
      </c>
      <c r="Z13" s="75">
        <f t="shared" si="10"/>
        <v>35268284877</v>
      </c>
      <c r="AA13" s="76">
        <f t="shared" si="11"/>
        <v>6591887000</v>
      </c>
      <c r="AB13" s="76">
        <f t="shared" si="12"/>
        <v>41860171877</v>
      </c>
      <c r="AC13" s="40">
        <f t="shared" si="13"/>
        <v>0.9452653392946678</v>
      </c>
      <c r="AD13" s="75">
        <v>8272371418</v>
      </c>
      <c r="AE13" s="76">
        <v>2831365298</v>
      </c>
      <c r="AF13" s="76">
        <f t="shared" si="14"/>
        <v>11103736716</v>
      </c>
      <c r="AG13" s="40">
        <f t="shared" si="15"/>
        <v>0.9632442666321569</v>
      </c>
      <c r="AH13" s="40">
        <f t="shared" si="16"/>
        <v>0.20701723075689693</v>
      </c>
      <c r="AI13" s="12">
        <v>37675954000</v>
      </c>
      <c r="AJ13" s="12">
        <v>38110977000</v>
      </c>
      <c r="AK13" s="12">
        <v>36710180091</v>
      </c>
      <c r="AL13" s="12"/>
    </row>
    <row r="14" spans="1:38" s="13" customFormat="1" ht="12.75">
      <c r="A14" s="29"/>
      <c r="B14" s="38" t="s">
        <v>50</v>
      </c>
      <c r="C14" s="130" t="s">
        <v>51</v>
      </c>
      <c r="D14" s="75">
        <v>5507375071</v>
      </c>
      <c r="E14" s="76">
        <v>865988708</v>
      </c>
      <c r="F14" s="78">
        <f t="shared" si="0"/>
        <v>6373363779</v>
      </c>
      <c r="G14" s="75">
        <v>5798733586</v>
      </c>
      <c r="H14" s="76">
        <v>1291817852</v>
      </c>
      <c r="I14" s="78">
        <f t="shared" si="1"/>
        <v>7090551438</v>
      </c>
      <c r="J14" s="75">
        <v>1544502314</v>
      </c>
      <c r="K14" s="76">
        <v>103122459</v>
      </c>
      <c r="L14" s="76">
        <f t="shared" si="2"/>
        <v>1647624773</v>
      </c>
      <c r="M14" s="40">
        <f t="shared" si="3"/>
        <v>0.25851729638105125</v>
      </c>
      <c r="N14" s="103">
        <v>1431779881</v>
      </c>
      <c r="O14" s="104">
        <v>186989717</v>
      </c>
      <c r="P14" s="105">
        <f t="shared" si="4"/>
        <v>1618769598</v>
      </c>
      <c r="Q14" s="40">
        <f t="shared" si="5"/>
        <v>0.2539898323917719</v>
      </c>
      <c r="R14" s="103">
        <v>1291408162</v>
      </c>
      <c r="S14" s="105">
        <v>241048727</v>
      </c>
      <c r="T14" s="105">
        <f t="shared" si="6"/>
        <v>1532456889</v>
      </c>
      <c r="U14" s="40">
        <f t="shared" si="7"/>
        <v>0.21612661615952583</v>
      </c>
      <c r="V14" s="103">
        <v>1149814572</v>
      </c>
      <c r="W14" s="105">
        <v>532141313</v>
      </c>
      <c r="X14" s="105">
        <f t="shared" si="8"/>
        <v>1681955885</v>
      </c>
      <c r="Y14" s="40">
        <f t="shared" si="9"/>
        <v>0.23721087135564475</v>
      </c>
      <c r="Z14" s="75">
        <f t="shared" si="10"/>
        <v>5417504929</v>
      </c>
      <c r="AA14" s="76">
        <f t="shared" si="11"/>
        <v>1063302216</v>
      </c>
      <c r="AB14" s="76">
        <f t="shared" si="12"/>
        <v>6480807145</v>
      </c>
      <c r="AC14" s="40">
        <f t="shared" si="13"/>
        <v>0.9140060828369101</v>
      </c>
      <c r="AD14" s="75">
        <v>998997719</v>
      </c>
      <c r="AE14" s="76">
        <v>340796078</v>
      </c>
      <c r="AF14" s="76">
        <f t="shared" si="14"/>
        <v>1339793797</v>
      </c>
      <c r="AG14" s="40">
        <f t="shared" si="15"/>
        <v>0.8893124089338063</v>
      </c>
      <c r="AH14" s="40">
        <f t="shared" si="16"/>
        <v>0.2553841410268898</v>
      </c>
      <c r="AI14" s="12">
        <v>5128015669</v>
      </c>
      <c r="AJ14" s="12">
        <v>5854318472</v>
      </c>
      <c r="AK14" s="12">
        <v>5206318063</v>
      </c>
      <c r="AL14" s="12"/>
    </row>
    <row r="15" spans="1:38" s="13" customFormat="1" ht="12.75">
      <c r="A15" s="29"/>
      <c r="B15" s="38" t="s">
        <v>52</v>
      </c>
      <c r="C15" s="130" t="s">
        <v>53</v>
      </c>
      <c r="D15" s="75">
        <v>7399879120</v>
      </c>
      <c r="E15" s="76">
        <v>1177276995</v>
      </c>
      <c r="F15" s="78">
        <f t="shared" si="0"/>
        <v>8577156115</v>
      </c>
      <c r="G15" s="75">
        <v>7726136361</v>
      </c>
      <c r="H15" s="76">
        <v>1676126779</v>
      </c>
      <c r="I15" s="78">
        <f t="shared" si="1"/>
        <v>9402263140</v>
      </c>
      <c r="J15" s="75">
        <v>1872345690</v>
      </c>
      <c r="K15" s="76">
        <v>106047161</v>
      </c>
      <c r="L15" s="76">
        <f t="shared" si="2"/>
        <v>1978392851</v>
      </c>
      <c r="M15" s="40">
        <f t="shared" si="3"/>
        <v>0.23065837026565536</v>
      </c>
      <c r="N15" s="103">
        <v>1851903712</v>
      </c>
      <c r="O15" s="104">
        <v>287813541</v>
      </c>
      <c r="P15" s="105">
        <f t="shared" si="4"/>
        <v>2139717253</v>
      </c>
      <c r="Q15" s="40">
        <f t="shared" si="5"/>
        <v>0.24946698233205705</v>
      </c>
      <c r="R15" s="103">
        <v>1671646933</v>
      </c>
      <c r="S15" s="105">
        <v>270282582</v>
      </c>
      <c r="T15" s="105">
        <f t="shared" si="6"/>
        <v>1941929515</v>
      </c>
      <c r="U15" s="40">
        <f t="shared" si="7"/>
        <v>0.20653852015037308</v>
      </c>
      <c r="V15" s="103">
        <v>1889839258</v>
      </c>
      <c r="W15" s="105">
        <v>611881642</v>
      </c>
      <c r="X15" s="105">
        <f t="shared" si="8"/>
        <v>2501720900</v>
      </c>
      <c r="Y15" s="40">
        <f t="shared" si="9"/>
        <v>0.26607646082111247</v>
      </c>
      <c r="Z15" s="75">
        <f t="shared" si="10"/>
        <v>7285735593</v>
      </c>
      <c r="AA15" s="76">
        <f t="shared" si="11"/>
        <v>1276024926</v>
      </c>
      <c r="AB15" s="76">
        <f t="shared" si="12"/>
        <v>8561760519</v>
      </c>
      <c r="AC15" s="40">
        <f t="shared" si="13"/>
        <v>0.9106063499303424</v>
      </c>
      <c r="AD15" s="75">
        <v>1372404945</v>
      </c>
      <c r="AE15" s="76">
        <v>621848746</v>
      </c>
      <c r="AF15" s="76">
        <f t="shared" si="14"/>
        <v>1994253691</v>
      </c>
      <c r="AG15" s="40">
        <f t="shared" si="15"/>
        <v>0.934169436937163</v>
      </c>
      <c r="AH15" s="40">
        <f t="shared" si="16"/>
        <v>0.2544647209581121</v>
      </c>
      <c r="AI15" s="12">
        <v>8325827760</v>
      </c>
      <c r="AJ15" s="12">
        <v>8833860580</v>
      </c>
      <c r="AK15" s="12">
        <v>8252322564</v>
      </c>
      <c r="AL15" s="12"/>
    </row>
    <row r="16" spans="1:38" s="13" customFormat="1" ht="12.75">
      <c r="A16" s="29"/>
      <c r="B16" s="38" t="s">
        <v>54</v>
      </c>
      <c r="C16" s="130" t="s">
        <v>55</v>
      </c>
      <c r="D16" s="75">
        <v>22171995184</v>
      </c>
      <c r="E16" s="76">
        <v>4345256415</v>
      </c>
      <c r="F16" s="78">
        <f t="shared" si="0"/>
        <v>26517251599</v>
      </c>
      <c r="G16" s="75">
        <v>21993129108</v>
      </c>
      <c r="H16" s="76">
        <v>4507590226</v>
      </c>
      <c r="I16" s="78">
        <f t="shared" si="1"/>
        <v>26500719334</v>
      </c>
      <c r="J16" s="75">
        <v>5657404694</v>
      </c>
      <c r="K16" s="76">
        <v>513242271</v>
      </c>
      <c r="L16" s="76">
        <f t="shared" si="2"/>
        <v>6170646965</v>
      </c>
      <c r="M16" s="40">
        <f t="shared" si="3"/>
        <v>0.23270311185766715</v>
      </c>
      <c r="N16" s="103">
        <v>5387838826</v>
      </c>
      <c r="O16" s="104">
        <v>1179565337</v>
      </c>
      <c r="P16" s="105">
        <f t="shared" si="4"/>
        <v>6567404163</v>
      </c>
      <c r="Q16" s="40">
        <f t="shared" si="5"/>
        <v>0.24766534112636565</v>
      </c>
      <c r="R16" s="103">
        <v>5772591588</v>
      </c>
      <c r="S16" s="105">
        <v>671737249</v>
      </c>
      <c r="T16" s="105">
        <f t="shared" si="6"/>
        <v>6444328837</v>
      </c>
      <c r="U16" s="40">
        <f t="shared" si="7"/>
        <v>0.24317561933996368</v>
      </c>
      <c r="V16" s="103">
        <v>4840828341</v>
      </c>
      <c r="W16" s="105">
        <v>1843148153</v>
      </c>
      <c r="X16" s="105">
        <f t="shared" si="8"/>
        <v>6683976494</v>
      </c>
      <c r="Y16" s="40">
        <f t="shared" si="9"/>
        <v>0.2522186816802578</v>
      </c>
      <c r="Z16" s="75">
        <f t="shared" si="10"/>
        <v>21658663449</v>
      </c>
      <c r="AA16" s="76">
        <f t="shared" si="11"/>
        <v>4207693010</v>
      </c>
      <c r="AB16" s="76">
        <f t="shared" si="12"/>
        <v>25866356459</v>
      </c>
      <c r="AC16" s="40">
        <f t="shared" si="13"/>
        <v>0.9760624280795985</v>
      </c>
      <c r="AD16" s="75">
        <v>5148539178</v>
      </c>
      <c r="AE16" s="76">
        <v>2408467659</v>
      </c>
      <c r="AF16" s="76">
        <f t="shared" si="14"/>
        <v>7557006837</v>
      </c>
      <c r="AG16" s="40">
        <f t="shared" si="15"/>
        <v>0.9601353036100204</v>
      </c>
      <c r="AH16" s="40">
        <f t="shared" si="16"/>
        <v>-0.11552594325117449</v>
      </c>
      <c r="AI16" s="12">
        <v>25148081446</v>
      </c>
      <c r="AJ16" s="12">
        <v>25643019277</v>
      </c>
      <c r="AK16" s="12">
        <v>24620768099</v>
      </c>
      <c r="AL16" s="12"/>
    </row>
    <row r="17" spans="1:38" s="13" customFormat="1" ht="12.75">
      <c r="A17" s="29"/>
      <c r="B17" s="51" t="s">
        <v>95</v>
      </c>
      <c r="C17" s="130"/>
      <c r="D17" s="79">
        <f>SUM(D9:D16)</f>
        <v>152203193427</v>
      </c>
      <c r="E17" s="80">
        <f>SUM(E9:E16)</f>
        <v>28633129610</v>
      </c>
      <c r="F17" s="81">
        <f t="shared" si="0"/>
        <v>180836323037</v>
      </c>
      <c r="G17" s="79">
        <f>SUM(G9:G16)</f>
        <v>152410603880</v>
      </c>
      <c r="H17" s="80">
        <f>SUM(H9:H16)</f>
        <v>30249048425</v>
      </c>
      <c r="I17" s="81">
        <f t="shared" si="1"/>
        <v>182659652305</v>
      </c>
      <c r="J17" s="79">
        <f>SUM(J9:J16)</f>
        <v>39450314246</v>
      </c>
      <c r="K17" s="80">
        <f>SUM(K9:K16)</f>
        <v>2917524005</v>
      </c>
      <c r="L17" s="80">
        <f t="shared" si="2"/>
        <v>42367838251</v>
      </c>
      <c r="M17" s="44">
        <f t="shared" si="3"/>
        <v>0.23428831962222177</v>
      </c>
      <c r="N17" s="109">
        <f>SUM(N9:N16)</f>
        <v>37180931951</v>
      </c>
      <c r="O17" s="110">
        <f>SUM(O9:O16)</f>
        <v>5930339917</v>
      </c>
      <c r="P17" s="111">
        <f t="shared" si="4"/>
        <v>43111271868</v>
      </c>
      <c r="Q17" s="44">
        <f t="shared" si="5"/>
        <v>0.23839940529635312</v>
      </c>
      <c r="R17" s="109">
        <f>SUM(R9:R16)</f>
        <v>36444176915</v>
      </c>
      <c r="S17" s="111">
        <f>SUM(S9:S16)</f>
        <v>4849117680</v>
      </c>
      <c r="T17" s="111">
        <f t="shared" si="6"/>
        <v>41293294595</v>
      </c>
      <c r="U17" s="44">
        <f t="shared" si="7"/>
        <v>0.2260668630095146</v>
      </c>
      <c r="V17" s="109">
        <f>SUM(V9:V16)</f>
        <v>35370876965</v>
      </c>
      <c r="W17" s="111">
        <f>SUM(W9:W16)</f>
        <v>12623900618</v>
      </c>
      <c r="X17" s="111">
        <f t="shared" si="8"/>
        <v>47994777583</v>
      </c>
      <c r="Y17" s="44">
        <f t="shared" si="9"/>
        <v>0.26275522249905336</v>
      </c>
      <c r="Z17" s="79">
        <f t="shared" si="10"/>
        <v>148446300077</v>
      </c>
      <c r="AA17" s="80">
        <f t="shared" si="11"/>
        <v>26320882220</v>
      </c>
      <c r="AB17" s="80">
        <f t="shared" si="12"/>
        <v>174767182297</v>
      </c>
      <c r="AC17" s="44">
        <f t="shared" si="13"/>
        <v>0.9567913881998342</v>
      </c>
      <c r="AD17" s="79">
        <f>SUM(AD9:AD16)</f>
        <v>32137760378</v>
      </c>
      <c r="AE17" s="80">
        <f>SUM(AE9:AE16)</f>
        <v>12804416109</v>
      </c>
      <c r="AF17" s="80">
        <f t="shared" si="14"/>
        <v>44942176487</v>
      </c>
      <c r="AG17" s="44">
        <f t="shared" si="15"/>
        <v>0.9615769866316529</v>
      </c>
      <c r="AH17" s="44">
        <f t="shared" si="16"/>
        <v>0.06792285853986169</v>
      </c>
      <c r="AI17" s="12">
        <f>SUM(AI9:AI16)</f>
        <v>164811689256</v>
      </c>
      <c r="AJ17" s="12">
        <f>SUM(AJ9:AJ16)</f>
        <v>166905668239</v>
      </c>
      <c r="AK17" s="12">
        <f>SUM(AK9:AK16)</f>
        <v>160492649517</v>
      </c>
      <c r="AL17" s="12"/>
    </row>
    <row r="18" spans="1:38" s="13" customFormat="1" ht="12.75">
      <c r="A18" s="45"/>
      <c r="B18" s="52"/>
      <c r="C18" s="134"/>
      <c r="D18" s="99"/>
      <c r="E18" s="100"/>
      <c r="F18" s="101"/>
      <c r="G18" s="99"/>
      <c r="H18" s="100"/>
      <c r="I18" s="101"/>
      <c r="J18" s="99"/>
      <c r="K18" s="100"/>
      <c r="L18" s="100"/>
      <c r="M18" s="49"/>
      <c r="N18" s="112"/>
      <c r="O18" s="113"/>
      <c r="P18" s="114"/>
      <c r="Q18" s="49"/>
      <c r="R18" s="112"/>
      <c r="S18" s="114"/>
      <c r="T18" s="114"/>
      <c r="U18" s="49"/>
      <c r="V18" s="112"/>
      <c r="W18" s="114"/>
      <c r="X18" s="114"/>
      <c r="Y18" s="49"/>
      <c r="Z18" s="99"/>
      <c r="AA18" s="100"/>
      <c r="AB18" s="100"/>
      <c r="AC18" s="49"/>
      <c r="AD18" s="99"/>
      <c r="AE18" s="100"/>
      <c r="AF18" s="100"/>
      <c r="AG18" s="49"/>
      <c r="AH18" s="49"/>
      <c r="AI18" s="12"/>
      <c r="AJ18" s="12"/>
      <c r="AK18" s="12"/>
      <c r="AL18" s="12"/>
    </row>
    <row r="19" spans="1:38" ht="13.5">
      <c r="A19" s="53"/>
      <c r="B19" s="136" t="s">
        <v>655</v>
      </c>
      <c r="C19" s="135"/>
      <c r="D19" s="102"/>
      <c r="E19" s="102"/>
      <c r="F19" s="102"/>
      <c r="G19" s="102"/>
      <c r="H19" s="102"/>
      <c r="I19" s="102"/>
      <c r="J19" s="102"/>
      <c r="K19" s="102"/>
      <c r="L19" s="102"/>
      <c r="M19" s="50"/>
      <c r="N19" s="115"/>
      <c r="O19" s="115"/>
      <c r="P19" s="115"/>
      <c r="Q19" s="54"/>
      <c r="R19" s="115"/>
      <c r="S19" s="115"/>
      <c r="T19" s="115"/>
      <c r="U19" s="54"/>
      <c r="V19" s="115"/>
      <c r="W19" s="115"/>
      <c r="X19" s="115"/>
      <c r="Y19" s="54"/>
      <c r="Z19" s="102"/>
      <c r="AA19" s="102"/>
      <c r="AB19" s="102"/>
      <c r="AC19" s="50"/>
      <c r="AD19" s="102"/>
      <c r="AE19" s="102"/>
      <c r="AF19" s="102"/>
      <c r="AG19" s="50"/>
      <c r="AH19" s="50"/>
      <c r="AI19" s="2"/>
      <c r="AJ19" s="2"/>
      <c r="AK19" s="2"/>
      <c r="AL19" s="2"/>
    </row>
    <row r="20" spans="1:38" ht="12.75">
      <c r="A20" s="2"/>
      <c r="B20" s="2"/>
      <c r="C20" s="128"/>
      <c r="D20" s="87"/>
      <c r="E20" s="87"/>
      <c r="F20" s="87"/>
      <c r="G20" s="87"/>
      <c r="H20" s="87"/>
      <c r="I20" s="87"/>
      <c r="J20" s="87"/>
      <c r="K20" s="87"/>
      <c r="L20" s="87"/>
      <c r="M20" s="2"/>
      <c r="N20" s="87"/>
      <c r="O20" s="87"/>
      <c r="P20" s="87"/>
      <c r="Q20" s="2"/>
      <c r="R20" s="87"/>
      <c r="S20" s="87"/>
      <c r="T20" s="87"/>
      <c r="U20" s="2"/>
      <c r="V20" s="87"/>
      <c r="W20" s="87"/>
      <c r="X20" s="87"/>
      <c r="Y20" s="2"/>
      <c r="Z20" s="87"/>
      <c r="AA20" s="87"/>
      <c r="AB20" s="87"/>
      <c r="AC20" s="2"/>
      <c r="AD20" s="87"/>
      <c r="AE20" s="87"/>
      <c r="AF20" s="87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28"/>
      <c r="D21" s="87"/>
      <c r="E21" s="87"/>
      <c r="F21" s="87"/>
      <c r="G21" s="87"/>
      <c r="H21" s="87"/>
      <c r="I21" s="87"/>
      <c r="J21" s="87"/>
      <c r="K21" s="87"/>
      <c r="L21" s="87"/>
      <c r="M21" s="2"/>
      <c r="N21" s="87"/>
      <c r="O21" s="87"/>
      <c r="P21" s="87"/>
      <c r="Q21" s="2"/>
      <c r="R21" s="87"/>
      <c r="S21" s="87"/>
      <c r="T21" s="87"/>
      <c r="U21" s="2"/>
      <c r="V21" s="87"/>
      <c r="W21" s="87"/>
      <c r="X21" s="87"/>
      <c r="Y21" s="2"/>
      <c r="Z21" s="87"/>
      <c r="AA21" s="87"/>
      <c r="AB21" s="87"/>
      <c r="AC21" s="2"/>
      <c r="AD21" s="87"/>
      <c r="AE21" s="87"/>
      <c r="AF21" s="87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8"/>
      <c r="D22" s="87"/>
      <c r="E22" s="87"/>
      <c r="F22" s="87"/>
      <c r="G22" s="87"/>
      <c r="H22" s="87"/>
      <c r="I22" s="87"/>
      <c r="J22" s="87"/>
      <c r="K22" s="87"/>
      <c r="L22" s="87"/>
      <c r="M22" s="2"/>
      <c r="N22" s="87"/>
      <c r="O22" s="87"/>
      <c r="P22" s="87"/>
      <c r="Q22" s="2"/>
      <c r="R22" s="87"/>
      <c r="S22" s="87"/>
      <c r="T22" s="87"/>
      <c r="U22" s="2"/>
      <c r="V22" s="87"/>
      <c r="W22" s="87"/>
      <c r="X22" s="87"/>
      <c r="Y22" s="2"/>
      <c r="Z22" s="87"/>
      <c r="AA22" s="87"/>
      <c r="AB22" s="87"/>
      <c r="AC22" s="2"/>
      <c r="AD22" s="87"/>
      <c r="AE22" s="87"/>
      <c r="AF22" s="87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8"/>
      <c r="D23" s="87"/>
      <c r="E23" s="87"/>
      <c r="F23" s="87"/>
      <c r="G23" s="87"/>
      <c r="H23" s="87"/>
      <c r="I23" s="87"/>
      <c r="J23" s="87"/>
      <c r="K23" s="87"/>
      <c r="L23" s="87"/>
      <c r="M23" s="2"/>
      <c r="N23" s="87"/>
      <c r="O23" s="87"/>
      <c r="P23" s="87"/>
      <c r="Q23" s="2"/>
      <c r="R23" s="87"/>
      <c r="S23" s="87"/>
      <c r="T23" s="87"/>
      <c r="U23" s="2"/>
      <c r="V23" s="87"/>
      <c r="W23" s="87"/>
      <c r="X23" s="87"/>
      <c r="Y23" s="2"/>
      <c r="Z23" s="87"/>
      <c r="AA23" s="87"/>
      <c r="AB23" s="87"/>
      <c r="AC23" s="2"/>
      <c r="AD23" s="87"/>
      <c r="AE23" s="87"/>
      <c r="AF23" s="87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8"/>
      <c r="D24" s="87"/>
      <c r="E24" s="87"/>
      <c r="F24" s="87"/>
      <c r="G24" s="87"/>
      <c r="H24" s="87"/>
      <c r="I24" s="87"/>
      <c r="J24" s="87"/>
      <c r="K24" s="87"/>
      <c r="L24" s="87"/>
      <c r="M24" s="2"/>
      <c r="N24" s="87"/>
      <c r="O24" s="87"/>
      <c r="P24" s="87"/>
      <c r="Q24" s="2"/>
      <c r="R24" s="87"/>
      <c r="S24" s="87"/>
      <c r="T24" s="87"/>
      <c r="U24" s="2"/>
      <c r="V24" s="87"/>
      <c r="W24" s="87"/>
      <c r="X24" s="87"/>
      <c r="Y24" s="2"/>
      <c r="Z24" s="87"/>
      <c r="AA24" s="87"/>
      <c r="AB24" s="87"/>
      <c r="AC24" s="2"/>
      <c r="AD24" s="87"/>
      <c r="AE24" s="87"/>
      <c r="AF24" s="87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8"/>
      <c r="D25" s="87"/>
      <c r="E25" s="87"/>
      <c r="F25" s="87"/>
      <c r="G25" s="87"/>
      <c r="H25" s="87"/>
      <c r="I25" s="87"/>
      <c r="J25" s="87"/>
      <c r="K25" s="87"/>
      <c r="L25" s="87"/>
      <c r="M25" s="2"/>
      <c r="N25" s="87"/>
      <c r="O25" s="87"/>
      <c r="P25" s="87"/>
      <c r="Q25" s="2"/>
      <c r="R25" s="87"/>
      <c r="S25" s="87"/>
      <c r="T25" s="87"/>
      <c r="U25" s="2"/>
      <c r="V25" s="87"/>
      <c r="W25" s="87"/>
      <c r="X25" s="87"/>
      <c r="Y25" s="2"/>
      <c r="Z25" s="87"/>
      <c r="AA25" s="87"/>
      <c r="AB25" s="87"/>
      <c r="AC25" s="2"/>
      <c r="AD25" s="87"/>
      <c r="AE25" s="87"/>
      <c r="AF25" s="87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8"/>
      <c r="D26" s="87"/>
      <c r="E26" s="87"/>
      <c r="F26" s="87"/>
      <c r="G26" s="87"/>
      <c r="H26" s="87"/>
      <c r="I26" s="87"/>
      <c r="J26" s="87"/>
      <c r="K26" s="87"/>
      <c r="L26" s="87"/>
      <c r="M26" s="2"/>
      <c r="N26" s="87"/>
      <c r="O26" s="87"/>
      <c r="P26" s="87"/>
      <c r="Q26" s="2"/>
      <c r="R26" s="87"/>
      <c r="S26" s="87"/>
      <c r="T26" s="87"/>
      <c r="U26" s="2"/>
      <c r="V26" s="87"/>
      <c r="W26" s="87"/>
      <c r="X26" s="87"/>
      <c r="Y26" s="2"/>
      <c r="Z26" s="87"/>
      <c r="AA26" s="87"/>
      <c r="AB26" s="87"/>
      <c r="AC26" s="2"/>
      <c r="AD26" s="87"/>
      <c r="AE26" s="87"/>
      <c r="AF26" s="87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8"/>
      <c r="D27" s="87"/>
      <c r="E27" s="87"/>
      <c r="F27" s="87"/>
      <c r="G27" s="87"/>
      <c r="H27" s="87"/>
      <c r="I27" s="87"/>
      <c r="J27" s="87"/>
      <c r="K27" s="87"/>
      <c r="L27" s="87"/>
      <c r="M27" s="2"/>
      <c r="N27" s="87"/>
      <c r="O27" s="87"/>
      <c r="P27" s="87"/>
      <c r="Q27" s="2"/>
      <c r="R27" s="87"/>
      <c r="S27" s="87"/>
      <c r="T27" s="87"/>
      <c r="U27" s="2"/>
      <c r="V27" s="87"/>
      <c r="W27" s="87"/>
      <c r="X27" s="87"/>
      <c r="Y27" s="2"/>
      <c r="Z27" s="87"/>
      <c r="AA27" s="87"/>
      <c r="AB27" s="87"/>
      <c r="AC27" s="2"/>
      <c r="AD27" s="87"/>
      <c r="AE27" s="87"/>
      <c r="AF27" s="87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8"/>
      <c r="D28" s="87"/>
      <c r="E28" s="87"/>
      <c r="F28" s="87"/>
      <c r="G28" s="87"/>
      <c r="H28" s="87"/>
      <c r="I28" s="87"/>
      <c r="J28" s="87"/>
      <c r="K28" s="87"/>
      <c r="L28" s="87"/>
      <c r="M28" s="2"/>
      <c r="N28" s="87"/>
      <c r="O28" s="87"/>
      <c r="P28" s="87"/>
      <c r="Q28" s="2"/>
      <c r="R28" s="87"/>
      <c r="S28" s="87"/>
      <c r="T28" s="87"/>
      <c r="U28" s="2"/>
      <c r="V28" s="87"/>
      <c r="W28" s="87"/>
      <c r="X28" s="87"/>
      <c r="Y28" s="2"/>
      <c r="Z28" s="87"/>
      <c r="AA28" s="87"/>
      <c r="AB28" s="87"/>
      <c r="AC28" s="2"/>
      <c r="AD28" s="87"/>
      <c r="AE28" s="87"/>
      <c r="AF28" s="87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8"/>
      <c r="D29" s="87"/>
      <c r="E29" s="87"/>
      <c r="F29" s="87"/>
      <c r="G29" s="87"/>
      <c r="H29" s="87"/>
      <c r="I29" s="87"/>
      <c r="J29" s="87"/>
      <c r="K29" s="87"/>
      <c r="L29" s="87"/>
      <c r="M29" s="2"/>
      <c r="N29" s="87"/>
      <c r="O29" s="87"/>
      <c r="P29" s="87"/>
      <c r="Q29" s="2"/>
      <c r="R29" s="87"/>
      <c r="S29" s="87"/>
      <c r="T29" s="87"/>
      <c r="U29" s="2"/>
      <c r="V29" s="87"/>
      <c r="W29" s="87"/>
      <c r="X29" s="87"/>
      <c r="Y29" s="2"/>
      <c r="Z29" s="87"/>
      <c r="AA29" s="87"/>
      <c r="AB29" s="87"/>
      <c r="AC29" s="2"/>
      <c r="AD29" s="87"/>
      <c r="AE29" s="87"/>
      <c r="AF29" s="87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8"/>
      <c r="D30" s="87"/>
      <c r="E30" s="87"/>
      <c r="F30" s="87"/>
      <c r="G30" s="87"/>
      <c r="H30" s="87"/>
      <c r="I30" s="87"/>
      <c r="J30" s="87"/>
      <c r="K30" s="87"/>
      <c r="L30" s="87"/>
      <c r="M30" s="2"/>
      <c r="N30" s="87"/>
      <c r="O30" s="87"/>
      <c r="P30" s="87"/>
      <c r="Q30" s="2"/>
      <c r="R30" s="87"/>
      <c r="S30" s="87"/>
      <c r="T30" s="87"/>
      <c r="U30" s="2"/>
      <c r="V30" s="87"/>
      <c r="W30" s="87"/>
      <c r="X30" s="87"/>
      <c r="Y30" s="2"/>
      <c r="Z30" s="87"/>
      <c r="AA30" s="87"/>
      <c r="AB30" s="87"/>
      <c r="AC30" s="2"/>
      <c r="AD30" s="87"/>
      <c r="AE30" s="87"/>
      <c r="AF30" s="87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8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8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8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8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8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8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8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8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8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8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8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8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8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8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8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8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8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8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8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8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8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8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8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8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8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8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8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8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8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8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8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8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8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8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8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8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8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8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8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8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8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8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8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8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8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8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8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8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8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8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8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s="7" customFormat="1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656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39" t="s">
        <v>57</v>
      </c>
      <c r="D9" s="75">
        <v>1796036236</v>
      </c>
      <c r="E9" s="76">
        <v>148335000</v>
      </c>
      <c r="F9" s="77">
        <f>$D9+$E9</f>
        <v>1944371236</v>
      </c>
      <c r="G9" s="75">
        <v>1514349030</v>
      </c>
      <c r="H9" s="76">
        <v>192777999</v>
      </c>
      <c r="I9" s="78">
        <f>$G9+$H9</f>
        <v>1707127029</v>
      </c>
      <c r="J9" s="75">
        <v>522230940</v>
      </c>
      <c r="K9" s="76">
        <v>266928</v>
      </c>
      <c r="L9" s="76">
        <f>$J9+$K9</f>
        <v>522497868</v>
      </c>
      <c r="M9" s="40">
        <f>IF($F9=0,0,$L9/$F9)</f>
        <v>0.2687233067049959</v>
      </c>
      <c r="N9" s="103">
        <v>455144970</v>
      </c>
      <c r="O9" s="104">
        <v>10706367</v>
      </c>
      <c r="P9" s="105">
        <f>$N9+$O9</f>
        <v>465851337</v>
      </c>
      <c r="Q9" s="40">
        <f>IF($F9=0,0,$P9/$F9)</f>
        <v>0.23958970816620329</v>
      </c>
      <c r="R9" s="103">
        <v>427894089</v>
      </c>
      <c r="S9" s="105">
        <v>6873564</v>
      </c>
      <c r="T9" s="105">
        <f>$R9+$S9</f>
        <v>434767653</v>
      </c>
      <c r="U9" s="40">
        <f>IF($I9=0,0,$T9/$I9)</f>
        <v>0.2546779739376969</v>
      </c>
      <c r="V9" s="103">
        <v>325214106</v>
      </c>
      <c r="W9" s="105">
        <v>89053939</v>
      </c>
      <c r="X9" s="105">
        <f>$V9+$W9</f>
        <v>414268045</v>
      </c>
      <c r="Y9" s="40">
        <f>IF($I9=0,0,$X9/$I9)</f>
        <v>0.24266972402321443</v>
      </c>
      <c r="Z9" s="75">
        <f>$J9+$N9+$R9+$V9</f>
        <v>1730484105</v>
      </c>
      <c r="AA9" s="76">
        <f>$K9+$O9+$S9+$W9</f>
        <v>106900798</v>
      </c>
      <c r="AB9" s="76">
        <f>$Z9+$AA9</f>
        <v>1837384903</v>
      </c>
      <c r="AC9" s="40">
        <f>IF($I9=0,0,$AB9/$I9)</f>
        <v>1.076302390968704</v>
      </c>
      <c r="AD9" s="75">
        <v>321855052</v>
      </c>
      <c r="AE9" s="76">
        <v>55212434</v>
      </c>
      <c r="AF9" s="76">
        <f>$AD9+$AE9</f>
        <v>377067486</v>
      </c>
      <c r="AG9" s="40">
        <f>IF($AJ9=0,0,$AK9/$AJ9)</f>
        <v>0.8998770449111985</v>
      </c>
      <c r="AH9" s="40">
        <f>IF($AF9=0,0,(($X9/$AF9)-1))</f>
        <v>0.09865756232294176</v>
      </c>
      <c r="AI9" s="12">
        <v>1945424910</v>
      </c>
      <c r="AJ9" s="12">
        <v>1957438300</v>
      </c>
      <c r="AK9" s="12">
        <v>1761453793</v>
      </c>
      <c r="AL9" s="12"/>
    </row>
    <row r="10" spans="1:38" s="13" customFormat="1" ht="12.75">
      <c r="A10" s="29"/>
      <c r="B10" s="38" t="s">
        <v>58</v>
      </c>
      <c r="C10" s="39" t="s">
        <v>59</v>
      </c>
      <c r="D10" s="75">
        <v>1389932120</v>
      </c>
      <c r="E10" s="76">
        <v>187359852</v>
      </c>
      <c r="F10" s="78">
        <f aca="true" t="shared" si="0" ref="F10:F28">$D10+$E10</f>
        <v>1577291972</v>
      </c>
      <c r="G10" s="75">
        <v>1405403624</v>
      </c>
      <c r="H10" s="76">
        <v>263952423</v>
      </c>
      <c r="I10" s="78">
        <f aca="true" t="shared" si="1" ref="I10:I28">$G10+$H10</f>
        <v>1669356047</v>
      </c>
      <c r="J10" s="75">
        <v>561834528</v>
      </c>
      <c r="K10" s="76">
        <v>27296814</v>
      </c>
      <c r="L10" s="76">
        <f aca="true" t="shared" si="2" ref="L10:L28">$J10+$K10</f>
        <v>589131342</v>
      </c>
      <c r="M10" s="40">
        <f aca="true" t="shared" si="3" ref="M10:M28">IF($F10=0,0,$L10/$F10)</f>
        <v>0.3735081091251506</v>
      </c>
      <c r="N10" s="103">
        <v>300944379</v>
      </c>
      <c r="O10" s="104">
        <v>58363293</v>
      </c>
      <c r="P10" s="105">
        <f aca="true" t="shared" si="4" ref="P10:P28">$N10+$O10</f>
        <v>359307672</v>
      </c>
      <c r="Q10" s="40">
        <f aca="true" t="shared" si="5" ref="Q10:Q28">IF($F10=0,0,$P10/$F10)</f>
        <v>0.2278003555323998</v>
      </c>
      <c r="R10" s="103">
        <v>291367351</v>
      </c>
      <c r="S10" s="105">
        <v>40555442</v>
      </c>
      <c r="T10" s="105">
        <f aca="true" t="shared" si="6" ref="T10:T28">$R10+$S10</f>
        <v>331922793</v>
      </c>
      <c r="U10" s="40">
        <f aca="true" t="shared" si="7" ref="U10:U28">IF($I10=0,0,$T10/$I10)</f>
        <v>0.19883283353272568</v>
      </c>
      <c r="V10" s="103">
        <v>290756455</v>
      </c>
      <c r="W10" s="105">
        <v>81707982</v>
      </c>
      <c r="X10" s="105">
        <f aca="true" t="shared" si="8" ref="X10:X28">$V10+$W10</f>
        <v>372464437</v>
      </c>
      <c r="Y10" s="40">
        <f aca="true" t="shared" si="9" ref="Y10:Y28">IF($I10=0,0,$X10/$I10)</f>
        <v>0.22311863168396934</v>
      </c>
      <c r="Z10" s="75">
        <f aca="true" t="shared" si="10" ref="Z10:Z28">$J10+$N10+$R10+$V10</f>
        <v>1444902713</v>
      </c>
      <c r="AA10" s="76">
        <f aca="true" t="shared" si="11" ref="AA10:AA28">$K10+$O10+$S10+$W10</f>
        <v>207923531</v>
      </c>
      <c r="AB10" s="76">
        <f aca="true" t="shared" si="12" ref="AB10:AB28">$Z10+$AA10</f>
        <v>1652826244</v>
      </c>
      <c r="AC10" s="40">
        <f aca="true" t="shared" si="13" ref="AC10:AC28">IF($I10=0,0,$AB10/$I10)</f>
        <v>0.9900980961912196</v>
      </c>
      <c r="AD10" s="75">
        <v>268491073</v>
      </c>
      <c r="AE10" s="76">
        <v>108269375</v>
      </c>
      <c r="AF10" s="76">
        <f aca="true" t="shared" si="14" ref="AF10:AF28">$AD10+$AE10</f>
        <v>376760448</v>
      </c>
      <c r="AG10" s="40">
        <f aca="true" t="shared" si="15" ref="AG10:AG28">IF($AJ10=0,0,$AK10/$AJ10)</f>
        <v>0.9279764891420432</v>
      </c>
      <c r="AH10" s="40">
        <f aca="true" t="shared" si="16" ref="AH10:AH28">IF($AF10=0,0,(($X10/$AF10)-1))</f>
        <v>-0.01140249997791698</v>
      </c>
      <c r="AI10" s="12">
        <v>1601743107</v>
      </c>
      <c r="AJ10" s="12">
        <v>1646847600</v>
      </c>
      <c r="AK10" s="12">
        <v>1528235854</v>
      </c>
      <c r="AL10" s="12"/>
    </row>
    <row r="11" spans="1:38" s="13" customFormat="1" ht="12.75">
      <c r="A11" s="29"/>
      <c r="B11" s="38" t="s">
        <v>60</v>
      </c>
      <c r="C11" s="39" t="s">
        <v>61</v>
      </c>
      <c r="D11" s="75">
        <v>1698548385</v>
      </c>
      <c r="E11" s="76">
        <v>164632610</v>
      </c>
      <c r="F11" s="78">
        <f t="shared" si="0"/>
        <v>1863180995</v>
      </c>
      <c r="G11" s="75">
        <v>1695394495</v>
      </c>
      <c r="H11" s="76">
        <v>234312978</v>
      </c>
      <c r="I11" s="78">
        <f t="shared" si="1"/>
        <v>1929707473</v>
      </c>
      <c r="J11" s="75">
        <v>475713173</v>
      </c>
      <c r="K11" s="76">
        <v>574959</v>
      </c>
      <c r="L11" s="76">
        <f t="shared" si="2"/>
        <v>476288132</v>
      </c>
      <c r="M11" s="40">
        <f t="shared" si="3"/>
        <v>0.255631703671387</v>
      </c>
      <c r="N11" s="103">
        <v>417099693</v>
      </c>
      <c r="O11" s="104">
        <v>7241356</v>
      </c>
      <c r="P11" s="105">
        <f t="shared" si="4"/>
        <v>424341049</v>
      </c>
      <c r="Q11" s="40">
        <f t="shared" si="5"/>
        <v>0.22775084661058384</v>
      </c>
      <c r="R11" s="103">
        <v>357424064</v>
      </c>
      <c r="S11" s="105">
        <v>4960217</v>
      </c>
      <c r="T11" s="105">
        <f t="shared" si="6"/>
        <v>362384281</v>
      </c>
      <c r="U11" s="40">
        <f t="shared" si="7"/>
        <v>0.1877923395490732</v>
      </c>
      <c r="V11" s="103">
        <v>408521784</v>
      </c>
      <c r="W11" s="105">
        <v>55010215</v>
      </c>
      <c r="X11" s="105">
        <f t="shared" si="8"/>
        <v>463531999</v>
      </c>
      <c r="Y11" s="40">
        <f t="shared" si="9"/>
        <v>0.2402084282128911</v>
      </c>
      <c r="Z11" s="75">
        <f t="shared" si="10"/>
        <v>1658758714</v>
      </c>
      <c r="AA11" s="76">
        <f t="shared" si="11"/>
        <v>67786747</v>
      </c>
      <c r="AB11" s="76">
        <f t="shared" si="12"/>
        <v>1726545461</v>
      </c>
      <c r="AC11" s="40">
        <f t="shared" si="13"/>
        <v>0.8947187514985594</v>
      </c>
      <c r="AD11" s="75">
        <v>304071792</v>
      </c>
      <c r="AE11" s="76">
        <v>36364072</v>
      </c>
      <c r="AF11" s="76">
        <f t="shared" si="14"/>
        <v>340435864</v>
      </c>
      <c r="AG11" s="40">
        <f t="shared" si="15"/>
        <v>0.9505117129908919</v>
      </c>
      <c r="AH11" s="40">
        <f t="shared" si="16"/>
        <v>0.36158392230966596</v>
      </c>
      <c r="AI11" s="12">
        <v>1551348342</v>
      </c>
      <c r="AJ11" s="12">
        <v>1551348342</v>
      </c>
      <c r="AK11" s="12">
        <v>1474574770</v>
      </c>
      <c r="AL11" s="12"/>
    </row>
    <row r="12" spans="1:38" s="13" customFormat="1" ht="12.75">
      <c r="A12" s="29"/>
      <c r="B12" s="38" t="s">
        <v>62</v>
      </c>
      <c r="C12" s="39" t="s">
        <v>63</v>
      </c>
      <c r="D12" s="75">
        <v>4341393875</v>
      </c>
      <c r="E12" s="76">
        <v>326103788</v>
      </c>
      <c r="F12" s="78">
        <f t="shared" si="0"/>
        <v>4667497663</v>
      </c>
      <c r="G12" s="75">
        <v>4341393876</v>
      </c>
      <c r="H12" s="76">
        <v>335203789</v>
      </c>
      <c r="I12" s="78">
        <f t="shared" si="1"/>
        <v>4676597665</v>
      </c>
      <c r="J12" s="75">
        <v>1279742030</v>
      </c>
      <c r="K12" s="76">
        <v>46945179</v>
      </c>
      <c r="L12" s="76">
        <f t="shared" si="2"/>
        <v>1326687209</v>
      </c>
      <c r="M12" s="40">
        <f t="shared" si="3"/>
        <v>0.2842395015035276</v>
      </c>
      <c r="N12" s="103">
        <v>1081022672</v>
      </c>
      <c r="O12" s="104">
        <v>44174867</v>
      </c>
      <c r="P12" s="105">
        <f t="shared" si="4"/>
        <v>1125197539</v>
      </c>
      <c r="Q12" s="40">
        <f t="shared" si="5"/>
        <v>0.24107083071934257</v>
      </c>
      <c r="R12" s="103">
        <v>990466890</v>
      </c>
      <c r="S12" s="105">
        <v>26205446</v>
      </c>
      <c r="T12" s="105">
        <f t="shared" si="6"/>
        <v>1016672336</v>
      </c>
      <c r="U12" s="40">
        <f t="shared" si="7"/>
        <v>0.21739572416264294</v>
      </c>
      <c r="V12" s="103">
        <v>855961874</v>
      </c>
      <c r="W12" s="105">
        <v>48626919</v>
      </c>
      <c r="X12" s="105">
        <f t="shared" si="8"/>
        <v>904588793</v>
      </c>
      <c r="Y12" s="40">
        <f t="shared" si="9"/>
        <v>0.19342882535523825</v>
      </c>
      <c r="Z12" s="75">
        <f t="shared" si="10"/>
        <v>4207193466</v>
      </c>
      <c r="AA12" s="76">
        <f t="shared" si="11"/>
        <v>165952411</v>
      </c>
      <c r="AB12" s="76">
        <f t="shared" si="12"/>
        <v>4373145877</v>
      </c>
      <c r="AC12" s="40">
        <f t="shared" si="13"/>
        <v>0.9351127016396866</v>
      </c>
      <c r="AD12" s="75">
        <v>797082015</v>
      </c>
      <c r="AE12" s="76">
        <v>102904540</v>
      </c>
      <c r="AF12" s="76">
        <f t="shared" si="14"/>
        <v>899986555</v>
      </c>
      <c r="AG12" s="40">
        <f t="shared" si="15"/>
        <v>0.9144882776789809</v>
      </c>
      <c r="AH12" s="40">
        <f t="shared" si="16"/>
        <v>0.005113674170388105</v>
      </c>
      <c r="AI12" s="12">
        <v>3986759981</v>
      </c>
      <c r="AJ12" s="12">
        <v>4401113646</v>
      </c>
      <c r="AK12" s="12">
        <v>4024766838</v>
      </c>
      <c r="AL12" s="12"/>
    </row>
    <row r="13" spans="1:38" s="13" customFormat="1" ht="12.75">
      <c r="A13" s="29"/>
      <c r="B13" s="38" t="s">
        <v>64</v>
      </c>
      <c r="C13" s="39" t="s">
        <v>65</v>
      </c>
      <c r="D13" s="75">
        <v>1125436784</v>
      </c>
      <c r="E13" s="76">
        <v>251023959</v>
      </c>
      <c r="F13" s="78">
        <f t="shared" si="0"/>
        <v>1376460743</v>
      </c>
      <c r="G13" s="75">
        <v>1187830840</v>
      </c>
      <c r="H13" s="76">
        <v>367534978</v>
      </c>
      <c r="I13" s="78">
        <f t="shared" si="1"/>
        <v>1555365818</v>
      </c>
      <c r="J13" s="75">
        <v>417098113</v>
      </c>
      <c r="K13" s="76">
        <v>17273910</v>
      </c>
      <c r="L13" s="76">
        <f t="shared" si="2"/>
        <v>434372023</v>
      </c>
      <c r="M13" s="40">
        <f t="shared" si="3"/>
        <v>0.3155716755519558</v>
      </c>
      <c r="N13" s="103">
        <v>209648034</v>
      </c>
      <c r="O13" s="104">
        <v>39845765</v>
      </c>
      <c r="P13" s="105">
        <f t="shared" si="4"/>
        <v>249493799</v>
      </c>
      <c r="Q13" s="40">
        <f t="shared" si="5"/>
        <v>0.1812574752086482</v>
      </c>
      <c r="R13" s="103">
        <v>186548489</v>
      </c>
      <c r="S13" s="105">
        <v>39965336</v>
      </c>
      <c r="T13" s="105">
        <f t="shared" si="6"/>
        <v>226513825</v>
      </c>
      <c r="U13" s="40">
        <f t="shared" si="7"/>
        <v>0.1456337939143266</v>
      </c>
      <c r="V13" s="103">
        <v>284099985</v>
      </c>
      <c r="W13" s="105">
        <v>226585158</v>
      </c>
      <c r="X13" s="105">
        <f t="shared" si="8"/>
        <v>510685143</v>
      </c>
      <c r="Y13" s="40">
        <f t="shared" si="9"/>
        <v>0.32833764063085513</v>
      </c>
      <c r="Z13" s="75">
        <f t="shared" si="10"/>
        <v>1097394621</v>
      </c>
      <c r="AA13" s="76">
        <f t="shared" si="11"/>
        <v>323670169</v>
      </c>
      <c r="AB13" s="76">
        <f t="shared" si="12"/>
        <v>1421064790</v>
      </c>
      <c r="AC13" s="40">
        <f t="shared" si="13"/>
        <v>0.9136530927671448</v>
      </c>
      <c r="AD13" s="75">
        <v>251449498</v>
      </c>
      <c r="AE13" s="76">
        <v>53604016</v>
      </c>
      <c r="AF13" s="76">
        <f t="shared" si="14"/>
        <v>305053514</v>
      </c>
      <c r="AG13" s="40">
        <f t="shared" si="15"/>
        <v>0.9842120694598914</v>
      </c>
      <c r="AH13" s="40">
        <f t="shared" si="16"/>
        <v>0.6740837904263577</v>
      </c>
      <c r="AI13" s="12">
        <v>1098219731</v>
      </c>
      <c r="AJ13" s="12">
        <v>1119747389</v>
      </c>
      <c r="AK13" s="12">
        <v>1102068895</v>
      </c>
      <c r="AL13" s="12"/>
    </row>
    <row r="14" spans="1:38" s="13" customFormat="1" ht="12.75">
      <c r="A14" s="29"/>
      <c r="B14" s="38" t="s">
        <v>66</v>
      </c>
      <c r="C14" s="39" t="s">
        <v>67</v>
      </c>
      <c r="D14" s="75">
        <v>1367315756</v>
      </c>
      <c r="E14" s="76">
        <v>254288095</v>
      </c>
      <c r="F14" s="78">
        <f t="shared" si="0"/>
        <v>1621603851</v>
      </c>
      <c r="G14" s="75">
        <v>1367315756</v>
      </c>
      <c r="H14" s="76">
        <v>254288095</v>
      </c>
      <c r="I14" s="78">
        <f t="shared" si="1"/>
        <v>1621603851</v>
      </c>
      <c r="J14" s="75">
        <v>390226782</v>
      </c>
      <c r="K14" s="76">
        <v>39705844</v>
      </c>
      <c r="L14" s="76">
        <f t="shared" si="2"/>
        <v>429932626</v>
      </c>
      <c r="M14" s="40">
        <f t="shared" si="3"/>
        <v>0.26512802478538267</v>
      </c>
      <c r="N14" s="103">
        <v>356037887</v>
      </c>
      <c r="O14" s="104">
        <v>69314829</v>
      </c>
      <c r="P14" s="105">
        <f t="shared" si="4"/>
        <v>425352716</v>
      </c>
      <c r="Q14" s="40">
        <f t="shared" si="5"/>
        <v>0.2623037160017203</v>
      </c>
      <c r="R14" s="103">
        <v>361470310</v>
      </c>
      <c r="S14" s="105">
        <v>13043919</v>
      </c>
      <c r="T14" s="105">
        <f t="shared" si="6"/>
        <v>374514229</v>
      </c>
      <c r="U14" s="40">
        <f t="shared" si="7"/>
        <v>0.23095297212635937</v>
      </c>
      <c r="V14" s="103">
        <v>161986689</v>
      </c>
      <c r="W14" s="105">
        <v>25092663</v>
      </c>
      <c r="X14" s="105">
        <f t="shared" si="8"/>
        <v>187079352</v>
      </c>
      <c r="Y14" s="40">
        <f t="shared" si="9"/>
        <v>0.11536686465355465</v>
      </c>
      <c r="Z14" s="75">
        <f t="shared" si="10"/>
        <v>1269721668</v>
      </c>
      <c r="AA14" s="76">
        <f t="shared" si="11"/>
        <v>147157255</v>
      </c>
      <c r="AB14" s="76">
        <f t="shared" si="12"/>
        <v>1416878923</v>
      </c>
      <c r="AC14" s="40">
        <f t="shared" si="13"/>
        <v>0.873751577567017</v>
      </c>
      <c r="AD14" s="75">
        <v>160850191</v>
      </c>
      <c r="AE14" s="76">
        <v>39287776</v>
      </c>
      <c r="AF14" s="76">
        <f t="shared" si="14"/>
        <v>200137967</v>
      </c>
      <c r="AG14" s="40">
        <f t="shared" si="15"/>
        <v>0.8163056513815492</v>
      </c>
      <c r="AH14" s="40">
        <f t="shared" si="16"/>
        <v>-0.06524806460135568</v>
      </c>
      <c r="AI14" s="12">
        <v>1464794349</v>
      </c>
      <c r="AJ14" s="12">
        <v>1521232450</v>
      </c>
      <c r="AK14" s="12">
        <v>1241790646</v>
      </c>
      <c r="AL14" s="12"/>
    </row>
    <row r="15" spans="1:38" s="13" customFormat="1" ht="12.75">
      <c r="A15" s="29"/>
      <c r="B15" s="38" t="s">
        <v>68</v>
      </c>
      <c r="C15" s="39" t="s">
        <v>69</v>
      </c>
      <c r="D15" s="75">
        <v>1219454402</v>
      </c>
      <c r="E15" s="76">
        <v>221956000</v>
      </c>
      <c r="F15" s="78">
        <f t="shared" si="0"/>
        <v>1441410402</v>
      </c>
      <c r="G15" s="75">
        <v>1219454402</v>
      </c>
      <c r="H15" s="76">
        <v>221956000</v>
      </c>
      <c r="I15" s="78">
        <f t="shared" si="1"/>
        <v>1441410402</v>
      </c>
      <c r="J15" s="75">
        <v>302877302</v>
      </c>
      <c r="K15" s="76">
        <v>31596987</v>
      </c>
      <c r="L15" s="76">
        <f t="shared" si="2"/>
        <v>334474289</v>
      </c>
      <c r="M15" s="40">
        <f t="shared" si="3"/>
        <v>0.2320465347939122</v>
      </c>
      <c r="N15" s="103">
        <v>262280944</v>
      </c>
      <c r="O15" s="104">
        <v>41144507</v>
      </c>
      <c r="P15" s="105">
        <f t="shared" si="4"/>
        <v>303425451</v>
      </c>
      <c r="Q15" s="40">
        <f t="shared" si="5"/>
        <v>0.21050593958458197</v>
      </c>
      <c r="R15" s="103">
        <v>262588512</v>
      </c>
      <c r="S15" s="105">
        <v>44635041</v>
      </c>
      <c r="T15" s="105">
        <f t="shared" si="6"/>
        <v>307223553</v>
      </c>
      <c r="U15" s="40">
        <f t="shared" si="7"/>
        <v>0.21314092958793562</v>
      </c>
      <c r="V15" s="103">
        <v>206620186</v>
      </c>
      <c r="W15" s="105">
        <v>94937097</v>
      </c>
      <c r="X15" s="105">
        <f t="shared" si="8"/>
        <v>301557283</v>
      </c>
      <c r="Y15" s="40">
        <f t="shared" si="9"/>
        <v>0.20920987012552447</v>
      </c>
      <c r="Z15" s="75">
        <f t="shared" si="10"/>
        <v>1034366944</v>
      </c>
      <c r="AA15" s="76">
        <f t="shared" si="11"/>
        <v>212313632</v>
      </c>
      <c r="AB15" s="76">
        <f t="shared" si="12"/>
        <v>1246680576</v>
      </c>
      <c r="AC15" s="40">
        <f t="shared" si="13"/>
        <v>0.8649032740919543</v>
      </c>
      <c r="AD15" s="75">
        <v>187664858</v>
      </c>
      <c r="AE15" s="76">
        <v>84183456</v>
      </c>
      <c r="AF15" s="76">
        <f t="shared" si="14"/>
        <v>271848314</v>
      </c>
      <c r="AG15" s="40">
        <f t="shared" si="15"/>
        <v>0.8991505187191551</v>
      </c>
      <c r="AH15" s="40">
        <f t="shared" si="16"/>
        <v>0.10928509565816169</v>
      </c>
      <c r="AI15" s="12">
        <v>1376755700</v>
      </c>
      <c r="AJ15" s="12">
        <v>1320180474</v>
      </c>
      <c r="AK15" s="12">
        <v>1187040958</v>
      </c>
      <c r="AL15" s="12"/>
    </row>
    <row r="16" spans="1:38" s="13" customFormat="1" ht="12.75">
      <c r="A16" s="29"/>
      <c r="B16" s="38" t="s">
        <v>70</v>
      </c>
      <c r="C16" s="39" t="s">
        <v>71</v>
      </c>
      <c r="D16" s="75">
        <v>1687706367</v>
      </c>
      <c r="E16" s="76">
        <v>212482000</v>
      </c>
      <c r="F16" s="78">
        <f t="shared" si="0"/>
        <v>1900188367</v>
      </c>
      <c r="G16" s="75">
        <v>1687706367</v>
      </c>
      <c r="H16" s="76">
        <v>211882000</v>
      </c>
      <c r="I16" s="78">
        <f t="shared" si="1"/>
        <v>1899588367</v>
      </c>
      <c r="J16" s="75">
        <v>535482097</v>
      </c>
      <c r="K16" s="76">
        <v>46359440</v>
      </c>
      <c r="L16" s="76">
        <f t="shared" si="2"/>
        <v>581841537</v>
      </c>
      <c r="M16" s="40">
        <f t="shared" si="3"/>
        <v>0.306202030864238</v>
      </c>
      <c r="N16" s="103">
        <v>477612276</v>
      </c>
      <c r="O16" s="104">
        <v>49836969</v>
      </c>
      <c r="P16" s="105">
        <f t="shared" si="4"/>
        <v>527449245</v>
      </c>
      <c r="Q16" s="40">
        <f t="shared" si="5"/>
        <v>0.2775773466252359</v>
      </c>
      <c r="R16" s="103">
        <v>451458984</v>
      </c>
      <c r="S16" s="105">
        <v>15367189</v>
      </c>
      <c r="T16" s="105">
        <f t="shared" si="6"/>
        <v>466826173</v>
      </c>
      <c r="U16" s="40">
        <f t="shared" si="7"/>
        <v>0.24575122753423348</v>
      </c>
      <c r="V16" s="103">
        <v>353781070</v>
      </c>
      <c r="W16" s="105">
        <v>89012301</v>
      </c>
      <c r="X16" s="105">
        <f t="shared" si="8"/>
        <v>442793371</v>
      </c>
      <c r="Y16" s="40">
        <f t="shared" si="9"/>
        <v>0.2330996434239587</v>
      </c>
      <c r="Z16" s="75">
        <f t="shared" si="10"/>
        <v>1818334427</v>
      </c>
      <c r="AA16" s="76">
        <f t="shared" si="11"/>
        <v>200575899</v>
      </c>
      <c r="AB16" s="76">
        <f t="shared" si="12"/>
        <v>2018910326</v>
      </c>
      <c r="AC16" s="40">
        <f t="shared" si="13"/>
        <v>1.0628146397782188</v>
      </c>
      <c r="AD16" s="75">
        <v>340187856</v>
      </c>
      <c r="AE16" s="76">
        <v>56312497</v>
      </c>
      <c r="AF16" s="76">
        <f t="shared" si="14"/>
        <v>396500353</v>
      </c>
      <c r="AG16" s="40">
        <f t="shared" si="15"/>
        <v>1.0733472712263394</v>
      </c>
      <c r="AH16" s="40">
        <f t="shared" si="16"/>
        <v>0.11675403981292298</v>
      </c>
      <c r="AI16" s="12">
        <v>1864035182</v>
      </c>
      <c r="AJ16" s="12">
        <v>1863944571</v>
      </c>
      <c r="AK16" s="12">
        <v>2000659819</v>
      </c>
      <c r="AL16" s="12"/>
    </row>
    <row r="17" spans="1:38" s="13" customFormat="1" ht="12.75">
      <c r="A17" s="29"/>
      <c r="B17" s="38" t="s">
        <v>72</v>
      </c>
      <c r="C17" s="39" t="s">
        <v>73</v>
      </c>
      <c r="D17" s="75">
        <v>1611452003</v>
      </c>
      <c r="E17" s="76">
        <v>575919271</v>
      </c>
      <c r="F17" s="78">
        <f t="shared" si="0"/>
        <v>2187371274</v>
      </c>
      <c r="G17" s="75">
        <v>1649751619</v>
      </c>
      <c r="H17" s="76">
        <v>605452302</v>
      </c>
      <c r="I17" s="78">
        <f t="shared" si="1"/>
        <v>2255203921</v>
      </c>
      <c r="J17" s="75">
        <v>441774650</v>
      </c>
      <c r="K17" s="76">
        <v>28081360</v>
      </c>
      <c r="L17" s="76">
        <f t="shared" si="2"/>
        <v>469856010</v>
      </c>
      <c r="M17" s="40">
        <f t="shared" si="3"/>
        <v>0.21480395924775228</v>
      </c>
      <c r="N17" s="103">
        <v>419341968</v>
      </c>
      <c r="O17" s="104">
        <v>84599385</v>
      </c>
      <c r="P17" s="105">
        <f t="shared" si="4"/>
        <v>503941353</v>
      </c>
      <c r="Q17" s="40">
        <f t="shared" si="5"/>
        <v>0.23038674732088485</v>
      </c>
      <c r="R17" s="103">
        <v>392207416</v>
      </c>
      <c r="S17" s="105">
        <v>47202002</v>
      </c>
      <c r="T17" s="105">
        <f t="shared" si="6"/>
        <v>439409418</v>
      </c>
      <c r="U17" s="40">
        <f t="shared" si="7"/>
        <v>0.19484243261033243</v>
      </c>
      <c r="V17" s="103">
        <v>298958614</v>
      </c>
      <c r="W17" s="105">
        <v>54749753</v>
      </c>
      <c r="X17" s="105">
        <f t="shared" si="8"/>
        <v>353708367</v>
      </c>
      <c r="Y17" s="40">
        <f t="shared" si="9"/>
        <v>0.15684096844029918</v>
      </c>
      <c r="Z17" s="75">
        <f t="shared" si="10"/>
        <v>1552282648</v>
      </c>
      <c r="AA17" s="76">
        <f t="shared" si="11"/>
        <v>214632500</v>
      </c>
      <c r="AB17" s="76">
        <f t="shared" si="12"/>
        <v>1766915148</v>
      </c>
      <c r="AC17" s="40">
        <f t="shared" si="13"/>
        <v>0.7834835384715527</v>
      </c>
      <c r="AD17" s="75">
        <v>283421445</v>
      </c>
      <c r="AE17" s="76">
        <v>114303522</v>
      </c>
      <c r="AF17" s="76">
        <f t="shared" si="14"/>
        <v>397724967</v>
      </c>
      <c r="AG17" s="40">
        <f t="shared" si="15"/>
        <v>0.8483515123939315</v>
      </c>
      <c r="AH17" s="40">
        <f t="shared" si="16"/>
        <v>-0.11067095015938488</v>
      </c>
      <c r="AI17" s="12">
        <v>2052334697</v>
      </c>
      <c r="AJ17" s="12">
        <v>2032855684</v>
      </c>
      <c r="AK17" s="12">
        <v>1724576194</v>
      </c>
      <c r="AL17" s="12"/>
    </row>
    <row r="18" spans="1:38" s="13" customFormat="1" ht="12.75">
      <c r="A18" s="29"/>
      <c r="B18" s="38" t="s">
        <v>74</v>
      </c>
      <c r="C18" s="39" t="s">
        <v>75</v>
      </c>
      <c r="D18" s="75">
        <v>1858063642</v>
      </c>
      <c r="E18" s="76">
        <v>220581836</v>
      </c>
      <c r="F18" s="78">
        <f t="shared" si="0"/>
        <v>2078645478</v>
      </c>
      <c r="G18" s="75">
        <v>1845094659</v>
      </c>
      <c r="H18" s="76">
        <v>253812488</v>
      </c>
      <c r="I18" s="78">
        <f t="shared" si="1"/>
        <v>2098907147</v>
      </c>
      <c r="J18" s="75">
        <v>493180711</v>
      </c>
      <c r="K18" s="76">
        <v>24306552</v>
      </c>
      <c r="L18" s="76">
        <f t="shared" si="2"/>
        <v>517487263</v>
      </c>
      <c r="M18" s="40">
        <f t="shared" si="3"/>
        <v>0.24895407537119227</v>
      </c>
      <c r="N18" s="103">
        <v>468151253</v>
      </c>
      <c r="O18" s="104">
        <v>67119266</v>
      </c>
      <c r="P18" s="105">
        <f t="shared" si="4"/>
        <v>535270519</v>
      </c>
      <c r="Q18" s="40">
        <f t="shared" si="5"/>
        <v>0.25750928894090136</v>
      </c>
      <c r="R18" s="103">
        <v>475175073</v>
      </c>
      <c r="S18" s="105">
        <v>52623966</v>
      </c>
      <c r="T18" s="105">
        <f t="shared" si="6"/>
        <v>527799039</v>
      </c>
      <c r="U18" s="40">
        <f t="shared" si="7"/>
        <v>0.251463739000742</v>
      </c>
      <c r="V18" s="103">
        <v>379371573</v>
      </c>
      <c r="W18" s="105">
        <v>78749468</v>
      </c>
      <c r="X18" s="105">
        <f t="shared" si="8"/>
        <v>458121041</v>
      </c>
      <c r="Y18" s="40">
        <f t="shared" si="9"/>
        <v>0.2182664638856461</v>
      </c>
      <c r="Z18" s="75">
        <f t="shared" si="10"/>
        <v>1815878610</v>
      </c>
      <c r="AA18" s="76">
        <f t="shared" si="11"/>
        <v>222799252</v>
      </c>
      <c r="AB18" s="76">
        <f t="shared" si="12"/>
        <v>2038677862</v>
      </c>
      <c r="AC18" s="40">
        <f t="shared" si="13"/>
        <v>0.9713044547558539</v>
      </c>
      <c r="AD18" s="75">
        <v>365290650</v>
      </c>
      <c r="AE18" s="76">
        <v>166534140</v>
      </c>
      <c r="AF18" s="76">
        <f t="shared" si="14"/>
        <v>531824790</v>
      </c>
      <c r="AG18" s="40">
        <f t="shared" si="15"/>
        <v>0.9727889109671117</v>
      </c>
      <c r="AH18" s="40">
        <f t="shared" si="16"/>
        <v>-0.13858652395650828</v>
      </c>
      <c r="AI18" s="12">
        <v>2145614351</v>
      </c>
      <c r="AJ18" s="12">
        <v>2058772287</v>
      </c>
      <c r="AK18" s="12">
        <v>2002750851</v>
      </c>
      <c r="AL18" s="12"/>
    </row>
    <row r="19" spans="1:38" s="13" customFormat="1" ht="12.75">
      <c r="A19" s="29"/>
      <c r="B19" s="38" t="s">
        <v>76</v>
      </c>
      <c r="C19" s="39" t="s">
        <v>77</v>
      </c>
      <c r="D19" s="75">
        <v>3291483958</v>
      </c>
      <c r="E19" s="76">
        <v>443157508</v>
      </c>
      <c r="F19" s="78">
        <f t="shared" si="0"/>
        <v>3734641466</v>
      </c>
      <c r="G19" s="75">
        <v>3285503472</v>
      </c>
      <c r="H19" s="76">
        <v>523134404</v>
      </c>
      <c r="I19" s="78">
        <f t="shared" si="1"/>
        <v>3808637876</v>
      </c>
      <c r="J19" s="75">
        <v>921270204</v>
      </c>
      <c r="K19" s="76">
        <v>29279690</v>
      </c>
      <c r="L19" s="76">
        <f t="shared" si="2"/>
        <v>950549894</v>
      </c>
      <c r="M19" s="40">
        <f t="shared" si="3"/>
        <v>0.2545223959659211</v>
      </c>
      <c r="N19" s="103">
        <v>834341965</v>
      </c>
      <c r="O19" s="104">
        <v>48785596</v>
      </c>
      <c r="P19" s="105">
        <f t="shared" si="4"/>
        <v>883127561</v>
      </c>
      <c r="Q19" s="40">
        <f t="shared" si="5"/>
        <v>0.23646916820261107</v>
      </c>
      <c r="R19" s="103">
        <v>733924379</v>
      </c>
      <c r="S19" s="105">
        <v>50850974</v>
      </c>
      <c r="T19" s="105">
        <f t="shared" si="6"/>
        <v>784775353</v>
      </c>
      <c r="U19" s="40">
        <f t="shared" si="7"/>
        <v>0.20605144898264935</v>
      </c>
      <c r="V19" s="103">
        <v>860963326</v>
      </c>
      <c r="W19" s="105">
        <v>222228516</v>
      </c>
      <c r="X19" s="105">
        <f t="shared" si="8"/>
        <v>1083191842</v>
      </c>
      <c r="Y19" s="40">
        <f t="shared" si="9"/>
        <v>0.28440399882217626</v>
      </c>
      <c r="Z19" s="75">
        <f t="shared" si="10"/>
        <v>3350499874</v>
      </c>
      <c r="AA19" s="76">
        <f t="shared" si="11"/>
        <v>351144776</v>
      </c>
      <c r="AB19" s="76">
        <f t="shared" si="12"/>
        <v>3701644650</v>
      </c>
      <c r="AC19" s="40">
        <f t="shared" si="13"/>
        <v>0.9719077451090286</v>
      </c>
      <c r="AD19" s="75">
        <v>876075704</v>
      </c>
      <c r="AE19" s="76">
        <v>183320670</v>
      </c>
      <c r="AF19" s="76">
        <f t="shared" si="14"/>
        <v>1059396374</v>
      </c>
      <c r="AG19" s="40">
        <f t="shared" si="15"/>
        <v>1.026551578871857</v>
      </c>
      <c r="AH19" s="40">
        <f t="shared" si="16"/>
        <v>0.022461345520897513</v>
      </c>
      <c r="AI19" s="12">
        <v>3217804076</v>
      </c>
      <c r="AJ19" s="12">
        <v>3424564936</v>
      </c>
      <c r="AK19" s="12">
        <v>3515492542</v>
      </c>
      <c r="AL19" s="12"/>
    </row>
    <row r="20" spans="1:38" s="13" customFormat="1" ht="12.75">
      <c r="A20" s="29"/>
      <c r="B20" s="38" t="s">
        <v>78</v>
      </c>
      <c r="C20" s="39" t="s">
        <v>79</v>
      </c>
      <c r="D20" s="75">
        <v>1414350000</v>
      </c>
      <c r="E20" s="76">
        <v>409228521</v>
      </c>
      <c r="F20" s="78">
        <f t="shared" si="0"/>
        <v>1823578521</v>
      </c>
      <c r="G20" s="75">
        <v>1403107601</v>
      </c>
      <c r="H20" s="76">
        <v>493450659</v>
      </c>
      <c r="I20" s="78">
        <f t="shared" si="1"/>
        <v>1896558260</v>
      </c>
      <c r="J20" s="75">
        <v>368327721</v>
      </c>
      <c r="K20" s="76">
        <v>50222382</v>
      </c>
      <c r="L20" s="76">
        <f t="shared" si="2"/>
        <v>418550103</v>
      </c>
      <c r="M20" s="40">
        <f t="shared" si="3"/>
        <v>0.22952129463033963</v>
      </c>
      <c r="N20" s="103">
        <v>361882922</v>
      </c>
      <c r="O20" s="104">
        <v>95834764</v>
      </c>
      <c r="P20" s="105">
        <f t="shared" si="4"/>
        <v>457717686</v>
      </c>
      <c r="Q20" s="40">
        <f t="shared" si="5"/>
        <v>0.2509997133268494</v>
      </c>
      <c r="R20" s="103">
        <v>333393022</v>
      </c>
      <c r="S20" s="105">
        <v>55232028</v>
      </c>
      <c r="T20" s="105">
        <f t="shared" si="6"/>
        <v>388625050</v>
      </c>
      <c r="U20" s="40">
        <f t="shared" si="7"/>
        <v>0.204910683840527</v>
      </c>
      <c r="V20" s="103">
        <v>296599194</v>
      </c>
      <c r="W20" s="105">
        <v>187912826</v>
      </c>
      <c r="X20" s="105">
        <f t="shared" si="8"/>
        <v>484512020</v>
      </c>
      <c r="Y20" s="40">
        <f t="shared" si="9"/>
        <v>0.25546909378887206</v>
      </c>
      <c r="Z20" s="75">
        <f t="shared" si="10"/>
        <v>1360202859</v>
      </c>
      <c r="AA20" s="76">
        <f t="shared" si="11"/>
        <v>389202000</v>
      </c>
      <c r="AB20" s="76">
        <f t="shared" si="12"/>
        <v>1749404859</v>
      </c>
      <c r="AC20" s="40">
        <f t="shared" si="13"/>
        <v>0.9224102923155126</v>
      </c>
      <c r="AD20" s="75">
        <v>283805392</v>
      </c>
      <c r="AE20" s="76">
        <v>131880801</v>
      </c>
      <c r="AF20" s="76">
        <f t="shared" si="14"/>
        <v>415686193</v>
      </c>
      <c r="AG20" s="40">
        <f t="shared" si="15"/>
        <v>0.9168021735028807</v>
      </c>
      <c r="AH20" s="40">
        <f t="shared" si="16"/>
        <v>0.16557159741892136</v>
      </c>
      <c r="AI20" s="12">
        <v>1632156313</v>
      </c>
      <c r="AJ20" s="12">
        <v>1750699497</v>
      </c>
      <c r="AK20" s="12">
        <v>1605045104</v>
      </c>
      <c r="AL20" s="12"/>
    </row>
    <row r="21" spans="1:38" s="13" customFormat="1" ht="12.75">
      <c r="A21" s="29"/>
      <c r="B21" s="38" t="s">
        <v>80</v>
      </c>
      <c r="C21" s="39" t="s">
        <v>81</v>
      </c>
      <c r="D21" s="75">
        <v>1969533000</v>
      </c>
      <c r="E21" s="76">
        <v>504007000</v>
      </c>
      <c r="F21" s="78">
        <f t="shared" si="0"/>
        <v>2473540000</v>
      </c>
      <c r="G21" s="75">
        <v>2068954393</v>
      </c>
      <c r="H21" s="76">
        <v>622112355</v>
      </c>
      <c r="I21" s="78">
        <f t="shared" si="1"/>
        <v>2691066748</v>
      </c>
      <c r="J21" s="75">
        <v>520790870</v>
      </c>
      <c r="K21" s="76">
        <v>44840254</v>
      </c>
      <c r="L21" s="76">
        <f t="shared" si="2"/>
        <v>565631124</v>
      </c>
      <c r="M21" s="40">
        <f t="shared" si="3"/>
        <v>0.2286727216863281</v>
      </c>
      <c r="N21" s="103">
        <v>468689067</v>
      </c>
      <c r="O21" s="104">
        <v>118012203</v>
      </c>
      <c r="P21" s="105">
        <f t="shared" si="4"/>
        <v>586701270</v>
      </c>
      <c r="Q21" s="40">
        <f t="shared" si="5"/>
        <v>0.23719093687589446</v>
      </c>
      <c r="R21" s="103">
        <v>441116561</v>
      </c>
      <c r="S21" s="105">
        <v>67003083</v>
      </c>
      <c r="T21" s="105">
        <f t="shared" si="6"/>
        <v>508119644</v>
      </c>
      <c r="U21" s="40">
        <f t="shared" si="7"/>
        <v>0.18881718351194163</v>
      </c>
      <c r="V21" s="103">
        <v>373611453</v>
      </c>
      <c r="W21" s="105">
        <v>150496489</v>
      </c>
      <c r="X21" s="105">
        <f t="shared" si="8"/>
        <v>524107942</v>
      </c>
      <c r="Y21" s="40">
        <f t="shared" si="9"/>
        <v>0.19475843265111015</v>
      </c>
      <c r="Z21" s="75">
        <f t="shared" si="10"/>
        <v>1804207951</v>
      </c>
      <c r="AA21" s="76">
        <f t="shared" si="11"/>
        <v>380352029</v>
      </c>
      <c r="AB21" s="76">
        <f t="shared" si="12"/>
        <v>2184559980</v>
      </c>
      <c r="AC21" s="40">
        <f t="shared" si="13"/>
        <v>0.8117821609677888</v>
      </c>
      <c r="AD21" s="75">
        <v>304180881</v>
      </c>
      <c r="AE21" s="76">
        <v>137008185</v>
      </c>
      <c r="AF21" s="76">
        <f t="shared" si="14"/>
        <v>441189066</v>
      </c>
      <c r="AG21" s="40">
        <f t="shared" si="15"/>
        <v>0.8889444445184297</v>
      </c>
      <c r="AH21" s="40">
        <f t="shared" si="16"/>
        <v>0.18794408653817363</v>
      </c>
      <c r="AI21" s="12">
        <v>2252703000</v>
      </c>
      <c r="AJ21" s="12">
        <v>2252703000</v>
      </c>
      <c r="AK21" s="12">
        <v>2002527817</v>
      </c>
      <c r="AL21" s="12"/>
    </row>
    <row r="22" spans="1:38" s="13" customFormat="1" ht="12.75">
      <c r="A22" s="29"/>
      <c r="B22" s="38" t="s">
        <v>82</v>
      </c>
      <c r="C22" s="39" t="s">
        <v>83</v>
      </c>
      <c r="D22" s="75">
        <v>2795592927</v>
      </c>
      <c r="E22" s="76">
        <v>1363578974</v>
      </c>
      <c r="F22" s="78">
        <f t="shared" si="0"/>
        <v>4159171901</v>
      </c>
      <c r="G22" s="75">
        <v>3160202039</v>
      </c>
      <c r="H22" s="76">
        <v>1486835365</v>
      </c>
      <c r="I22" s="78">
        <f t="shared" si="1"/>
        <v>4647037404</v>
      </c>
      <c r="J22" s="75">
        <v>755409724</v>
      </c>
      <c r="K22" s="76">
        <v>186314506</v>
      </c>
      <c r="L22" s="76">
        <f t="shared" si="2"/>
        <v>941724230</v>
      </c>
      <c r="M22" s="40">
        <f t="shared" si="3"/>
        <v>0.22642108872046834</v>
      </c>
      <c r="N22" s="103">
        <v>615358960</v>
      </c>
      <c r="O22" s="104">
        <v>296165871</v>
      </c>
      <c r="P22" s="105">
        <f t="shared" si="4"/>
        <v>911524831</v>
      </c>
      <c r="Q22" s="40">
        <f t="shared" si="5"/>
        <v>0.21916017243260366</v>
      </c>
      <c r="R22" s="103">
        <v>667122827</v>
      </c>
      <c r="S22" s="105">
        <v>153251544</v>
      </c>
      <c r="T22" s="105">
        <f t="shared" si="6"/>
        <v>820374371</v>
      </c>
      <c r="U22" s="40">
        <f t="shared" si="7"/>
        <v>0.1765370707569196</v>
      </c>
      <c r="V22" s="103">
        <v>736453476</v>
      </c>
      <c r="W22" s="105">
        <v>305559812</v>
      </c>
      <c r="X22" s="105">
        <f t="shared" si="8"/>
        <v>1042013288</v>
      </c>
      <c r="Y22" s="40">
        <f t="shared" si="9"/>
        <v>0.22423174108800437</v>
      </c>
      <c r="Z22" s="75">
        <f t="shared" si="10"/>
        <v>2774344987</v>
      </c>
      <c r="AA22" s="76">
        <f t="shared" si="11"/>
        <v>941291733</v>
      </c>
      <c r="AB22" s="76">
        <f t="shared" si="12"/>
        <v>3715636720</v>
      </c>
      <c r="AC22" s="40">
        <f t="shared" si="13"/>
        <v>0.799571080878694</v>
      </c>
      <c r="AD22" s="75">
        <v>573737803</v>
      </c>
      <c r="AE22" s="76">
        <v>389818221</v>
      </c>
      <c r="AF22" s="76">
        <f t="shared" si="14"/>
        <v>963556024</v>
      </c>
      <c r="AG22" s="40">
        <f t="shared" si="15"/>
        <v>0.8412539663283348</v>
      </c>
      <c r="AH22" s="40">
        <f t="shared" si="16"/>
        <v>0.08142470395680901</v>
      </c>
      <c r="AI22" s="12">
        <v>3574545842</v>
      </c>
      <c r="AJ22" s="12">
        <v>3635521957</v>
      </c>
      <c r="AK22" s="12">
        <v>3058397266</v>
      </c>
      <c r="AL22" s="12"/>
    </row>
    <row r="23" spans="1:38" s="13" customFormat="1" ht="12.75">
      <c r="A23" s="29"/>
      <c r="B23" s="38" t="s">
        <v>84</v>
      </c>
      <c r="C23" s="39" t="s">
        <v>85</v>
      </c>
      <c r="D23" s="75">
        <v>1510718824</v>
      </c>
      <c r="E23" s="76">
        <v>238867113</v>
      </c>
      <c r="F23" s="78">
        <f t="shared" si="0"/>
        <v>1749585937</v>
      </c>
      <c r="G23" s="75">
        <v>1544848899</v>
      </c>
      <c r="H23" s="76">
        <v>297513065</v>
      </c>
      <c r="I23" s="78">
        <f t="shared" si="1"/>
        <v>1842361964</v>
      </c>
      <c r="J23" s="75">
        <v>852785064</v>
      </c>
      <c r="K23" s="76">
        <v>26658389</v>
      </c>
      <c r="L23" s="76">
        <f t="shared" si="2"/>
        <v>879443453</v>
      </c>
      <c r="M23" s="40">
        <f t="shared" si="3"/>
        <v>0.5026580486283366</v>
      </c>
      <c r="N23" s="103">
        <v>170777186</v>
      </c>
      <c r="O23" s="104">
        <v>46158445</v>
      </c>
      <c r="P23" s="105">
        <f t="shared" si="4"/>
        <v>216935631</v>
      </c>
      <c r="Q23" s="40">
        <f t="shared" si="5"/>
        <v>0.12399255527395109</v>
      </c>
      <c r="R23" s="103">
        <v>185871527</v>
      </c>
      <c r="S23" s="105">
        <v>46919213</v>
      </c>
      <c r="T23" s="105">
        <f t="shared" si="6"/>
        <v>232790740</v>
      </c>
      <c r="U23" s="40">
        <f t="shared" si="7"/>
        <v>0.12635450826100533</v>
      </c>
      <c r="V23" s="103">
        <v>301832414</v>
      </c>
      <c r="W23" s="105">
        <v>105424255</v>
      </c>
      <c r="X23" s="105">
        <f t="shared" si="8"/>
        <v>407256669</v>
      </c>
      <c r="Y23" s="40">
        <f t="shared" si="9"/>
        <v>0.22105138781512534</v>
      </c>
      <c r="Z23" s="75">
        <f t="shared" si="10"/>
        <v>1511266191</v>
      </c>
      <c r="AA23" s="76">
        <f t="shared" si="11"/>
        <v>225160302</v>
      </c>
      <c r="AB23" s="76">
        <f t="shared" si="12"/>
        <v>1736426493</v>
      </c>
      <c r="AC23" s="40">
        <f t="shared" si="13"/>
        <v>0.9425001855932801</v>
      </c>
      <c r="AD23" s="75">
        <v>300396188</v>
      </c>
      <c r="AE23" s="76">
        <v>56177107</v>
      </c>
      <c r="AF23" s="76">
        <f t="shared" si="14"/>
        <v>356573295</v>
      </c>
      <c r="AG23" s="40">
        <f t="shared" si="15"/>
        <v>0.9605499015798666</v>
      </c>
      <c r="AH23" s="40">
        <f t="shared" si="16"/>
        <v>0.14214012858141833</v>
      </c>
      <c r="AI23" s="12">
        <v>1671713832</v>
      </c>
      <c r="AJ23" s="12">
        <v>1690741460</v>
      </c>
      <c r="AK23" s="12">
        <v>1624041543</v>
      </c>
      <c r="AL23" s="12"/>
    </row>
    <row r="24" spans="1:38" s="13" customFormat="1" ht="12.75">
      <c r="A24" s="29"/>
      <c r="B24" s="38" t="s">
        <v>86</v>
      </c>
      <c r="C24" s="39" t="s">
        <v>87</v>
      </c>
      <c r="D24" s="75">
        <v>1002528908</v>
      </c>
      <c r="E24" s="76">
        <v>200065525</v>
      </c>
      <c r="F24" s="78">
        <f t="shared" si="0"/>
        <v>1202594433</v>
      </c>
      <c r="G24" s="75">
        <v>1033726067</v>
      </c>
      <c r="H24" s="76">
        <v>187940297</v>
      </c>
      <c r="I24" s="78">
        <f t="shared" si="1"/>
        <v>1221666364</v>
      </c>
      <c r="J24" s="75">
        <v>483215370</v>
      </c>
      <c r="K24" s="76">
        <v>10235709</v>
      </c>
      <c r="L24" s="76">
        <f t="shared" si="2"/>
        <v>493451079</v>
      </c>
      <c r="M24" s="40">
        <f t="shared" si="3"/>
        <v>0.41032210482550935</v>
      </c>
      <c r="N24" s="103">
        <v>170366551</v>
      </c>
      <c r="O24" s="104">
        <v>24566288</v>
      </c>
      <c r="P24" s="105">
        <f t="shared" si="4"/>
        <v>194932839</v>
      </c>
      <c r="Q24" s="40">
        <f t="shared" si="5"/>
        <v>0.16209358171875057</v>
      </c>
      <c r="R24" s="103">
        <v>206211233</v>
      </c>
      <c r="S24" s="105">
        <v>34171198</v>
      </c>
      <c r="T24" s="105">
        <f t="shared" si="6"/>
        <v>240382431</v>
      </c>
      <c r="U24" s="40">
        <f t="shared" si="7"/>
        <v>0.196766022282005</v>
      </c>
      <c r="V24" s="103">
        <v>163063596</v>
      </c>
      <c r="W24" s="105">
        <v>78717949</v>
      </c>
      <c r="X24" s="105">
        <f t="shared" si="8"/>
        <v>241781545</v>
      </c>
      <c r="Y24" s="40">
        <f t="shared" si="9"/>
        <v>0.1979112727703781</v>
      </c>
      <c r="Z24" s="75">
        <f t="shared" si="10"/>
        <v>1022856750</v>
      </c>
      <c r="AA24" s="76">
        <f t="shared" si="11"/>
        <v>147691144</v>
      </c>
      <c r="AB24" s="76">
        <f t="shared" si="12"/>
        <v>1170547894</v>
      </c>
      <c r="AC24" s="40">
        <f t="shared" si="13"/>
        <v>0.9581567672595757</v>
      </c>
      <c r="AD24" s="75">
        <v>151385130</v>
      </c>
      <c r="AE24" s="76">
        <v>86924226</v>
      </c>
      <c r="AF24" s="76">
        <f t="shared" si="14"/>
        <v>238309356</v>
      </c>
      <c r="AG24" s="40">
        <f t="shared" si="15"/>
        <v>0.9983924393440046</v>
      </c>
      <c r="AH24" s="40">
        <f t="shared" si="16"/>
        <v>0.014570090987111817</v>
      </c>
      <c r="AI24" s="12">
        <v>1050614394</v>
      </c>
      <c r="AJ24" s="12">
        <v>1096132823</v>
      </c>
      <c r="AK24" s="12">
        <v>1094370723</v>
      </c>
      <c r="AL24" s="12"/>
    </row>
    <row r="25" spans="1:38" s="13" customFormat="1" ht="12.75">
      <c r="A25" s="29"/>
      <c r="B25" s="38" t="s">
        <v>88</v>
      </c>
      <c r="C25" s="39" t="s">
        <v>89</v>
      </c>
      <c r="D25" s="75">
        <v>1141135988</v>
      </c>
      <c r="E25" s="76">
        <v>269475860</v>
      </c>
      <c r="F25" s="78">
        <f t="shared" si="0"/>
        <v>1410611848</v>
      </c>
      <c r="G25" s="75">
        <v>1160439930</v>
      </c>
      <c r="H25" s="76">
        <v>348087182</v>
      </c>
      <c r="I25" s="78">
        <f t="shared" si="1"/>
        <v>1508527112</v>
      </c>
      <c r="J25" s="75">
        <v>292587053</v>
      </c>
      <c r="K25" s="76">
        <v>16134037</v>
      </c>
      <c r="L25" s="76">
        <f t="shared" si="2"/>
        <v>308721090</v>
      </c>
      <c r="M25" s="40">
        <f t="shared" si="3"/>
        <v>0.21885615836681957</v>
      </c>
      <c r="N25" s="103">
        <v>279396459</v>
      </c>
      <c r="O25" s="104">
        <v>50517230</v>
      </c>
      <c r="P25" s="105">
        <f t="shared" si="4"/>
        <v>329913689</v>
      </c>
      <c r="Q25" s="40">
        <f t="shared" si="5"/>
        <v>0.23387985112117107</v>
      </c>
      <c r="R25" s="103">
        <v>289207869</v>
      </c>
      <c r="S25" s="105">
        <v>108616113</v>
      </c>
      <c r="T25" s="105">
        <f t="shared" si="6"/>
        <v>397823982</v>
      </c>
      <c r="U25" s="40">
        <f t="shared" si="7"/>
        <v>0.26371682605860913</v>
      </c>
      <c r="V25" s="103">
        <v>260519670</v>
      </c>
      <c r="W25" s="105">
        <v>84031363</v>
      </c>
      <c r="X25" s="105">
        <f t="shared" si="8"/>
        <v>344551033</v>
      </c>
      <c r="Y25" s="40">
        <f t="shared" si="9"/>
        <v>0.22840228078048624</v>
      </c>
      <c r="Z25" s="75">
        <f t="shared" si="10"/>
        <v>1121711051</v>
      </c>
      <c r="AA25" s="76">
        <f t="shared" si="11"/>
        <v>259298743</v>
      </c>
      <c r="AB25" s="76">
        <f t="shared" si="12"/>
        <v>1381009794</v>
      </c>
      <c r="AC25" s="40">
        <f t="shared" si="13"/>
        <v>0.9154689915841565</v>
      </c>
      <c r="AD25" s="75">
        <v>224825999</v>
      </c>
      <c r="AE25" s="76">
        <v>73172980</v>
      </c>
      <c r="AF25" s="76">
        <f t="shared" si="14"/>
        <v>297998979</v>
      </c>
      <c r="AG25" s="40">
        <f t="shared" si="15"/>
        <v>0.9146740716759515</v>
      </c>
      <c r="AH25" s="40">
        <f t="shared" si="16"/>
        <v>0.1562154815302237</v>
      </c>
      <c r="AI25" s="12">
        <v>1162791108</v>
      </c>
      <c r="AJ25" s="12">
        <v>1267936290</v>
      </c>
      <c r="AK25" s="12">
        <v>1159748449</v>
      </c>
      <c r="AL25" s="12"/>
    </row>
    <row r="26" spans="1:38" s="13" customFormat="1" ht="12.75">
      <c r="A26" s="29"/>
      <c r="B26" s="38" t="s">
        <v>90</v>
      </c>
      <c r="C26" s="39" t="s">
        <v>91</v>
      </c>
      <c r="D26" s="75">
        <v>960954157</v>
      </c>
      <c r="E26" s="76">
        <v>126144997</v>
      </c>
      <c r="F26" s="78">
        <f t="shared" si="0"/>
        <v>1087099154</v>
      </c>
      <c r="G26" s="75">
        <v>1007268136</v>
      </c>
      <c r="H26" s="76">
        <v>208533167</v>
      </c>
      <c r="I26" s="78">
        <f t="shared" si="1"/>
        <v>1215801303</v>
      </c>
      <c r="J26" s="75">
        <v>290507055</v>
      </c>
      <c r="K26" s="76">
        <v>8748250</v>
      </c>
      <c r="L26" s="76">
        <f t="shared" si="2"/>
        <v>299255305</v>
      </c>
      <c r="M26" s="40">
        <f t="shared" si="3"/>
        <v>0.2752787580588992</v>
      </c>
      <c r="N26" s="103">
        <v>204574218</v>
      </c>
      <c r="O26" s="104">
        <v>30696998</v>
      </c>
      <c r="P26" s="105">
        <f t="shared" si="4"/>
        <v>235271216</v>
      </c>
      <c r="Q26" s="40">
        <f t="shared" si="5"/>
        <v>0.2164211195771016</v>
      </c>
      <c r="R26" s="103">
        <v>203218075</v>
      </c>
      <c r="S26" s="105">
        <v>17587339</v>
      </c>
      <c r="T26" s="105">
        <f t="shared" si="6"/>
        <v>220805414</v>
      </c>
      <c r="U26" s="40">
        <f t="shared" si="7"/>
        <v>0.18161307563592896</v>
      </c>
      <c r="V26" s="103">
        <v>266896295</v>
      </c>
      <c r="W26" s="105">
        <v>50618672</v>
      </c>
      <c r="X26" s="105">
        <f t="shared" si="8"/>
        <v>317514967</v>
      </c>
      <c r="Y26" s="40">
        <f t="shared" si="9"/>
        <v>0.2611569556773209</v>
      </c>
      <c r="Z26" s="75">
        <f t="shared" si="10"/>
        <v>965195643</v>
      </c>
      <c r="AA26" s="76">
        <f t="shared" si="11"/>
        <v>107651259</v>
      </c>
      <c r="AB26" s="76">
        <f t="shared" si="12"/>
        <v>1072846902</v>
      </c>
      <c r="AC26" s="40">
        <f t="shared" si="13"/>
        <v>0.8824196020786794</v>
      </c>
      <c r="AD26" s="75">
        <v>196247156</v>
      </c>
      <c r="AE26" s="76">
        <v>21321379</v>
      </c>
      <c r="AF26" s="76">
        <f t="shared" si="14"/>
        <v>217568535</v>
      </c>
      <c r="AG26" s="40">
        <f t="shared" si="15"/>
        <v>0.878174460145856</v>
      </c>
      <c r="AH26" s="40">
        <f t="shared" si="16"/>
        <v>0.45937907335727557</v>
      </c>
      <c r="AI26" s="12">
        <v>1116805681</v>
      </c>
      <c r="AJ26" s="12">
        <v>1116805681</v>
      </c>
      <c r="AK26" s="12">
        <v>980750226</v>
      </c>
      <c r="AL26" s="12"/>
    </row>
    <row r="27" spans="1:38" s="13" customFormat="1" ht="12.75">
      <c r="A27" s="29"/>
      <c r="B27" s="41" t="s">
        <v>92</v>
      </c>
      <c r="C27" s="39" t="s">
        <v>93</v>
      </c>
      <c r="D27" s="75">
        <v>1997756300</v>
      </c>
      <c r="E27" s="76">
        <v>338713600</v>
      </c>
      <c r="F27" s="78">
        <f t="shared" si="0"/>
        <v>2336469900</v>
      </c>
      <c r="G27" s="75">
        <v>2178852400</v>
      </c>
      <c r="H27" s="76">
        <v>467889900</v>
      </c>
      <c r="I27" s="78">
        <f t="shared" si="1"/>
        <v>2646742300</v>
      </c>
      <c r="J27" s="75">
        <v>595515522</v>
      </c>
      <c r="K27" s="76">
        <v>23581115</v>
      </c>
      <c r="L27" s="76">
        <f t="shared" si="2"/>
        <v>619096637</v>
      </c>
      <c r="M27" s="40">
        <f t="shared" si="3"/>
        <v>0.2649709448429017</v>
      </c>
      <c r="N27" s="103">
        <v>554488372</v>
      </c>
      <c r="O27" s="104">
        <v>29853089</v>
      </c>
      <c r="P27" s="105">
        <f t="shared" si="4"/>
        <v>584341461</v>
      </c>
      <c r="Q27" s="40">
        <f t="shared" si="5"/>
        <v>0.2500958651339784</v>
      </c>
      <c r="R27" s="103">
        <v>516935962</v>
      </c>
      <c r="S27" s="105">
        <v>50984373</v>
      </c>
      <c r="T27" s="105">
        <f t="shared" si="6"/>
        <v>567920335</v>
      </c>
      <c r="U27" s="40">
        <f t="shared" si="7"/>
        <v>0.21457333983742957</v>
      </c>
      <c r="V27" s="103">
        <v>541081232</v>
      </c>
      <c r="W27" s="105">
        <v>137654078</v>
      </c>
      <c r="X27" s="105">
        <f t="shared" si="8"/>
        <v>678735310</v>
      </c>
      <c r="Y27" s="40">
        <f t="shared" si="9"/>
        <v>0.2564417812795753</v>
      </c>
      <c r="Z27" s="75">
        <f t="shared" si="10"/>
        <v>2208021088</v>
      </c>
      <c r="AA27" s="76">
        <f t="shared" si="11"/>
        <v>242072655</v>
      </c>
      <c r="AB27" s="76">
        <f t="shared" si="12"/>
        <v>2450093743</v>
      </c>
      <c r="AC27" s="40">
        <f t="shared" si="13"/>
        <v>0.9257016608681548</v>
      </c>
      <c r="AD27" s="75">
        <v>446360062</v>
      </c>
      <c r="AE27" s="76">
        <v>48682450</v>
      </c>
      <c r="AF27" s="76">
        <f t="shared" si="14"/>
        <v>495042512</v>
      </c>
      <c r="AG27" s="40">
        <f t="shared" si="15"/>
        <v>0.9549189139466305</v>
      </c>
      <c r="AH27" s="40">
        <f t="shared" si="16"/>
        <v>0.3710646935308053</v>
      </c>
      <c r="AI27" s="12">
        <v>2044550700</v>
      </c>
      <c r="AJ27" s="12">
        <v>2110073100</v>
      </c>
      <c r="AK27" s="12">
        <v>2014948713</v>
      </c>
      <c r="AL27" s="12"/>
    </row>
    <row r="28" spans="1:38" s="13" customFormat="1" ht="12.75">
      <c r="A28" s="42"/>
      <c r="B28" s="43" t="s">
        <v>657</v>
      </c>
      <c r="C28" s="42"/>
      <c r="D28" s="79">
        <f>SUM(D9:D27)</f>
        <v>34179393632</v>
      </c>
      <c r="E28" s="80">
        <f>SUM(E9:E27)</f>
        <v>6455921509</v>
      </c>
      <c r="F28" s="81">
        <f t="shared" si="0"/>
        <v>40635315141</v>
      </c>
      <c r="G28" s="79">
        <f>SUM(G9:G27)</f>
        <v>34756597605</v>
      </c>
      <c r="H28" s="80">
        <f>SUM(H9:H27)</f>
        <v>7576669446</v>
      </c>
      <c r="I28" s="81">
        <f t="shared" si="1"/>
        <v>42333267051</v>
      </c>
      <c r="J28" s="79">
        <f>SUM(J9:J27)</f>
        <v>10500568909</v>
      </c>
      <c r="K28" s="80">
        <f>SUM(K9:K27)</f>
        <v>658422305</v>
      </c>
      <c r="L28" s="80">
        <f t="shared" si="2"/>
        <v>11158991214</v>
      </c>
      <c r="M28" s="44">
        <f t="shared" si="3"/>
        <v>0.2746131333122322</v>
      </c>
      <c r="N28" s="106">
        <f>SUM(N9:N27)</f>
        <v>8107159776</v>
      </c>
      <c r="O28" s="107">
        <f>SUM(O9:O27)</f>
        <v>1212937088</v>
      </c>
      <c r="P28" s="108">
        <f t="shared" si="4"/>
        <v>9320096864</v>
      </c>
      <c r="Q28" s="44">
        <f t="shared" si="5"/>
        <v>0.22935953201446344</v>
      </c>
      <c r="R28" s="106">
        <f>SUM(R9:R27)</f>
        <v>7773602633</v>
      </c>
      <c r="S28" s="108">
        <f>SUM(S9:S27)</f>
        <v>876047987</v>
      </c>
      <c r="T28" s="108">
        <f t="shared" si="6"/>
        <v>8649650620</v>
      </c>
      <c r="U28" s="44">
        <f t="shared" si="7"/>
        <v>0.2043227755037082</v>
      </c>
      <c r="V28" s="106">
        <f>SUM(V9:V27)</f>
        <v>7366292992</v>
      </c>
      <c r="W28" s="108">
        <f>SUM(W9:W27)</f>
        <v>2166169455</v>
      </c>
      <c r="X28" s="108">
        <f t="shared" si="8"/>
        <v>9532462447</v>
      </c>
      <c r="Y28" s="44">
        <f t="shared" si="9"/>
        <v>0.2251766308401379</v>
      </c>
      <c r="Z28" s="79">
        <f t="shared" si="10"/>
        <v>33747624310</v>
      </c>
      <c r="AA28" s="80">
        <f t="shared" si="11"/>
        <v>4913576835</v>
      </c>
      <c r="AB28" s="80">
        <f t="shared" si="12"/>
        <v>38661201145</v>
      </c>
      <c r="AC28" s="44">
        <f t="shared" si="13"/>
        <v>0.9132581498712073</v>
      </c>
      <c r="AD28" s="79">
        <f>SUM(AD9:AD27)</f>
        <v>6637378745</v>
      </c>
      <c r="AE28" s="80">
        <f>SUM(AE9:AE27)</f>
        <v>1945281847</v>
      </c>
      <c r="AF28" s="80">
        <f t="shared" si="14"/>
        <v>8582660592</v>
      </c>
      <c r="AG28" s="44">
        <f t="shared" si="15"/>
        <v>0.9281989757745535</v>
      </c>
      <c r="AH28" s="44">
        <f t="shared" si="16"/>
        <v>0.11066520047237116</v>
      </c>
      <c r="AI28" s="12">
        <f>SUM(AI9:AI27)</f>
        <v>36810715296</v>
      </c>
      <c r="AJ28" s="12">
        <f>SUM(AJ9:AJ27)</f>
        <v>37818659487</v>
      </c>
      <c r="AK28" s="12">
        <f>SUM(AK9:AK27)</f>
        <v>35103241001</v>
      </c>
      <c r="AL28" s="12"/>
    </row>
    <row r="29" spans="1:38" s="13" customFormat="1" ht="12.75" customHeight="1">
      <c r="A29" s="45"/>
      <c r="B29" s="46"/>
      <c r="C29" s="47"/>
      <c r="D29" s="82"/>
      <c r="E29" s="83"/>
      <c r="F29" s="84"/>
      <c r="G29" s="82"/>
      <c r="H29" s="83"/>
      <c r="I29" s="84"/>
      <c r="J29" s="85"/>
      <c r="K29" s="83"/>
      <c r="L29" s="84"/>
      <c r="M29" s="48"/>
      <c r="N29" s="85"/>
      <c r="O29" s="84"/>
      <c r="P29" s="83"/>
      <c r="Q29" s="48"/>
      <c r="R29" s="85"/>
      <c r="S29" s="83"/>
      <c r="T29" s="83"/>
      <c r="U29" s="48"/>
      <c r="V29" s="85"/>
      <c r="W29" s="83"/>
      <c r="X29" s="83"/>
      <c r="Y29" s="48"/>
      <c r="Z29" s="85"/>
      <c r="AA29" s="83"/>
      <c r="AB29" s="84"/>
      <c r="AC29" s="48"/>
      <c r="AD29" s="85"/>
      <c r="AE29" s="83"/>
      <c r="AF29" s="83"/>
      <c r="AG29" s="48"/>
      <c r="AH29" s="48"/>
      <c r="AI29" s="12"/>
      <c r="AJ29" s="12"/>
      <c r="AK29" s="12"/>
      <c r="AL29" s="12"/>
    </row>
    <row r="30" spans="1:38" s="13" customFormat="1" ht="13.5">
      <c r="A30" s="12"/>
      <c r="B30" s="136" t="s">
        <v>655</v>
      </c>
      <c r="C30" s="12"/>
      <c r="D30" s="86"/>
      <c r="E30" s="86"/>
      <c r="F30" s="86"/>
      <c r="G30" s="86"/>
      <c r="H30" s="86"/>
      <c r="I30" s="86"/>
      <c r="J30" s="86"/>
      <c r="K30" s="86"/>
      <c r="L30" s="86"/>
      <c r="M30" s="12"/>
      <c r="N30" s="86"/>
      <c r="O30" s="86"/>
      <c r="P30" s="86"/>
      <c r="Q30" s="12"/>
      <c r="R30" s="86"/>
      <c r="S30" s="86"/>
      <c r="T30" s="86"/>
      <c r="U30" s="12"/>
      <c r="V30" s="86"/>
      <c r="W30" s="86"/>
      <c r="X30" s="86"/>
      <c r="Y30" s="12"/>
      <c r="Z30" s="86"/>
      <c r="AA30" s="86"/>
      <c r="AB30" s="86"/>
      <c r="AC30" s="12"/>
      <c r="AD30" s="86"/>
      <c r="AE30" s="86"/>
      <c r="AF30" s="86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40</v>
      </c>
      <c r="C9" s="39" t="s">
        <v>41</v>
      </c>
      <c r="D9" s="75">
        <v>4445168039</v>
      </c>
      <c r="E9" s="76">
        <v>751242307</v>
      </c>
      <c r="F9" s="77">
        <f>$D9+$E9</f>
        <v>5196410346</v>
      </c>
      <c r="G9" s="75">
        <v>4416652227</v>
      </c>
      <c r="H9" s="76">
        <v>1004376887</v>
      </c>
      <c r="I9" s="78">
        <f>$G9+$H9</f>
        <v>5421029114</v>
      </c>
      <c r="J9" s="75">
        <v>1230388924</v>
      </c>
      <c r="K9" s="76">
        <v>66281312</v>
      </c>
      <c r="L9" s="76">
        <f>$J9+$K9</f>
        <v>1296670236</v>
      </c>
      <c r="M9" s="40">
        <f>IF($F9=0,0,$L9/$F9)</f>
        <v>0.24953191716241727</v>
      </c>
      <c r="N9" s="103">
        <v>1164137740</v>
      </c>
      <c r="O9" s="104">
        <v>195437468</v>
      </c>
      <c r="P9" s="105">
        <f>$N9+$O9</f>
        <v>1359575208</v>
      </c>
      <c r="Q9" s="40">
        <f>IF($F9=0,0,$P9/$F9)</f>
        <v>0.2616373837848563</v>
      </c>
      <c r="R9" s="103">
        <v>964810005</v>
      </c>
      <c r="S9" s="105">
        <v>183809024</v>
      </c>
      <c r="T9" s="105">
        <f>$R9+$S9</f>
        <v>1148619029</v>
      </c>
      <c r="U9" s="40">
        <f>IF($I9=0,0,$T9/$I9)</f>
        <v>0.211882099292485</v>
      </c>
      <c r="V9" s="103">
        <v>1039336440</v>
      </c>
      <c r="W9" s="105">
        <v>393851372</v>
      </c>
      <c r="X9" s="105">
        <f>$V9+$W9</f>
        <v>1433187812</v>
      </c>
      <c r="Y9" s="40">
        <f>IF($I9=0,0,$X9/$I9)</f>
        <v>0.26437559766995933</v>
      </c>
      <c r="Z9" s="75">
        <f>$J9+$N9+$R9+$V9</f>
        <v>4398673109</v>
      </c>
      <c r="AA9" s="76">
        <f>$K9+$O9+$S9+$W9</f>
        <v>839379176</v>
      </c>
      <c r="AB9" s="76">
        <f>$Z9+$AA9</f>
        <v>5238052285</v>
      </c>
      <c r="AC9" s="40">
        <f>IF($I9=0,0,$AB9/$I9)</f>
        <v>0.966246846281003</v>
      </c>
      <c r="AD9" s="75">
        <v>462556212</v>
      </c>
      <c r="AE9" s="76">
        <v>267635731</v>
      </c>
      <c r="AF9" s="76">
        <f>$AD9+$AE9</f>
        <v>730191943</v>
      </c>
      <c r="AG9" s="40">
        <f>IF($AJ9=0,0,$AK9/$AJ9)</f>
        <v>0.8610656071006927</v>
      </c>
      <c r="AH9" s="40">
        <f>IF($AF9=0,0,(($X9/$AF9)-1))</f>
        <v>0.9627548971736599</v>
      </c>
      <c r="AI9" s="12">
        <v>4715734572</v>
      </c>
      <c r="AJ9" s="12">
        <v>4936644244</v>
      </c>
      <c r="AK9" s="12">
        <v>4250774573</v>
      </c>
      <c r="AL9" s="12"/>
    </row>
    <row r="10" spans="1:38" s="13" customFormat="1" ht="12.75">
      <c r="A10" s="29" t="s">
        <v>94</v>
      </c>
      <c r="B10" s="58" t="s">
        <v>52</v>
      </c>
      <c r="C10" s="39" t="s">
        <v>53</v>
      </c>
      <c r="D10" s="75">
        <v>7399879120</v>
      </c>
      <c r="E10" s="76">
        <v>1177276995</v>
      </c>
      <c r="F10" s="77">
        <f aca="true" t="shared" si="0" ref="F10:F41">$D10+$E10</f>
        <v>8577156115</v>
      </c>
      <c r="G10" s="75">
        <v>7726136361</v>
      </c>
      <c r="H10" s="76">
        <v>1676126779</v>
      </c>
      <c r="I10" s="78">
        <f aca="true" t="shared" si="1" ref="I10:I41">$G10+$H10</f>
        <v>9402263140</v>
      </c>
      <c r="J10" s="75">
        <v>1872345690</v>
      </c>
      <c r="K10" s="76">
        <v>106047161</v>
      </c>
      <c r="L10" s="76">
        <f aca="true" t="shared" si="2" ref="L10:L41">$J10+$K10</f>
        <v>1978392851</v>
      </c>
      <c r="M10" s="40">
        <f aca="true" t="shared" si="3" ref="M10:M41">IF($F10=0,0,$L10/$F10)</f>
        <v>0.23065837026565536</v>
      </c>
      <c r="N10" s="103">
        <v>1851903712</v>
      </c>
      <c r="O10" s="104">
        <v>287813541</v>
      </c>
      <c r="P10" s="105">
        <f aca="true" t="shared" si="4" ref="P10:P41">$N10+$O10</f>
        <v>2139717253</v>
      </c>
      <c r="Q10" s="40">
        <f aca="true" t="shared" si="5" ref="Q10:Q41">IF($F10=0,0,$P10/$F10)</f>
        <v>0.24946698233205705</v>
      </c>
      <c r="R10" s="103">
        <v>1671646933</v>
      </c>
      <c r="S10" s="105">
        <v>270282582</v>
      </c>
      <c r="T10" s="105">
        <f aca="true" t="shared" si="6" ref="T10:T41">$R10+$S10</f>
        <v>1941929515</v>
      </c>
      <c r="U10" s="40">
        <f aca="true" t="shared" si="7" ref="U10:U41">IF($I10=0,0,$T10/$I10)</f>
        <v>0.20653852015037308</v>
      </c>
      <c r="V10" s="103">
        <v>1889839258</v>
      </c>
      <c r="W10" s="105">
        <v>611881642</v>
      </c>
      <c r="X10" s="105">
        <f aca="true" t="shared" si="8" ref="X10:X41">$V10+$W10</f>
        <v>2501720900</v>
      </c>
      <c r="Y10" s="40">
        <f aca="true" t="shared" si="9" ref="Y10:Y41">IF($I10=0,0,$X10/$I10)</f>
        <v>0.26607646082111247</v>
      </c>
      <c r="Z10" s="75">
        <f aca="true" t="shared" si="10" ref="Z10:Z41">$J10+$N10+$R10+$V10</f>
        <v>7285735593</v>
      </c>
      <c r="AA10" s="76">
        <f aca="true" t="shared" si="11" ref="AA10:AA41">$K10+$O10+$S10+$W10</f>
        <v>1276024926</v>
      </c>
      <c r="AB10" s="76">
        <f aca="true" t="shared" si="12" ref="AB10:AB41">$Z10+$AA10</f>
        <v>8561760519</v>
      </c>
      <c r="AC10" s="40">
        <f aca="true" t="shared" si="13" ref="AC10:AC41">IF($I10=0,0,$AB10/$I10)</f>
        <v>0.9106063499303424</v>
      </c>
      <c r="AD10" s="75">
        <v>1372404945</v>
      </c>
      <c r="AE10" s="76">
        <v>621848746</v>
      </c>
      <c r="AF10" s="76">
        <f aca="true" t="shared" si="14" ref="AF10:AF41">$AD10+$AE10</f>
        <v>1994253691</v>
      </c>
      <c r="AG10" s="40">
        <f aca="true" t="shared" si="15" ref="AG10:AG41">IF($AJ10=0,0,$AK10/$AJ10)</f>
        <v>0.934169436937163</v>
      </c>
      <c r="AH10" s="40">
        <f aca="true" t="shared" si="16" ref="AH10:AH41">IF($AF10=0,0,(($X10/$AF10)-1))</f>
        <v>0.2544647209581121</v>
      </c>
      <c r="AI10" s="12">
        <v>8325827760</v>
      </c>
      <c r="AJ10" s="12">
        <v>8833860580</v>
      </c>
      <c r="AK10" s="12">
        <v>8252322564</v>
      </c>
      <c r="AL10" s="12"/>
    </row>
    <row r="11" spans="1:38" s="55" customFormat="1" ht="12.75">
      <c r="A11" s="59"/>
      <c r="B11" s="60" t="s">
        <v>95</v>
      </c>
      <c r="C11" s="32"/>
      <c r="D11" s="79">
        <f>SUM(D9:D10)</f>
        <v>11845047159</v>
      </c>
      <c r="E11" s="80">
        <f>SUM(E9:E10)</f>
        <v>1928519302</v>
      </c>
      <c r="F11" s="81">
        <f t="shared" si="0"/>
        <v>13773566461</v>
      </c>
      <c r="G11" s="79">
        <f>SUM(G9:G10)</f>
        <v>12142788588</v>
      </c>
      <c r="H11" s="80">
        <f>SUM(H9:H10)</f>
        <v>2680503666</v>
      </c>
      <c r="I11" s="81">
        <f t="shared" si="1"/>
        <v>14823292254</v>
      </c>
      <c r="J11" s="79">
        <f>SUM(J9:J10)</f>
        <v>3102734614</v>
      </c>
      <c r="K11" s="80">
        <f>SUM(K9:K10)</f>
        <v>172328473</v>
      </c>
      <c r="L11" s="80">
        <f t="shared" si="2"/>
        <v>3275063087</v>
      </c>
      <c r="M11" s="44">
        <f t="shared" si="3"/>
        <v>0.23777887130928477</v>
      </c>
      <c r="N11" s="109">
        <f>SUM(N9:N10)</f>
        <v>3016041452</v>
      </c>
      <c r="O11" s="110">
        <f>SUM(O9:O10)</f>
        <v>483251009</v>
      </c>
      <c r="P11" s="111">
        <f t="shared" si="4"/>
        <v>3499292461</v>
      </c>
      <c r="Q11" s="44">
        <f t="shared" si="5"/>
        <v>0.2540585599894032</v>
      </c>
      <c r="R11" s="109">
        <f>SUM(R9:R10)</f>
        <v>2636456938</v>
      </c>
      <c r="S11" s="111">
        <f>SUM(S9:S10)</f>
        <v>454091606</v>
      </c>
      <c r="T11" s="111">
        <f t="shared" si="6"/>
        <v>3090548544</v>
      </c>
      <c r="U11" s="44">
        <f t="shared" si="7"/>
        <v>0.20849272152520834</v>
      </c>
      <c r="V11" s="109">
        <f>SUM(V9:V10)</f>
        <v>2929175698</v>
      </c>
      <c r="W11" s="111">
        <f>SUM(W9:W10)</f>
        <v>1005733014</v>
      </c>
      <c r="X11" s="111">
        <f t="shared" si="8"/>
        <v>3934908712</v>
      </c>
      <c r="Y11" s="44">
        <f t="shared" si="9"/>
        <v>0.26545443782491585</v>
      </c>
      <c r="Z11" s="79">
        <f t="shared" si="10"/>
        <v>11684408702</v>
      </c>
      <c r="AA11" s="80">
        <f t="shared" si="11"/>
        <v>2115404102</v>
      </c>
      <c r="AB11" s="80">
        <f t="shared" si="12"/>
        <v>13799812804</v>
      </c>
      <c r="AC11" s="44">
        <f t="shared" si="13"/>
        <v>0.9309546467503655</v>
      </c>
      <c r="AD11" s="79">
        <f>SUM(AD9:AD10)</f>
        <v>1834961157</v>
      </c>
      <c r="AE11" s="80">
        <f>SUM(AE9:AE10)</f>
        <v>889484477</v>
      </c>
      <c r="AF11" s="80">
        <f t="shared" si="14"/>
        <v>2724445634</v>
      </c>
      <c r="AG11" s="44">
        <f t="shared" si="15"/>
        <v>0.9079621478516102</v>
      </c>
      <c r="AH11" s="44">
        <f t="shared" si="16"/>
        <v>0.444297020609955</v>
      </c>
      <c r="AI11" s="61">
        <f>SUM(AI9:AI10)</f>
        <v>13041562332</v>
      </c>
      <c r="AJ11" s="61">
        <f>SUM(AJ9:AJ10)</f>
        <v>13770504824</v>
      </c>
      <c r="AK11" s="61">
        <f>SUM(AK9:AK10)</f>
        <v>12503097137</v>
      </c>
      <c r="AL11" s="61"/>
    </row>
    <row r="12" spans="1:38" s="13" customFormat="1" ht="12.75">
      <c r="A12" s="29" t="s">
        <v>96</v>
      </c>
      <c r="B12" s="58" t="s">
        <v>97</v>
      </c>
      <c r="C12" s="39" t="s">
        <v>98</v>
      </c>
      <c r="D12" s="75">
        <v>208335201</v>
      </c>
      <c r="E12" s="76">
        <v>47800255</v>
      </c>
      <c r="F12" s="77">
        <f t="shared" si="0"/>
        <v>256135456</v>
      </c>
      <c r="G12" s="75">
        <v>208618159</v>
      </c>
      <c r="H12" s="76">
        <v>43696984</v>
      </c>
      <c r="I12" s="78">
        <f t="shared" si="1"/>
        <v>252315143</v>
      </c>
      <c r="J12" s="75">
        <v>82858467</v>
      </c>
      <c r="K12" s="76">
        <v>3520513</v>
      </c>
      <c r="L12" s="76">
        <f t="shared" si="2"/>
        <v>86378980</v>
      </c>
      <c r="M12" s="40">
        <f t="shared" si="3"/>
        <v>0.33723944880165285</v>
      </c>
      <c r="N12" s="103">
        <v>44644373</v>
      </c>
      <c r="O12" s="104">
        <v>6770846</v>
      </c>
      <c r="P12" s="105">
        <f t="shared" si="4"/>
        <v>51415219</v>
      </c>
      <c r="Q12" s="40">
        <f t="shared" si="5"/>
        <v>0.20073448558406534</v>
      </c>
      <c r="R12" s="103">
        <v>42901804</v>
      </c>
      <c r="S12" s="105">
        <v>10403842</v>
      </c>
      <c r="T12" s="105">
        <f t="shared" si="6"/>
        <v>53305646</v>
      </c>
      <c r="U12" s="40">
        <f t="shared" si="7"/>
        <v>0.211266138711302</v>
      </c>
      <c r="V12" s="103">
        <v>30022161</v>
      </c>
      <c r="W12" s="105">
        <v>18405883</v>
      </c>
      <c r="X12" s="105">
        <f t="shared" si="8"/>
        <v>48428044</v>
      </c>
      <c r="Y12" s="40">
        <f t="shared" si="9"/>
        <v>0.19193475042439287</v>
      </c>
      <c r="Z12" s="75">
        <f t="shared" si="10"/>
        <v>200426805</v>
      </c>
      <c r="AA12" s="76">
        <f t="shared" si="11"/>
        <v>39101084</v>
      </c>
      <c r="AB12" s="76">
        <f t="shared" si="12"/>
        <v>239527889</v>
      </c>
      <c r="AC12" s="40">
        <f t="shared" si="13"/>
        <v>0.9493203069464602</v>
      </c>
      <c r="AD12" s="75">
        <v>20164508</v>
      </c>
      <c r="AE12" s="76">
        <v>13900074</v>
      </c>
      <c r="AF12" s="76">
        <f t="shared" si="14"/>
        <v>34064582</v>
      </c>
      <c r="AG12" s="40">
        <f t="shared" si="15"/>
        <v>0.9205530828154556</v>
      </c>
      <c r="AH12" s="40">
        <f t="shared" si="16"/>
        <v>0.42165384562769614</v>
      </c>
      <c r="AI12" s="12">
        <v>232781945</v>
      </c>
      <c r="AJ12" s="12">
        <v>218586795</v>
      </c>
      <c r="AK12" s="12">
        <v>201220748</v>
      </c>
      <c r="AL12" s="12"/>
    </row>
    <row r="13" spans="1:38" s="13" customFormat="1" ht="12.75">
      <c r="A13" s="29" t="s">
        <v>96</v>
      </c>
      <c r="B13" s="58" t="s">
        <v>99</v>
      </c>
      <c r="C13" s="39" t="s">
        <v>100</v>
      </c>
      <c r="D13" s="75">
        <v>158883310</v>
      </c>
      <c r="E13" s="76">
        <v>37276250</v>
      </c>
      <c r="F13" s="77">
        <f t="shared" si="0"/>
        <v>196159560</v>
      </c>
      <c r="G13" s="75">
        <v>159987690</v>
      </c>
      <c r="H13" s="76">
        <v>43807200</v>
      </c>
      <c r="I13" s="78">
        <f t="shared" si="1"/>
        <v>203794890</v>
      </c>
      <c r="J13" s="75">
        <v>52746930</v>
      </c>
      <c r="K13" s="76">
        <v>5392487</v>
      </c>
      <c r="L13" s="76">
        <f t="shared" si="2"/>
        <v>58139417</v>
      </c>
      <c r="M13" s="40">
        <f t="shared" si="3"/>
        <v>0.2963883942235596</v>
      </c>
      <c r="N13" s="103">
        <v>43759873</v>
      </c>
      <c r="O13" s="104">
        <v>9150183</v>
      </c>
      <c r="P13" s="105">
        <f t="shared" si="4"/>
        <v>52910056</v>
      </c>
      <c r="Q13" s="40">
        <f t="shared" si="5"/>
        <v>0.26972968332514613</v>
      </c>
      <c r="R13" s="103">
        <v>37704035</v>
      </c>
      <c r="S13" s="105">
        <v>7222180</v>
      </c>
      <c r="T13" s="105">
        <f t="shared" si="6"/>
        <v>44926215</v>
      </c>
      <c r="U13" s="40">
        <f t="shared" si="7"/>
        <v>0.22044819180696826</v>
      </c>
      <c r="V13" s="103">
        <v>28959244</v>
      </c>
      <c r="W13" s="105">
        <v>16018356</v>
      </c>
      <c r="X13" s="105">
        <f t="shared" si="8"/>
        <v>44977600</v>
      </c>
      <c r="Y13" s="40">
        <f t="shared" si="9"/>
        <v>0.22070033257458024</v>
      </c>
      <c r="Z13" s="75">
        <f t="shared" si="10"/>
        <v>163170082</v>
      </c>
      <c r="AA13" s="76">
        <f t="shared" si="11"/>
        <v>37783206</v>
      </c>
      <c r="AB13" s="76">
        <f t="shared" si="12"/>
        <v>200953288</v>
      </c>
      <c r="AC13" s="40">
        <f t="shared" si="13"/>
        <v>0.9860565591217719</v>
      </c>
      <c r="AD13" s="75">
        <v>37525209</v>
      </c>
      <c r="AE13" s="76">
        <v>10204142</v>
      </c>
      <c r="AF13" s="76">
        <f t="shared" si="14"/>
        <v>47729351</v>
      </c>
      <c r="AG13" s="40">
        <f t="shared" si="15"/>
        <v>1.018699439995116</v>
      </c>
      <c r="AH13" s="40">
        <f t="shared" si="16"/>
        <v>-0.057653224742150844</v>
      </c>
      <c r="AI13" s="12">
        <v>180177000</v>
      </c>
      <c r="AJ13" s="12">
        <v>180177000</v>
      </c>
      <c r="AK13" s="12">
        <v>183546209</v>
      </c>
      <c r="AL13" s="12"/>
    </row>
    <row r="14" spans="1:38" s="13" customFormat="1" ht="12.75">
      <c r="A14" s="29" t="s">
        <v>96</v>
      </c>
      <c r="B14" s="58" t="s">
        <v>101</v>
      </c>
      <c r="C14" s="39" t="s">
        <v>102</v>
      </c>
      <c r="D14" s="75">
        <v>40696348</v>
      </c>
      <c r="E14" s="76">
        <v>16588750</v>
      </c>
      <c r="F14" s="77">
        <f t="shared" si="0"/>
        <v>57285098</v>
      </c>
      <c r="G14" s="75">
        <v>42916161</v>
      </c>
      <c r="H14" s="76">
        <v>13960469</v>
      </c>
      <c r="I14" s="78">
        <f t="shared" si="1"/>
        <v>56876630</v>
      </c>
      <c r="J14" s="75">
        <v>13549037</v>
      </c>
      <c r="K14" s="76">
        <v>158407</v>
      </c>
      <c r="L14" s="76">
        <f t="shared" si="2"/>
        <v>13707444</v>
      </c>
      <c r="M14" s="40">
        <f t="shared" si="3"/>
        <v>0.23928463908711478</v>
      </c>
      <c r="N14" s="103">
        <v>3418378</v>
      </c>
      <c r="O14" s="104">
        <v>3366898</v>
      </c>
      <c r="P14" s="105">
        <f t="shared" si="4"/>
        <v>6785276</v>
      </c>
      <c r="Q14" s="40">
        <f t="shared" si="5"/>
        <v>0.11844748873433017</v>
      </c>
      <c r="R14" s="103">
        <v>8793681</v>
      </c>
      <c r="S14" s="105">
        <v>3928980</v>
      </c>
      <c r="T14" s="105">
        <f t="shared" si="6"/>
        <v>12722661</v>
      </c>
      <c r="U14" s="40">
        <f t="shared" si="7"/>
        <v>0.22368872769008993</v>
      </c>
      <c r="V14" s="103">
        <v>6022976</v>
      </c>
      <c r="W14" s="105">
        <v>1586922</v>
      </c>
      <c r="X14" s="105">
        <f t="shared" si="8"/>
        <v>7609898</v>
      </c>
      <c r="Y14" s="40">
        <f t="shared" si="9"/>
        <v>0.13379656987412933</v>
      </c>
      <c r="Z14" s="75">
        <f t="shared" si="10"/>
        <v>31784072</v>
      </c>
      <c r="AA14" s="76">
        <f t="shared" si="11"/>
        <v>9041207</v>
      </c>
      <c r="AB14" s="76">
        <f t="shared" si="12"/>
        <v>40825279</v>
      </c>
      <c r="AC14" s="40">
        <f t="shared" si="13"/>
        <v>0.7177865320079618</v>
      </c>
      <c r="AD14" s="75">
        <v>9247914</v>
      </c>
      <c r="AE14" s="76">
        <v>4805775</v>
      </c>
      <c r="AF14" s="76">
        <f t="shared" si="14"/>
        <v>14053689</v>
      </c>
      <c r="AG14" s="40">
        <f t="shared" si="15"/>
        <v>0.5799557384879156</v>
      </c>
      <c r="AH14" s="40">
        <f t="shared" si="16"/>
        <v>-0.45851242332173425</v>
      </c>
      <c r="AI14" s="12">
        <v>65689125</v>
      </c>
      <c r="AJ14" s="12">
        <v>65689125</v>
      </c>
      <c r="AK14" s="12">
        <v>38096785</v>
      </c>
      <c r="AL14" s="12"/>
    </row>
    <row r="15" spans="1:38" s="13" customFormat="1" ht="12.75">
      <c r="A15" s="29" t="s">
        <v>96</v>
      </c>
      <c r="B15" s="58" t="s">
        <v>103</v>
      </c>
      <c r="C15" s="39" t="s">
        <v>104</v>
      </c>
      <c r="D15" s="75">
        <v>389368575</v>
      </c>
      <c r="E15" s="76">
        <v>144035153</v>
      </c>
      <c r="F15" s="77">
        <f t="shared" si="0"/>
        <v>533403728</v>
      </c>
      <c r="G15" s="75">
        <v>310593185</v>
      </c>
      <c r="H15" s="76">
        <v>144035153</v>
      </c>
      <c r="I15" s="78">
        <f t="shared" si="1"/>
        <v>454628338</v>
      </c>
      <c r="J15" s="75">
        <v>98616571</v>
      </c>
      <c r="K15" s="76">
        <v>9238965</v>
      </c>
      <c r="L15" s="76">
        <f t="shared" si="2"/>
        <v>107855536</v>
      </c>
      <c r="M15" s="40">
        <f t="shared" si="3"/>
        <v>0.20220244129977286</v>
      </c>
      <c r="N15" s="103">
        <v>48822393</v>
      </c>
      <c r="O15" s="104">
        <v>17148514</v>
      </c>
      <c r="P15" s="105">
        <f t="shared" si="4"/>
        <v>65970907</v>
      </c>
      <c r="Q15" s="40">
        <f t="shared" si="5"/>
        <v>0.1236791262171306</v>
      </c>
      <c r="R15" s="103">
        <v>83622707</v>
      </c>
      <c r="S15" s="105">
        <v>14367685</v>
      </c>
      <c r="T15" s="105">
        <f t="shared" si="6"/>
        <v>97990392</v>
      </c>
      <c r="U15" s="40">
        <f t="shared" si="7"/>
        <v>0.21553956014066153</v>
      </c>
      <c r="V15" s="103">
        <v>42434512</v>
      </c>
      <c r="W15" s="105">
        <v>7270223</v>
      </c>
      <c r="X15" s="105">
        <f t="shared" si="8"/>
        <v>49704735</v>
      </c>
      <c r="Y15" s="40">
        <f t="shared" si="9"/>
        <v>0.1093304812864525</v>
      </c>
      <c r="Z15" s="75">
        <f t="shared" si="10"/>
        <v>273496183</v>
      </c>
      <c r="AA15" s="76">
        <f t="shared" si="11"/>
        <v>48025387</v>
      </c>
      <c r="AB15" s="76">
        <f t="shared" si="12"/>
        <v>321521570</v>
      </c>
      <c r="AC15" s="40">
        <f t="shared" si="13"/>
        <v>0.7072184972332279</v>
      </c>
      <c r="AD15" s="75">
        <v>50935362</v>
      </c>
      <c r="AE15" s="76">
        <v>107206932</v>
      </c>
      <c r="AF15" s="76">
        <f t="shared" si="14"/>
        <v>158142294</v>
      </c>
      <c r="AG15" s="40">
        <f t="shared" si="15"/>
        <v>0.9658142172431653</v>
      </c>
      <c r="AH15" s="40">
        <f t="shared" si="16"/>
        <v>-0.6856961300940785</v>
      </c>
      <c r="AI15" s="12">
        <v>453751260</v>
      </c>
      <c r="AJ15" s="12">
        <v>453751260</v>
      </c>
      <c r="AK15" s="12">
        <v>438239418</v>
      </c>
      <c r="AL15" s="12"/>
    </row>
    <row r="16" spans="1:38" s="13" customFormat="1" ht="12.75">
      <c r="A16" s="29" t="s">
        <v>96</v>
      </c>
      <c r="B16" s="58" t="s">
        <v>105</v>
      </c>
      <c r="C16" s="39" t="s">
        <v>106</v>
      </c>
      <c r="D16" s="75">
        <v>360081962</v>
      </c>
      <c r="E16" s="76">
        <v>35326550</v>
      </c>
      <c r="F16" s="77">
        <f t="shared" si="0"/>
        <v>395408512</v>
      </c>
      <c r="G16" s="75">
        <v>360081962</v>
      </c>
      <c r="H16" s="76">
        <v>35326550</v>
      </c>
      <c r="I16" s="78">
        <f t="shared" si="1"/>
        <v>395408512</v>
      </c>
      <c r="J16" s="75">
        <v>73076902</v>
      </c>
      <c r="K16" s="76">
        <v>5351639</v>
      </c>
      <c r="L16" s="76">
        <f t="shared" si="2"/>
        <v>78428541</v>
      </c>
      <c r="M16" s="40">
        <f t="shared" si="3"/>
        <v>0.19834813520655822</v>
      </c>
      <c r="N16" s="103">
        <v>80572133</v>
      </c>
      <c r="O16" s="104">
        <v>11128832</v>
      </c>
      <c r="P16" s="105">
        <f t="shared" si="4"/>
        <v>91700965</v>
      </c>
      <c r="Q16" s="40">
        <f t="shared" si="5"/>
        <v>0.23191449404103875</v>
      </c>
      <c r="R16" s="103">
        <v>78339235</v>
      </c>
      <c r="S16" s="105">
        <v>11731940</v>
      </c>
      <c r="T16" s="105">
        <f t="shared" si="6"/>
        <v>90071175</v>
      </c>
      <c r="U16" s="40">
        <f t="shared" si="7"/>
        <v>0.22779270619242512</v>
      </c>
      <c r="V16" s="103">
        <v>69540037</v>
      </c>
      <c r="W16" s="105">
        <v>27189572</v>
      </c>
      <c r="X16" s="105">
        <f t="shared" si="8"/>
        <v>96729609</v>
      </c>
      <c r="Y16" s="40">
        <f t="shared" si="9"/>
        <v>0.24463208571493777</v>
      </c>
      <c r="Z16" s="75">
        <f t="shared" si="10"/>
        <v>301528307</v>
      </c>
      <c r="AA16" s="76">
        <f t="shared" si="11"/>
        <v>55401983</v>
      </c>
      <c r="AB16" s="76">
        <f t="shared" si="12"/>
        <v>356930290</v>
      </c>
      <c r="AC16" s="40">
        <f t="shared" si="13"/>
        <v>0.9026874211549598</v>
      </c>
      <c r="AD16" s="75">
        <v>38848014</v>
      </c>
      <c r="AE16" s="76">
        <v>31946299</v>
      </c>
      <c r="AF16" s="76">
        <f t="shared" si="14"/>
        <v>70794313</v>
      </c>
      <c r="AG16" s="40">
        <f t="shared" si="15"/>
        <v>0.9659848644595956</v>
      </c>
      <c r="AH16" s="40">
        <f t="shared" si="16"/>
        <v>0.3663471668974314</v>
      </c>
      <c r="AI16" s="12">
        <v>303888720</v>
      </c>
      <c r="AJ16" s="12">
        <v>303888720</v>
      </c>
      <c r="AK16" s="12">
        <v>293551904</v>
      </c>
      <c r="AL16" s="12"/>
    </row>
    <row r="17" spans="1:38" s="13" customFormat="1" ht="12.75">
      <c r="A17" s="29" t="s">
        <v>96</v>
      </c>
      <c r="B17" s="58" t="s">
        <v>107</v>
      </c>
      <c r="C17" s="39" t="s">
        <v>108</v>
      </c>
      <c r="D17" s="75">
        <v>0</v>
      </c>
      <c r="E17" s="76">
        <v>0</v>
      </c>
      <c r="F17" s="77">
        <f t="shared" si="0"/>
        <v>0</v>
      </c>
      <c r="G17" s="75">
        <v>0</v>
      </c>
      <c r="H17" s="76">
        <v>26486098</v>
      </c>
      <c r="I17" s="78">
        <f t="shared" si="1"/>
        <v>26486098</v>
      </c>
      <c r="J17" s="75">
        <v>41743139</v>
      </c>
      <c r="K17" s="76">
        <v>5673726</v>
      </c>
      <c r="L17" s="76">
        <f t="shared" si="2"/>
        <v>47416865</v>
      </c>
      <c r="M17" s="40">
        <f t="shared" si="3"/>
        <v>0</v>
      </c>
      <c r="N17" s="103">
        <v>30172036</v>
      </c>
      <c r="O17" s="104">
        <v>2762209</v>
      </c>
      <c r="P17" s="105">
        <f t="shared" si="4"/>
        <v>32934245</v>
      </c>
      <c r="Q17" s="40">
        <f t="shared" si="5"/>
        <v>0</v>
      </c>
      <c r="R17" s="103">
        <v>29274319</v>
      </c>
      <c r="S17" s="105">
        <v>4500622</v>
      </c>
      <c r="T17" s="105">
        <f t="shared" si="6"/>
        <v>33774941</v>
      </c>
      <c r="U17" s="40">
        <f t="shared" si="7"/>
        <v>1.2751950476057288</v>
      </c>
      <c r="V17" s="103">
        <v>158436995</v>
      </c>
      <c r="W17" s="105">
        <v>8069916</v>
      </c>
      <c r="X17" s="105">
        <f t="shared" si="8"/>
        <v>166506911</v>
      </c>
      <c r="Y17" s="40">
        <f t="shared" si="9"/>
        <v>6.286577622721173</v>
      </c>
      <c r="Z17" s="75">
        <f t="shared" si="10"/>
        <v>259626489</v>
      </c>
      <c r="AA17" s="76">
        <f t="shared" si="11"/>
        <v>21006473</v>
      </c>
      <c r="AB17" s="76">
        <f t="shared" si="12"/>
        <v>280632962</v>
      </c>
      <c r="AC17" s="40">
        <f t="shared" si="13"/>
        <v>10.595481523930026</v>
      </c>
      <c r="AD17" s="75">
        <v>3295897</v>
      </c>
      <c r="AE17" s="76">
        <v>8788347</v>
      </c>
      <c r="AF17" s="76">
        <f t="shared" si="14"/>
        <v>12084244</v>
      </c>
      <c r="AG17" s="40">
        <f t="shared" si="15"/>
        <v>0.8585801641991255</v>
      </c>
      <c r="AH17" s="40">
        <f t="shared" si="16"/>
        <v>12.778843839962185</v>
      </c>
      <c r="AI17" s="12">
        <v>149401586</v>
      </c>
      <c r="AJ17" s="12">
        <v>125406149</v>
      </c>
      <c r="AK17" s="12">
        <v>107671232</v>
      </c>
      <c r="AL17" s="12"/>
    </row>
    <row r="18" spans="1:38" s="13" customFormat="1" ht="12.75">
      <c r="A18" s="29" t="s">
        <v>96</v>
      </c>
      <c r="B18" s="58" t="s">
        <v>109</v>
      </c>
      <c r="C18" s="39" t="s">
        <v>110</v>
      </c>
      <c r="D18" s="75">
        <v>52497853</v>
      </c>
      <c r="E18" s="76">
        <v>37029034</v>
      </c>
      <c r="F18" s="77">
        <f t="shared" si="0"/>
        <v>89526887</v>
      </c>
      <c r="G18" s="75">
        <v>52497853</v>
      </c>
      <c r="H18" s="76">
        <v>37029034</v>
      </c>
      <c r="I18" s="78">
        <f t="shared" si="1"/>
        <v>89526887</v>
      </c>
      <c r="J18" s="75">
        <v>18488966</v>
      </c>
      <c r="K18" s="76">
        <v>4402972</v>
      </c>
      <c r="L18" s="76">
        <f t="shared" si="2"/>
        <v>22891938</v>
      </c>
      <c r="M18" s="40">
        <f t="shared" si="3"/>
        <v>0.2556990281589932</v>
      </c>
      <c r="N18" s="103">
        <v>14050732</v>
      </c>
      <c r="O18" s="104">
        <v>9109800</v>
      </c>
      <c r="P18" s="105">
        <f t="shared" si="4"/>
        <v>23160532</v>
      </c>
      <c r="Q18" s="40">
        <f t="shared" si="5"/>
        <v>0.2586991771533394</v>
      </c>
      <c r="R18" s="103">
        <v>10408239</v>
      </c>
      <c r="S18" s="105">
        <v>4128323</v>
      </c>
      <c r="T18" s="105">
        <f t="shared" si="6"/>
        <v>14536562</v>
      </c>
      <c r="U18" s="40">
        <f t="shared" si="7"/>
        <v>0.16237090875280852</v>
      </c>
      <c r="V18" s="103">
        <v>5770337</v>
      </c>
      <c r="W18" s="105">
        <v>17846611</v>
      </c>
      <c r="X18" s="105">
        <f t="shared" si="8"/>
        <v>23616948</v>
      </c>
      <c r="Y18" s="40">
        <f t="shared" si="9"/>
        <v>0.2637972657309083</v>
      </c>
      <c r="Z18" s="75">
        <f t="shared" si="10"/>
        <v>48718274</v>
      </c>
      <c r="AA18" s="76">
        <f t="shared" si="11"/>
        <v>35487706</v>
      </c>
      <c r="AB18" s="76">
        <f t="shared" si="12"/>
        <v>84205980</v>
      </c>
      <c r="AC18" s="40">
        <f t="shared" si="13"/>
        <v>0.9405663797960494</v>
      </c>
      <c r="AD18" s="75">
        <v>5563009</v>
      </c>
      <c r="AE18" s="76">
        <v>4998452</v>
      </c>
      <c r="AF18" s="76">
        <f t="shared" si="14"/>
        <v>10561461</v>
      </c>
      <c r="AG18" s="40">
        <f t="shared" si="15"/>
        <v>0.4462370342790932</v>
      </c>
      <c r="AH18" s="40">
        <f t="shared" si="16"/>
        <v>1.2361440334817315</v>
      </c>
      <c r="AI18" s="12">
        <v>105107827</v>
      </c>
      <c r="AJ18" s="12">
        <v>105107827</v>
      </c>
      <c r="AK18" s="12">
        <v>46903005</v>
      </c>
      <c r="AL18" s="12"/>
    </row>
    <row r="19" spans="1:38" s="13" customFormat="1" ht="12.75">
      <c r="A19" s="29" t="s">
        <v>96</v>
      </c>
      <c r="B19" s="58" t="s">
        <v>111</v>
      </c>
      <c r="C19" s="39" t="s">
        <v>112</v>
      </c>
      <c r="D19" s="75">
        <v>624292210</v>
      </c>
      <c r="E19" s="76">
        <v>82025976</v>
      </c>
      <c r="F19" s="77">
        <f t="shared" si="0"/>
        <v>706318186</v>
      </c>
      <c r="G19" s="75">
        <v>627219798</v>
      </c>
      <c r="H19" s="76">
        <v>84765976</v>
      </c>
      <c r="I19" s="78">
        <f t="shared" si="1"/>
        <v>711985774</v>
      </c>
      <c r="J19" s="75">
        <v>232542376</v>
      </c>
      <c r="K19" s="76">
        <v>191491</v>
      </c>
      <c r="L19" s="76">
        <f t="shared" si="2"/>
        <v>232733867</v>
      </c>
      <c r="M19" s="40">
        <f t="shared" si="3"/>
        <v>0.3295028665735077</v>
      </c>
      <c r="N19" s="103">
        <v>108436874</v>
      </c>
      <c r="O19" s="104">
        <v>798022</v>
      </c>
      <c r="P19" s="105">
        <f t="shared" si="4"/>
        <v>109234896</v>
      </c>
      <c r="Q19" s="40">
        <f t="shared" si="5"/>
        <v>0.15465394798711865</v>
      </c>
      <c r="R19" s="103">
        <v>104113993</v>
      </c>
      <c r="S19" s="105">
        <v>7946212</v>
      </c>
      <c r="T19" s="105">
        <f t="shared" si="6"/>
        <v>112060205</v>
      </c>
      <c r="U19" s="40">
        <f t="shared" si="7"/>
        <v>0.15739107309748018</v>
      </c>
      <c r="V19" s="103">
        <v>95967270</v>
      </c>
      <c r="W19" s="105">
        <v>12004892</v>
      </c>
      <c r="X19" s="105">
        <f t="shared" si="8"/>
        <v>107972162</v>
      </c>
      <c r="Y19" s="40">
        <f t="shared" si="9"/>
        <v>0.15164932494845043</v>
      </c>
      <c r="Z19" s="75">
        <f t="shared" si="10"/>
        <v>541060513</v>
      </c>
      <c r="AA19" s="76">
        <f t="shared" si="11"/>
        <v>20940617</v>
      </c>
      <c r="AB19" s="76">
        <f t="shared" si="12"/>
        <v>562001130</v>
      </c>
      <c r="AC19" s="40">
        <f t="shared" si="13"/>
        <v>0.78934320111851</v>
      </c>
      <c r="AD19" s="75">
        <v>85181929</v>
      </c>
      <c r="AE19" s="76">
        <v>14047510</v>
      </c>
      <c r="AF19" s="76">
        <f t="shared" si="14"/>
        <v>99229439</v>
      </c>
      <c r="AG19" s="40">
        <f t="shared" si="15"/>
        <v>0.920214974341583</v>
      </c>
      <c r="AH19" s="40">
        <f t="shared" si="16"/>
        <v>0.08810614156550867</v>
      </c>
      <c r="AI19" s="12">
        <v>556404622</v>
      </c>
      <c r="AJ19" s="12">
        <v>564923977</v>
      </c>
      <c r="AK19" s="12">
        <v>519851503</v>
      </c>
      <c r="AL19" s="12"/>
    </row>
    <row r="20" spans="1:38" s="13" customFormat="1" ht="12.75">
      <c r="A20" s="29" t="s">
        <v>96</v>
      </c>
      <c r="B20" s="58" t="s">
        <v>113</v>
      </c>
      <c r="C20" s="39" t="s">
        <v>114</v>
      </c>
      <c r="D20" s="75">
        <v>0</v>
      </c>
      <c r="E20" s="76">
        <v>0</v>
      </c>
      <c r="F20" s="77">
        <f t="shared" si="0"/>
        <v>0</v>
      </c>
      <c r="G20" s="75">
        <v>127334359</v>
      </c>
      <c r="H20" s="76">
        <v>31459237</v>
      </c>
      <c r="I20" s="78">
        <f t="shared" si="1"/>
        <v>158793596</v>
      </c>
      <c r="J20" s="75">
        <v>30716819</v>
      </c>
      <c r="K20" s="76">
        <v>2237687</v>
      </c>
      <c r="L20" s="76">
        <f t="shared" si="2"/>
        <v>32954506</v>
      </c>
      <c r="M20" s="40">
        <f t="shared" si="3"/>
        <v>0</v>
      </c>
      <c r="N20" s="103">
        <v>19974765</v>
      </c>
      <c r="O20" s="104">
        <v>3267485</v>
      </c>
      <c r="P20" s="105">
        <f t="shared" si="4"/>
        <v>23242250</v>
      </c>
      <c r="Q20" s="40">
        <f t="shared" si="5"/>
        <v>0</v>
      </c>
      <c r="R20" s="103">
        <v>42373559</v>
      </c>
      <c r="S20" s="105">
        <v>3378998</v>
      </c>
      <c r="T20" s="105">
        <f t="shared" si="6"/>
        <v>45752557</v>
      </c>
      <c r="U20" s="40">
        <f t="shared" si="7"/>
        <v>0.2881259581778096</v>
      </c>
      <c r="V20" s="103">
        <v>15950422</v>
      </c>
      <c r="W20" s="105">
        <v>4002924</v>
      </c>
      <c r="X20" s="105">
        <f t="shared" si="8"/>
        <v>19953346</v>
      </c>
      <c r="Y20" s="40">
        <f t="shared" si="9"/>
        <v>0.12565586083207034</v>
      </c>
      <c r="Z20" s="75">
        <f t="shared" si="10"/>
        <v>109015565</v>
      </c>
      <c r="AA20" s="76">
        <f t="shared" si="11"/>
        <v>12887094</v>
      </c>
      <c r="AB20" s="76">
        <f t="shared" si="12"/>
        <v>121902659</v>
      </c>
      <c r="AC20" s="40">
        <f t="shared" si="13"/>
        <v>0.7676799447252268</v>
      </c>
      <c r="AD20" s="75">
        <v>17272653</v>
      </c>
      <c r="AE20" s="76">
        <v>2164411</v>
      </c>
      <c r="AF20" s="76">
        <f t="shared" si="14"/>
        <v>19437064</v>
      </c>
      <c r="AG20" s="40">
        <f t="shared" si="15"/>
        <v>0.5692457463575936</v>
      </c>
      <c r="AH20" s="40">
        <f t="shared" si="16"/>
        <v>0.026561727635408205</v>
      </c>
      <c r="AI20" s="12">
        <v>96986485</v>
      </c>
      <c r="AJ20" s="12">
        <v>201189867</v>
      </c>
      <c r="AK20" s="12">
        <v>114526476</v>
      </c>
      <c r="AL20" s="12"/>
    </row>
    <row r="21" spans="1:38" s="13" customFormat="1" ht="12.75">
      <c r="A21" s="29" t="s">
        <v>115</v>
      </c>
      <c r="B21" s="58" t="s">
        <v>116</v>
      </c>
      <c r="C21" s="39" t="s">
        <v>117</v>
      </c>
      <c r="D21" s="75">
        <v>150907000</v>
      </c>
      <c r="E21" s="76">
        <v>13030000</v>
      </c>
      <c r="F21" s="77">
        <f t="shared" si="0"/>
        <v>163937000</v>
      </c>
      <c r="G21" s="75">
        <v>183959313</v>
      </c>
      <c r="H21" s="76">
        <v>13989696</v>
      </c>
      <c r="I21" s="78">
        <f t="shared" si="1"/>
        <v>197949009</v>
      </c>
      <c r="J21" s="75">
        <v>43958066</v>
      </c>
      <c r="K21" s="76">
        <v>0</v>
      </c>
      <c r="L21" s="76">
        <f t="shared" si="2"/>
        <v>43958066</v>
      </c>
      <c r="M21" s="40">
        <f t="shared" si="3"/>
        <v>0.268139992802113</v>
      </c>
      <c r="N21" s="103">
        <v>29258703</v>
      </c>
      <c r="O21" s="104">
        <v>1505468</v>
      </c>
      <c r="P21" s="105">
        <f t="shared" si="4"/>
        <v>30764171</v>
      </c>
      <c r="Q21" s="40">
        <f t="shared" si="5"/>
        <v>0.18765849686159927</v>
      </c>
      <c r="R21" s="103">
        <v>27636637</v>
      </c>
      <c r="S21" s="105">
        <v>64948</v>
      </c>
      <c r="T21" s="105">
        <f t="shared" si="6"/>
        <v>27701585</v>
      </c>
      <c r="U21" s="40">
        <f t="shared" si="7"/>
        <v>0.13994303452158227</v>
      </c>
      <c r="V21" s="103">
        <v>10389426</v>
      </c>
      <c r="W21" s="105">
        <v>1405334</v>
      </c>
      <c r="X21" s="105">
        <f t="shared" si="8"/>
        <v>11794760</v>
      </c>
      <c r="Y21" s="40">
        <f t="shared" si="9"/>
        <v>0.05958483985135788</v>
      </c>
      <c r="Z21" s="75">
        <f t="shared" si="10"/>
        <v>111242832</v>
      </c>
      <c r="AA21" s="76">
        <f t="shared" si="11"/>
        <v>2975750</v>
      </c>
      <c r="AB21" s="76">
        <f t="shared" si="12"/>
        <v>114218582</v>
      </c>
      <c r="AC21" s="40">
        <f t="shared" si="13"/>
        <v>0.5770101228443129</v>
      </c>
      <c r="AD21" s="75">
        <v>9572301</v>
      </c>
      <c r="AE21" s="76">
        <v>2815565</v>
      </c>
      <c r="AF21" s="76">
        <f t="shared" si="14"/>
        <v>12387866</v>
      </c>
      <c r="AG21" s="40">
        <f t="shared" si="15"/>
        <v>0.5683316604755084</v>
      </c>
      <c r="AH21" s="40">
        <f t="shared" si="16"/>
        <v>-0.047877979952317906</v>
      </c>
      <c r="AI21" s="12">
        <v>169409666</v>
      </c>
      <c r="AJ21" s="12">
        <v>198308345</v>
      </c>
      <c r="AK21" s="12">
        <v>112704911</v>
      </c>
      <c r="AL21" s="12"/>
    </row>
    <row r="22" spans="1:38" s="55" customFormat="1" ht="12.75">
      <c r="A22" s="59"/>
      <c r="B22" s="60" t="s">
        <v>118</v>
      </c>
      <c r="C22" s="32"/>
      <c r="D22" s="79">
        <f>SUM(D12:D21)</f>
        <v>1985062459</v>
      </c>
      <c r="E22" s="80">
        <f>SUM(E12:E21)</f>
        <v>413111968</v>
      </c>
      <c r="F22" s="81">
        <f t="shared" si="0"/>
        <v>2398174427</v>
      </c>
      <c r="G22" s="79">
        <f>SUM(G12:G21)</f>
        <v>2073208480</v>
      </c>
      <c r="H22" s="80">
        <f>SUM(H12:H21)</f>
        <v>474556397</v>
      </c>
      <c r="I22" s="81">
        <f t="shared" si="1"/>
        <v>2547764877</v>
      </c>
      <c r="J22" s="79">
        <f>SUM(J12:J21)</f>
        <v>688297273</v>
      </c>
      <c r="K22" s="80">
        <f>SUM(K12:K21)</f>
        <v>36167887</v>
      </c>
      <c r="L22" s="80">
        <f t="shared" si="2"/>
        <v>724465160</v>
      </c>
      <c r="M22" s="44">
        <f t="shared" si="3"/>
        <v>0.30209026993348054</v>
      </c>
      <c r="N22" s="109">
        <f>SUM(N12:N21)</f>
        <v>423110260</v>
      </c>
      <c r="O22" s="110">
        <f>SUM(O12:O21)</f>
        <v>65008257</v>
      </c>
      <c r="P22" s="111">
        <f t="shared" si="4"/>
        <v>488118517</v>
      </c>
      <c r="Q22" s="44">
        <f t="shared" si="5"/>
        <v>0.2035375373469446</v>
      </c>
      <c r="R22" s="109">
        <f>SUM(R12:R21)</f>
        <v>465168209</v>
      </c>
      <c r="S22" s="111">
        <f>SUM(S12:S21)</f>
        <v>67673730</v>
      </c>
      <c r="T22" s="111">
        <f t="shared" si="6"/>
        <v>532841939</v>
      </c>
      <c r="U22" s="44">
        <f t="shared" si="7"/>
        <v>0.20914093910715295</v>
      </c>
      <c r="V22" s="109">
        <f>SUM(V12:V21)</f>
        <v>463493380</v>
      </c>
      <c r="W22" s="111">
        <f>SUM(W12:W21)</f>
        <v>113800633</v>
      </c>
      <c r="X22" s="111">
        <f t="shared" si="8"/>
        <v>577294013</v>
      </c>
      <c r="Y22" s="44">
        <f t="shared" si="9"/>
        <v>0.2265884180332077</v>
      </c>
      <c r="Z22" s="79">
        <f t="shared" si="10"/>
        <v>2040069122</v>
      </c>
      <c r="AA22" s="80">
        <f t="shared" si="11"/>
        <v>282650507</v>
      </c>
      <c r="AB22" s="80">
        <f t="shared" si="12"/>
        <v>2322719629</v>
      </c>
      <c r="AC22" s="44">
        <f t="shared" si="13"/>
        <v>0.911669538256218</v>
      </c>
      <c r="AD22" s="79">
        <f>SUM(AD12:AD21)</f>
        <v>277606796</v>
      </c>
      <c r="AE22" s="80">
        <f>SUM(AE12:AE21)</f>
        <v>200877507</v>
      </c>
      <c r="AF22" s="80">
        <f t="shared" si="14"/>
        <v>478484303</v>
      </c>
      <c r="AG22" s="44">
        <f t="shared" si="15"/>
        <v>0.8507602249292769</v>
      </c>
      <c r="AH22" s="44">
        <f t="shared" si="16"/>
        <v>0.20650564580798791</v>
      </c>
      <c r="AI22" s="61">
        <f>SUM(AI12:AI21)</f>
        <v>2313598236</v>
      </c>
      <c r="AJ22" s="61">
        <f>SUM(AJ12:AJ21)</f>
        <v>2417029065</v>
      </c>
      <c r="AK22" s="61">
        <f>SUM(AK12:AK21)</f>
        <v>2056312191</v>
      </c>
      <c r="AL22" s="61"/>
    </row>
    <row r="23" spans="1:38" s="13" customFormat="1" ht="12.75">
      <c r="A23" s="29" t="s">
        <v>96</v>
      </c>
      <c r="B23" s="58" t="s">
        <v>119</v>
      </c>
      <c r="C23" s="39" t="s">
        <v>120</v>
      </c>
      <c r="D23" s="75">
        <v>18105282</v>
      </c>
      <c r="E23" s="76">
        <v>75042370</v>
      </c>
      <c r="F23" s="77">
        <f t="shared" si="0"/>
        <v>93147652</v>
      </c>
      <c r="G23" s="75">
        <v>18105282</v>
      </c>
      <c r="H23" s="76">
        <v>75042370</v>
      </c>
      <c r="I23" s="78">
        <f t="shared" si="1"/>
        <v>93147652</v>
      </c>
      <c r="J23" s="75">
        <v>1139359</v>
      </c>
      <c r="K23" s="76">
        <v>8375399</v>
      </c>
      <c r="L23" s="76">
        <f t="shared" si="2"/>
        <v>9514758</v>
      </c>
      <c r="M23" s="40">
        <f t="shared" si="3"/>
        <v>0.10214705143614355</v>
      </c>
      <c r="N23" s="103">
        <v>2729441</v>
      </c>
      <c r="O23" s="104">
        <v>11092623</v>
      </c>
      <c r="P23" s="105">
        <f t="shared" si="4"/>
        <v>13822064</v>
      </c>
      <c r="Q23" s="40">
        <f t="shared" si="5"/>
        <v>0.14838875380347752</v>
      </c>
      <c r="R23" s="103">
        <v>91718771</v>
      </c>
      <c r="S23" s="105">
        <v>5309463</v>
      </c>
      <c r="T23" s="105">
        <f t="shared" si="6"/>
        <v>97028234</v>
      </c>
      <c r="U23" s="40">
        <f t="shared" si="7"/>
        <v>1.0416605455605044</v>
      </c>
      <c r="V23" s="103">
        <v>4357842</v>
      </c>
      <c r="W23" s="105">
        <v>12169853</v>
      </c>
      <c r="X23" s="105">
        <f t="shared" si="8"/>
        <v>16527695</v>
      </c>
      <c r="Y23" s="40">
        <f t="shared" si="9"/>
        <v>0.17743544410545098</v>
      </c>
      <c r="Z23" s="75">
        <f t="shared" si="10"/>
        <v>99945413</v>
      </c>
      <c r="AA23" s="76">
        <f t="shared" si="11"/>
        <v>36947338</v>
      </c>
      <c r="AB23" s="76">
        <f t="shared" si="12"/>
        <v>136892751</v>
      </c>
      <c r="AC23" s="40">
        <f t="shared" si="13"/>
        <v>1.4696317949055764</v>
      </c>
      <c r="AD23" s="75">
        <v>2075972</v>
      </c>
      <c r="AE23" s="76">
        <v>17877021</v>
      </c>
      <c r="AF23" s="76">
        <f t="shared" si="14"/>
        <v>19952993</v>
      </c>
      <c r="AG23" s="40">
        <f t="shared" si="15"/>
        <v>0.6594679372535811</v>
      </c>
      <c r="AH23" s="40">
        <f t="shared" si="16"/>
        <v>-0.17166838077876334</v>
      </c>
      <c r="AI23" s="12">
        <v>205912819</v>
      </c>
      <c r="AJ23" s="12">
        <v>205912819</v>
      </c>
      <c r="AK23" s="12">
        <v>135792902</v>
      </c>
      <c r="AL23" s="12"/>
    </row>
    <row r="24" spans="1:38" s="13" customFormat="1" ht="12.75">
      <c r="A24" s="29" t="s">
        <v>96</v>
      </c>
      <c r="B24" s="58" t="s">
        <v>121</v>
      </c>
      <c r="C24" s="39" t="s">
        <v>122</v>
      </c>
      <c r="D24" s="75">
        <v>198637409</v>
      </c>
      <c r="E24" s="76">
        <v>84508462</v>
      </c>
      <c r="F24" s="77">
        <f t="shared" si="0"/>
        <v>283145871</v>
      </c>
      <c r="G24" s="75">
        <v>205756403</v>
      </c>
      <c r="H24" s="76">
        <v>98313732</v>
      </c>
      <c r="I24" s="78">
        <f t="shared" si="1"/>
        <v>304070135</v>
      </c>
      <c r="J24" s="75">
        <v>84261772</v>
      </c>
      <c r="K24" s="76">
        <v>10363886</v>
      </c>
      <c r="L24" s="76">
        <f t="shared" si="2"/>
        <v>94625658</v>
      </c>
      <c r="M24" s="40">
        <f t="shared" si="3"/>
        <v>0.33419402397006875</v>
      </c>
      <c r="N24" s="103">
        <v>5546266</v>
      </c>
      <c r="O24" s="104">
        <v>5197757</v>
      </c>
      <c r="P24" s="105">
        <f t="shared" si="4"/>
        <v>10744023</v>
      </c>
      <c r="Q24" s="40">
        <f t="shared" si="5"/>
        <v>0.037945186917452876</v>
      </c>
      <c r="R24" s="103">
        <v>99979470</v>
      </c>
      <c r="S24" s="105">
        <v>8383150</v>
      </c>
      <c r="T24" s="105">
        <f t="shared" si="6"/>
        <v>108362620</v>
      </c>
      <c r="U24" s="40">
        <f t="shared" si="7"/>
        <v>0.3563737688346144</v>
      </c>
      <c r="V24" s="103">
        <v>486417427</v>
      </c>
      <c r="W24" s="105">
        <v>12510596</v>
      </c>
      <c r="X24" s="105">
        <f t="shared" si="8"/>
        <v>498928023</v>
      </c>
      <c r="Y24" s="40">
        <f t="shared" si="9"/>
        <v>1.6408320501452733</v>
      </c>
      <c r="Z24" s="75">
        <f t="shared" si="10"/>
        <v>676204935</v>
      </c>
      <c r="AA24" s="76">
        <f t="shared" si="11"/>
        <v>36455389</v>
      </c>
      <c r="AB24" s="76">
        <f t="shared" si="12"/>
        <v>712660324</v>
      </c>
      <c r="AC24" s="40">
        <f t="shared" si="13"/>
        <v>2.343736664569179</v>
      </c>
      <c r="AD24" s="75">
        <v>9525073</v>
      </c>
      <c r="AE24" s="76">
        <v>2352202</v>
      </c>
      <c r="AF24" s="76">
        <f t="shared" si="14"/>
        <v>11877275</v>
      </c>
      <c r="AG24" s="40">
        <f t="shared" si="15"/>
        <v>0.3802066578950315</v>
      </c>
      <c r="AH24" s="40">
        <f t="shared" si="16"/>
        <v>41.00694376445776</v>
      </c>
      <c r="AI24" s="12">
        <v>265677314</v>
      </c>
      <c r="AJ24" s="12">
        <v>309011180</v>
      </c>
      <c r="AK24" s="12">
        <v>117488108</v>
      </c>
      <c r="AL24" s="12"/>
    </row>
    <row r="25" spans="1:38" s="13" customFormat="1" ht="12.75">
      <c r="A25" s="29" t="s">
        <v>96</v>
      </c>
      <c r="B25" s="58" t="s">
        <v>123</v>
      </c>
      <c r="C25" s="39" t="s">
        <v>124</v>
      </c>
      <c r="D25" s="75">
        <v>95229617</v>
      </c>
      <c r="E25" s="76">
        <v>20552677</v>
      </c>
      <c r="F25" s="77">
        <f t="shared" si="0"/>
        <v>115782294</v>
      </c>
      <c r="G25" s="75">
        <v>108925616</v>
      </c>
      <c r="H25" s="76">
        <v>30154962</v>
      </c>
      <c r="I25" s="78">
        <f t="shared" si="1"/>
        <v>139080578</v>
      </c>
      <c r="J25" s="75">
        <v>21945520</v>
      </c>
      <c r="K25" s="76">
        <v>1217577</v>
      </c>
      <c r="L25" s="76">
        <f t="shared" si="2"/>
        <v>23163097</v>
      </c>
      <c r="M25" s="40">
        <f t="shared" si="3"/>
        <v>0.20005733346413054</v>
      </c>
      <c r="N25" s="103">
        <v>18291611</v>
      </c>
      <c r="O25" s="104">
        <v>5946940</v>
      </c>
      <c r="P25" s="105">
        <f t="shared" si="4"/>
        <v>24238551</v>
      </c>
      <c r="Q25" s="40">
        <f t="shared" si="5"/>
        <v>0.20934592123386328</v>
      </c>
      <c r="R25" s="103">
        <v>20758247</v>
      </c>
      <c r="S25" s="105">
        <v>2666396</v>
      </c>
      <c r="T25" s="105">
        <f t="shared" si="6"/>
        <v>23424643</v>
      </c>
      <c r="U25" s="40">
        <f t="shared" si="7"/>
        <v>0.16842497591576014</v>
      </c>
      <c r="V25" s="103">
        <v>11845158</v>
      </c>
      <c r="W25" s="105">
        <v>12732616</v>
      </c>
      <c r="X25" s="105">
        <f t="shared" si="8"/>
        <v>24577774</v>
      </c>
      <c r="Y25" s="40">
        <f t="shared" si="9"/>
        <v>0.17671607605772247</v>
      </c>
      <c r="Z25" s="75">
        <f t="shared" si="10"/>
        <v>72840536</v>
      </c>
      <c r="AA25" s="76">
        <f t="shared" si="11"/>
        <v>22563529</v>
      </c>
      <c r="AB25" s="76">
        <f t="shared" si="12"/>
        <v>95404065</v>
      </c>
      <c r="AC25" s="40">
        <f t="shared" si="13"/>
        <v>0.6859625288586304</v>
      </c>
      <c r="AD25" s="75">
        <v>5595852</v>
      </c>
      <c r="AE25" s="76">
        <v>5330888</v>
      </c>
      <c r="AF25" s="76">
        <f t="shared" si="14"/>
        <v>10926740</v>
      </c>
      <c r="AG25" s="40">
        <f t="shared" si="15"/>
        <v>0.6154989364404504</v>
      </c>
      <c r="AH25" s="40">
        <f t="shared" si="16"/>
        <v>1.2493235859917964</v>
      </c>
      <c r="AI25" s="12">
        <v>93710893</v>
      </c>
      <c r="AJ25" s="12">
        <v>122898149</v>
      </c>
      <c r="AK25" s="12">
        <v>75643680</v>
      </c>
      <c r="AL25" s="12"/>
    </row>
    <row r="26" spans="1:38" s="13" customFormat="1" ht="12.75">
      <c r="A26" s="29" t="s">
        <v>96</v>
      </c>
      <c r="B26" s="58" t="s">
        <v>125</v>
      </c>
      <c r="C26" s="39" t="s">
        <v>126</v>
      </c>
      <c r="D26" s="75">
        <v>0</v>
      </c>
      <c r="E26" s="76">
        <v>42969933</v>
      </c>
      <c r="F26" s="77">
        <f t="shared" si="0"/>
        <v>42969933</v>
      </c>
      <c r="G26" s="75">
        <v>165585025</v>
      </c>
      <c r="H26" s="76">
        <v>66692782</v>
      </c>
      <c r="I26" s="78">
        <f t="shared" si="1"/>
        <v>232277807</v>
      </c>
      <c r="J26" s="75">
        <v>62229391</v>
      </c>
      <c r="K26" s="76">
        <v>5376421</v>
      </c>
      <c r="L26" s="76">
        <f t="shared" si="2"/>
        <v>67605812</v>
      </c>
      <c r="M26" s="40">
        <f t="shared" si="3"/>
        <v>1.5733283084244045</v>
      </c>
      <c r="N26" s="103">
        <v>9950655</v>
      </c>
      <c r="O26" s="104">
        <v>5595958</v>
      </c>
      <c r="P26" s="105">
        <f t="shared" si="4"/>
        <v>15546613</v>
      </c>
      <c r="Q26" s="40">
        <f t="shared" si="5"/>
        <v>0.36180212335914047</v>
      </c>
      <c r="R26" s="103">
        <v>67915027</v>
      </c>
      <c r="S26" s="105">
        <v>6486274</v>
      </c>
      <c r="T26" s="105">
        <f t="shared" si="6"/>
        <v>74401301</v>
      </c>
      <c r="U26" s="40">
        <f t="shared" si="7"/>
        <v>0.32031170760967276</v>
      </c>
      <c r="V26" s="103">
        <v>17704850</v>
      </c>
      <c r="W26" s="105">
        <v>27286676</v>
      </c>
      <c r="X26" s="105">
        <f t="shared" si="8"/>
        <v>44991526</v>
      </c>
      <c r="Y26" s="40">
        <f t="shared" si="9"/>
        <v>0.19369705001563065</v>
      </c>
      <c r="Z26" s="75">
        <f t="shared" si="10"/>
        <v>157799923</v>
      </c>
      <c r="AA26" s="76">
        <f t="shared" si="11"/>
        <v>44745329</v>
      </c>
      <c r="AB26" s="76">
        <f t="shared" si="12"/>
        <v>202545252</v>
      </c>
      <c r="AC26" s="40">
        <f t="shared" si="13"/>
        <v>0.8719957133054903</v>
      </c>
      <c r="AD26" s="75">
        <v>10333740</v>
      </c>
      <c r="AE26" s="76">
        <v>12019922</v>
      </c>
      <c r="AF26" s="76">
        <f t="shared" si="14"/>
        <v>22353662</v>
      </c>
      <c r="AG26" s="40">
        <f t="shared" si="15"/>
        <v>0.5926772436970739</v>
      </c>
      <c r="AH26" s="40">
        <f t="shared" si="16"/>
        <v>1.0127138900105046</v>
      </c>
      <c r="AI26" s="12">
        <v>308958363</v>
      </c>
      <c r="AJ26" s="12">
        <v>308958363</v>
      </c>
      <c r="AK26" s="12">
        <v>183112591</v>
      </c>
      <c r="AL26" s="12"/>
    </row>
    <row r="27" spans="1:38" s="13" customFormat="1" ht="12.75">
      <c r="A27" s="29" t="s">
        <v>96</v>
      </c>
      <c r="B27" s="58" t="s">
        <v>127</v>
      </c>
      <c r="C27" s="39" t="s">
        <v>128</v>
      </c>
      <c r="D27" s="75">
        <v>107702129</v>
      </c>
      <c r="E27" s="76">
        <v>32089781</v>
      </c>
      <c r="F27" s="77">
        <f t="shared" si="0"/>
        <v>139791910</v>
      </c>
      <c r="G27" s="75">
        <v>107702129</v>
      </c>
      <c r="H27" s="76">
        <v>32089781</v>
      </c>
      <c r="I27" s="78">
        <f t="shared" si="1"/>
        <v>139791910</v>
      </c>
      <c r="J27" s="75">
        <v>56946981</v>
      </c>
      <c r="K27" s="76">
        <v>301412</v>
      </c>
      <c r="L27" s="76">
        <f t="shared" si="2"/>
        <v>57248393</v>
      </c>
      <c r="M27" s="40">
        <f t="shared" si="3"/>
        <v>0.40952579444690324</v>
      </c>
      <c r="N27" s="103">
        <v>25873650</v>
      </c>
      <c r="O27" s="104">
        <v>1895074</v>
      </c>
      <c r="P27" s="105">
        <f t="shared" si="4"/>
        <v>27768724</v>
      </c>
      <c r="Q27" s="40">
        <f t="shared" si="5"/>
        <v>0.19864328343464224</v>
      </c>
      <c r="R27" s="103">
        <v>22547028</v>
      </c>
      <c r="S27" s="105">
        <v>305100</v>
      </c>
      <c r="T27" s="105">
        <f t="shared" si="6"/>
        <v>22852128</v>
      </c>
      <c r="U27" s="40">
        <f t="shared" si="7"/>
        <v>0.16347246417907874</v>
      </c>
      <c r="V27" s="103">
        <v>19186062</v>
      </c>
      <c r="W27" s="105">
        <v>5360874</v>
      </c>
      <c r="X27" s="105">
        <f t="shared" si="8"/>
        <v>24546936</v>
      </c>
      <c r="Y27" s="40">
        <f t="shared" si="9"/>
        <v>0.1755962558920613</v>
      </c>
      <c r="Z27" s="75">
        <f t="shared" si="10"/>
        <v>124553721</v>
      </c>
      <c r="AA27" s="76">
        <f t="shared" si="11"/>
        <v>7862460</v>
      </c>
      <c r="AB27" s="76">
        <f t="shared" si="12"/>
        <v>132416181</v>
      </c>
      <c r="AC27" s="40">
        <f t="shared" si="13"/>
        <v>0.9472377979526855</v>
      </c>
      <c r="AD27" s="75">
        <v>3341834</v>
      </c>
      <c r="AE27" s="76">
        <v>6414649</v>
      </c>
      <c r="AF27" s="76">
        <f t="shared" si="14"/>
        <v>9756483</v>
      </c>
      <c r="AG27" s="40">
        <f t="shared" si="15"/>
        <v>0.7394749029896094</v>
      </c>
      <c r="AH27" s="40">
        <f t="shared" si="16"/>
        <v>1.5159615406494327</v>
      </c>
      <c r="AI27" s="12">
        <v>122108827</v>
      </c>
      <c r="AJ27" s="12">
        <v>122108827</v>
      </c>
      <c r="AK27" s="12">
        <v>90296413</v>
      </c>
      <c r="AL27" s="12"/>
    </row>
    <row r="28" spans="1:38" s="13" customFormat="1" ht="12.75">
      <c r="A28" s="29" t="s">
        <v>96</v>
      </c>
      <c r="B28" s="58" t="s">
        <v>129</v>
      </c>
      <c r="C28" s="39" t="s">
        <v>130</v>
      </c>
      <c r="D28" s="75">
        <v>183480181</v>
      </c>
      <c r="E28" s="76">
        <v>109333600</v>
      </c>
      <c r="F28" s="77">
        <f t="shared" si="0"/>
        <v>292813781</v>
      </c>
      <c r="G28" s="75">
        <v>183480181</v>
      </c>
      <c r="H28" s="76">
        <v>109333600</v>
      </c>
      <c r="I28" s="78">
        <f t="shared" si="1"/>
        <v>292813781</v>
      </c>
      <c r="J28" s="75">
        <v>64775563</v>
      </c>
      <c r="K28" s="76">
        <v>9919371</v>
      </c>
      <c r="L28" s="76">
        <f t="shared" si="2"/>
        <v>74694934</v>
      </c>
      <c r="M28" s="40">
        <f t="shared" si="3"/>
        <v>0.25509364260420514</v>
      </c>
      <c r="N28" s="103">
        <v>58252521</v>
      </c>
      <c r="O28" s="104">
        <v>12862097</v>
      </c>
      <c r="P28" s="105">
        <f t="shared" si="4"/>
        <v>71114618</v>
      </c>
      <c r="Q28" s="40">
        <f t="shared" si="5"/>
        <v>0.24286636290523497</v>
      </c>
      <c r="R28" s="103">
        <v>44670306</v>
      </c>
      <c r="S28" s="105">
        <v>4978246</v>
      </c>
      <c r="T28" s="105">
        <f t="shared" si="6"/>
        <v>49648552</v>
      </c>
      <c r="U28" s="40">
        <f t="shared" si="7"/>
        <v>0.16955674637458407</v>
      </c>
      <c r="V28" s="103">
        <v>21612697</v>
      </c>
      <c r="W28" s="105">
        <v>0</v>
      </c>
      <c r="X28" s="105">
        <f t="shared" si="8"/>
        <v>21612697</v>
      </c>
      <c r="Y28" s="40">
        <f t="shared" si="9"/>
        <v>0.07381038189592586</v>
      </c>
      <c r="Z28" s="75">
        <f t="shared" si="10"/>
        <v>189311087</v>
      </c>
      <c r="AA28" s="76">
        <f t="shared" si="11"/>
        <v>27759714</v>
      </c>
      <c r="AB28" s="76">
        <f t="shared" si="12"/>
        <v>217070801</v>
      </c>
      <c r="AC28" s="40">
        <f t="shared" si="13"/>
        <v>0.7413271337799501</v>
      </c>
      <c r="AD28" s="75">
        <v>9750066</v>
      </c>
      <c r="AE28" s="76">
        <v>17344272</v>
      </c>
      <c r="AF28" s="76">
        <f t="shared" si="14"/>
        <v>27094338</v>
      </c>
      <c r="AG28" s="40">
        <f t="shared" si="15"/>
        <v>0.9190295832090382</v>
      </c>
      <c r="AH28" s="40">
        <f t="shared" si="16"/>
        <v>-0.2023168456819281</v>
      </c>
      <c r="AI28" s="12">
        <v>217057250</v>
      </c>
      <c r="AJ28" s="12">
        <v>217057250</v>
      </c>
      <c r="AK28" s="12">
        <v>199482034</v>
      </c>
      <c r="AL28" s="12"/>
    </row>
    <row r="29" spans="1:38" s="13" customFormat="1" ht="12.75">
      <c r="A29" s="29" t="s">
        <v>96</v>
      </c>
      <c r="B29" s="58" t="s">
        <v>131</v>
      </c>
      <c r="C29" s="39" t="s">
        <v>132</v>
      </c>
      <c r="D29" s="75">
        <v>60605067</v>
      </c>
      <c r="E29" s="76">
        <v>11254200</v>
      </c>
      <c r="F29" s="77">
        <f t="shared" si="0"/>
        <v>71859267</v>
      </c>
      <c r="G29" s="75">
        <v>58685063</v>
      </c>
      <c r="H29" s="76">
        <v>10805000</v>
      </c>
      <c r="I29" s="78">
        <f t="shared" si="1"/>
        <v>69490063</v>
      </c>
      <c r="J29" s="75">
        <v>19516769</v>
      </c>
      <c r="K29" s="76">
        <v>307716</v>
      </c>
      <c r="L29" s="76">
        <f t="shared" si="2"/>
        <v>19824485</v>
      </c>
      <c r="M29" s="40">
        <f t="shared" si="3"/>
        <v>0.275879310040833</v>
      </c>
      <c r="N29" s="103">
        <v>11323746</v>
      </c>
      <c r="O29" s="104">
        <v>3806151</v>
      </c>
      <c r="P29" s="105">
        <f t="shared" si="4"/>
        <v>15129897</v>
      </c>
      <c r="Q29" s="40">
        <f t="shared" si="5"/>
        <v>0.21054900267769222</v>
      </c>
      <c r="R29" s="103">
        <v>15071900</v>
      </c>
      <c r="S29" s="105">
        <v>0</v>
      </c>
      <c r="T29" s="105">
        <f t="shared" si="6"/>
        <v>15071900</v>
      </c>
      <c r="U29" s="40">
        <f t="shared" si="7"/>
        <v>0.21689288150451094</v>
      </c>
      <c r="V29" s="103">
        <v>6548440</v>
      </c>
      <c r="W29" s="105">
        <v>2231302</v>
      </c>
      <c r="X29" s="105">
        <f t="shared" si="8"/>
        <v>8779742</v>
      </c>
      <c r="Y29" s="40">
        <f t="shared" si="9"/>
        <v>0.12634528767084297</v>
      </c>
      <c r="Z29" s="75">
        <f t="shared" si="10"/>
        <v>52460855</v>
      </c>
      <c r="AA29" s="76">
        <f t="shared" si="11"/>
        <v>6345169</v>
      </c>
      <c r="AB29" s="76">
        <f t="shared" si="12"/>
        <v>58806024</v>
      </c>
      <c r="AC29" s="40">
        <f t="shared" si="13"/>
        <v>0.8462508373319506</v>
      </c>
      <c r="AD29" s="75">
        <v>9130091</v>
      </c>
      <c r="AE29" s="76">
        <v>4281403</v>
      </c>
      <c r="AF29" s="76">
        <f t="shared" si="14"/>
        <v>13411494</v>
      </c>
      <c r="AG29" s="40">
        <f t="shared" si="15"/>
        <v>0.8440517659832217</v>
      </c>
      <c r="AH29" s="40">
        <f t="shared" si="16"/>
        <v>-0.3453569005809495</v>
      </c>
      <c r="AI29" s="12">
        <v>67485862</v>
      </c>
      <c r="AJ29" s="12">
        <v>67485862</v>
      </c>
      <c r="AK29" s="12">
        <v>56961561</v>
      </c>
      <c r="AL29" s="12"/>
    </row>
    <row r="30" spans="1:38" s="13" customFormat="1" ht="12.75">
      <c r="A30" s="29" t="s">
        <v>115</v>
      </c>
      <c r="B30" s="58" t="s">
        <v>133</v>
      </c>
      <c r="C30" s="39" t="s">
        <v>134</v>
      </c>
      <c r="D30" s="75">
        <v>1290628733</v>
      </c>
      <c r="E30" s="76">
        <v>523978058</v>
      </c>
      <c r="F30" s="77">
        <f t="shared" si="0"/>
        <v>1814606791</v>
      </c>
      <c r="G30" s="75">
        <v>1291819149</v>
      </c>
      <c r="H30" s="76">
        <v>536144344</v>
      </c>
      <c r="I30" s="78">
        <f t="shared" si="1"/>
        <v>1827963493</v>
      </c>
      <c r="J30" s="75">
        <v>333696247</v>
      </c>
      <c r="K30" s="76">
        <v>43427358</v>
      </c>
      <c r="L30" s="76">
        <f t="shared" si="2"/>
        <v>377123605</v>
      </c>
      <c r="M30" s="40">
        <f t="shared" si="3"/>
        <v>0.20782662495833237</v>
      </c>
      <c r="N30" s="103">
        <v>283130506</v>
      </c>
      <c r="O30" s="104">
        <v>93864817</v>
      </c>
      <c r="P30" s="105">
        <f t="shared" si="4"/>
        <v>376995323</v>
      </c>
      <c r="Q30" s="40">
        <f t="shared" si="5"/>
        <v>0.2077559308549948</v>
      </c>
      <c r="R30" s="103">
        <v>224964856</v>
      </c>
      <c r="S30" s="105">
        <v>109372674</v>
      </c>
      <c r="T30" s="105">
        <f t="shared" si="6"/>
        <v>334337530</v>
      </c>
      <c r="U30" s="40">
        <f t="shared" si="7"/>
        <v>0.18290164507131107</v>
      </c>
      <c r="V30" s="103">
        <v>533372755</v>
      </c>
      <c r="W30" s="105">
        <v>170760780</v>
      </c>
      <c r="X30" s="105">
        <f t="shared" si="8"/>
        <v>704133535</v>
      </c>
      <c r="Y30" s="40">
        <f t="shared" si="9"/>
        <v>0.38520109274414266</v>
      </c>
      <c r="Z30" s="75">
        <f t="shared" si="10"/>
        <v>1375164364</v>
      </c>
      <c r="AA30" s="76">
        <f t="shared" si="11"/>
        <v>417425629</v>
      </c>
      <c r="AB30" s="76">
        <f t="shared" si="12"/>
        <v>1792589993</v>
      </c>
      <c r="AC30" s="40">
        <f t="shared" si="13"/>
        <v>0.9806486835566142</v>
      </c>
      <c r="AD30" s="75">
        <v>97209672</v>
      </c>
      <c r="AE30" s="76">
        <v>195378432</v>
      </c>
      <c r="AF30" s="76">
        <f t="shared" si="14"/>
        <v>292588104</v>
      </c>
      <c r="AG30" s="40">
        <f t="shared" si="15"/>
        <v>0.595861482124341</v>
      </c>
      <c r="AH30" s="40">
        <f t="shared" si="16"/>
        <v>1.406569253410248</v>
      </c>
      <c r="AI30" s="12">
        <v>2036582287</v>
      </c>
      <c r="AJ30" s="12">
        <v>2036582287</v>
      </c>
      <c r="AK30" s="12">
        <v>1213520940</v>
      </c>
      <c r="AL30" s="12"/>
    </row>
    <row r="31" spans="1:38" s="55" customFormat="1" ht="12.75">
      <c r="A31" s="59"/>
      <c r="B31" s="60" t="s">
        <v>135</v>
      </c>
      <c r="C31" s="32"/>
      <c r="D31" s="79">
        <f>SUM(D23:D30)</f>
        <v>1954388418</v>
      </c>
      <c r="E31" s="80">
        <f>SUM(E23:E30)</f>
        <v>899729081</v>
      </c>
      <c r="F31" s="81">
        <f t="shared" si="0"/>
        <v>2854117499</v>
      </c>
      <c r="G31" s="79">
        <f>SUM(G23:G30)</f>
        <v>2140058848</v>
      </c>
      <c r="H31" s="80">
        <f>SUM(H23:H30)</f>
        <v>958576571</v>
      </c>
      <c r="I31" s="81">
        <f t="shared" si="1"/>
        <v>3098635419</v>
      </c>
      <c r="J31" s="79">
        <f>SUM(J23:J30)</f>
        <v>644511602</v>
      </c>
      <c r="K31" s="80">
        <f>SUM(K23:K30)</f>
        <v>79289140</v>
      </c>
      <c r="L31" s="80">
        <f t="shared" si="2"/>
        <v>723800742</v>
      </c>
      <c r="M31" s="44">
        <f t="shared" si="3"/>
        <v>0.2535987892066808</v>
      </c>
      <c r="N31" s="109">
        <f>SUM(N23:N30)</f>
        <v>415098396</v>
      </c>
      <c r="O31" s="110">
        <f>SUM(O23:O30)</f>
        <v>140261417</v>
      </c>
      <c r="P31" s="111">
        <f t="shared" si="4"/>
        <v>555359813</v>
      </c>
      <c r="Q31" s="44">
        <f t="shared" si="5"/>
        <v>0.19458197260434512</v>
      </c>
      <c r="R31" s="109">
        <f>SUM(R23:R30)</f>
        <v>587625605</v>
      </c>
      <c r="S31" s="111">
        <f>SUM(S23:S30)</f>
        <v>137501303</v>
      </c>
      <c r="T31" s="111">
        <f t="shared" si="6"/>
        <v>725126908</v>
      </c>
      <c r="U31" s="44">
        <f t="shared" si="7"/>
        <v>0.23401491622851678</v>
      </c>
      <c r="V31" s="109">
        <f>SUM(V23:V30)</f>
        <v>1101045231</v>
      </c>
      <c r="W31" s="111">
        <f>SUM(W23:W30)</f>
        <v>243052697</v>
      </c>
      <c r="X31" s="111">
        <f t="shared" si="8"/>
        <v>1344097928</v>
      </c>
      <c r="Y31" s="44">
        <f t="shared" si="9"/>
        <v>0.43377091727485995</v>
      </c>
      <c r="Z31" s="79">
        <f t="shared" si="10"/>
        <v>2748280834</v>
      </c>
      <c r="AA31" s="80">
        <f t="shared" si="11"/>
        <v>600104557</v>
      </c>
      <c r="AB31" s="80">
        <f t="shared" si="12"/>
        <v>3348385391</v>
      </c>
      <c r="AC31" s="44">
        <f t="shared" si="13"/>
        <v>1.0805999861966982</v>
      </c>
      <c r="AD31" s="79">
        <f>SUM(AD23:AD30)</f>
        <v>146962300</v>
      </c>
      <c r="AE31" s="80">
        <f>SUM(AE23:AE30)</f>
        <v>260998789</v>
      </c>
      <c r="AF31" s="80">
        <f t="shared" si="14"/>
        <v>407961089</v>
      </c>
      <c r="AG31" s="44">
        <f t="shared" si="15"/>
        <v>0.6112947552652482</v>
      </c>
      <c r="AH31" s="44">
        <f t="shared" si="16"/>
        <v>2.2946718798468546</v>
      </c>
      <c r="AI31" s="61">
        <f>SUM(AI23:AI30)</f>
        <v>3317493615</v>
      </c>
      <c r="AJ31" s="61">
        <f>SUM(AJ23:AJ30)</f>
        <v>3390014737</v>
      </c>
      <c r="AK31" s="61">
        <f>SUM(AK23:AK30)</f>
        <v>2072298229</v>
      </c>
      <c r="AL31" s="61"/>
    </row>
    <row r="32" spans="1:38" s="13" customFormat="1" ht="12.75">
      <c r="A32" s="29" t="s">
        <v>96</v>
      </c>
      <c r="B32" s="58" t="s">
        <v>136</v>
      </c>
      <c r="C32" s="39" t="s">
        <v>137</v>
      </c>
      <c r="D32" s="75">
        <v>220810286</v>
      </c>
      <c r="E32" s="76">
        <v>0</v>
      </c>
      <c r="F32" s="77">
        <f t="shared" si="0"/>
        <v>220810286</v>
      </c>
      <c r="G32" s="75">
        <v>220810286</v>
      </c>
      <c r="H32" s="76">
        <v>0</v>
      </c>
      <c r="I32" s="78">
        <f t="shared" si="1"/>
        <v>220810286</v>
      </c>
      <c r="J32" s="75">
        <v>98615972</v>
      </c>
      <c r="K32" s="76">
        <v>5897077</v>
      </c>
      <c r="L32" s="76">
        <f t="shared" si="2"/>
        <v>104513049</v>
      </c>
      <c r="M32" s="40">
        <f t="shared" si="3"/>
        <v>0.4733160347430554</v>
      </c>
      <c r="N32" s="103">
        <v>42341753</v>
      </c>
      <c r="O32" s="104">
        <v>2506291</v>
      </c>
      <c r="P32" s="105">
        <f t="shared" si="4"/>
        <v>44848044</v>
      </c>
      <c r="Q32" s="40">
        <f t="shared" si="5"/>
        <v>0.20310667955024522</v>
      </c>
      <c r="R32" s="103">
        <v>1365306595</v>
      </c>
      <c r="S32" s="105">
        <v>598545</v>
      </c>
      <c r="T32" s="105">
        <f t="shared" si="6"/>
        <v>1365905140</v>
      </c>
      <c r="U32" s="40">
        <f t="shared" si="7"/>
        <v>6.185876413384112</v>
      </c>
      <c r="V32" s="103">
        <v>711411741</v>
      </c>
      <c r="W32" s="105">
        <v>3979021</v>
      </c>
      <c r="X32" s="105">
        <f t="shared" si="8"/>
        <v>715390762</v>
      </c>
      <c r="Y32" s="40">
        <f t="shared" si="9"/>
        <v>3.239843464538604</v>
      </c>
      <c r="Z32" s="75">
        <f t="shared" si="10"/>
        <v>2217676061</v>
      </c>
      <c r="AA32" s="76">
        <f t="shared" si="11"/>
        <v>12980934</v>
      </c>
      <c r="AB32" s="76">
        <f t="shared" si="12"/>
        <v>2230656995</v>
      </c>
      <c r="AC32" s="40">
        <f t="shared" si="13"/>
        <v>10.102142592216017</v>
      </c>
      <c r="AD32" s="75">
        <v>34358756</v>
      </c>
      <c r="AE32" s="76">
        <v>4886309</v>
      </c>
      <c r="AF32" s="76">
        <f t="shared" si="14"/>
        <v>39245065</v>
      </c>
      <c r="AG32" s="40">
        <f t="shared" si="15"/>
        <v>0.9608894845663735</v>
      </c>
      <c r="AH32" s="40">
        <f t="shared" si="16"/>
        <v>17.22880818263392</v>
      </c>
      <c r="AI32" s="12">
        <v>210870281</v>
      </c>
      <c r="AJ32" s="12">
        <v>230928841</v>
      </c>
      <c r="AK32" s="12">
        <v>221897095</v>
      </c>
      <c r="AL32" s="12"/>
    </row>
    <row r="33" spans="1:38" s="13" customFormat="1" ht="12.75">
      <c r="A33" s="29" t="s">
        <v>96</v>
      </c>
      <c r="B33" s="58" t="s">
        <v>138</v>
      </c>
      <c r="C33" s="39" t="s">
        <v>139</v>
      </c>
      <c r="D33" s="75">
        <v>54549728</v>
      </c>
      <c r="E33" s="76">
        <v>0</v>
      </c>
      <c r="F33" s="77">
        <f t="shared" si="0"/>
        <v>54549728</v>
      </c>
      <c r="G33" s="75">
        <v>54549728</v>
      </c>
      <c r="H33" s="76">
        <v>0</v>
      </c>
      <c r="I33" s="78">
        <f t="shared" si="1"/>
        <v>54549728</v>
      </c>
      <c r="J33" s="75">
        <v>18323107</v>
      </c>
      <c r="K33" s="76">
        <v>3434491</v>
      </c>
      <c r="L33" s="76">
        <f t="shared" si="2"/>
        <v>21757598</v>
      </c>
      <c r="M33" s="40">
        <f t="shared" si="3"/>
        <v>0.3988580474681744</v>
      </c>
      <c r="N33" s="103">
        <v>10570495</v>
      </c>
      <c r="O33" s="104">
        <v>2091861</v>
      </c>
      <c r="P33" s="105">
        <f t="shared" si="4"/>
        <v>12662356</v>
      </c>
      <c r="Q33" s="40">
        <f t="shared" si="5"/>
        <v>0.23212500711277606</v>
      </c>
      <c r="R33" s="103">
        <v>1509234</v>
      </c>
      <c r="S33" s="105">
        <v>1808857</v>
      </c>
      <c r="T33" s="105">
        <f t="shared" si="6"/>
        <v>3318091</v>
      </c>
      <c r="U33" s="40">
        <f t="shared" si="7"/>
        <v>0.06082690274825935</v>
      </c>
      <c r="V33" s="103">
        <v>27445338</v>
      </c>
      <c r="W33" s="105">
        <v>7238124</v>
      </c>
      <c r="X33" s="105">
        <f t="shared" si="8"/>
        <v>34683462</v>
      </c>
      <c r="Y33" s="40">
        <f t="shared" si="9"/>
        <v>0.6358136561194219</v>
      </c>
      <c r="Z33" s="75">
        <f t="shared" si="10"/>
        <v>57848174</v>
      </c>
      <c r="AA33" s="76">
        <f t="shared" si="11"/>
        <v>14573333</v>
      </c>
      <c r="AB33" s="76">
        <f t="shared" si="12"/>
        <v>72421507</v>
      </c>
      <c r="AC33" s="40">
        <f t="shared" si="13"/>
        <v>1.3276236134486317</v>
      </c>
      <c r="AD33" s="75">
        <v>54581761</v>
      </c>
      <c r="AE33" s="76">
        <v>2322538</v>
      </c>
      <c r="AF33" s="76">
        <f t="shared" si="14"/>
        <v>56904299</v>
      </c>
      <c r="AG33" s="40">
        <f t="shared" si="15"/>
        <v>1.5449196683394248</v>
      </c>
      <c r="AH33" s="40">
        <f t="shared" si="16"/>
        <v>-0.3904948728038984</v>
      </c>
      <c r="AI33" s="12">
        <v>67259969</v>
      </c>
      <c r="AJ33" s="12">
        <v>67259969</v>
      </c>
      <c r="AK33" s="12">
        <v>103911249</v>
      </c>
      <c r="AL33" s="12"/>
    </row>
    <row r="34" spans="1:38" s="13" customFormat="1" ht="12.75">
      <c r="A34" s="29" t="s">
        <v>96</v>
      </c>
      <c r="B34" s="58" t="s">
        <v>140</v>
      </c>
      <c r="C34" s="39" t="s">
        <v>141</v>
      </c>
      <c r="D34" s="75">
        <v>44939566</v>
      </c>
      <c r="E34" s="76">
        <v>9711000</v>
      </c>
      <c r="F34" s="77">
        <f t="shared" si="0"/>
        <v>54650566</v>
      </c>
      <c r="G34" s="75">
        <v>59120013</v>
      </c>
      <c r="H34" s="76">
        <v>15011000</v>
      </c>
      <c r="I34" s="78">
        <f t="shared" si="1"/>
        <v>74131013</v>
      </c>
      <c r="J34" s="75">
        <v>10317696</v>
      </c>
      <c r="K34" s="76">
        <v>2106338</v>
      </c>
      <c r="L34" s="76">
        <f t="shared" si="2"/>
        <v>12424034</v>
      </c>
      <c r="M34" s="40">
        <f t="shared" si="3"/>
        <v>0.22733587059281327</v>
      </c>
      <c r="N34" s="103">
        <v>17742219</v>
      </c>
      <c r="O34" s="104">
        <v>0</v>
      </c>
      <c r="P34" s="105">
        <f t="shared" si="4"/>
        <v>17742219</v>
      </c>
      <c r="Q34" s="40">
        <f t="shared" si="5"/>
        <v>0.3246484034584381</v>
      </c>
      <c r="R34" s="103">
        <v>9508274</v>
      </c>
      <c r="S34" s="105">
        <v>53890</v>
      </c>
      <c r="T34" s="105">
        <f t="shared" si="6"/>
        <v>9562164</v>
      </c>
      <c r="U34" s="40">
        <f t="shared" si="7"/>
        <v>0.12899006249921338</v>
      </c>
      <c r="V34" s="103">
        <v>4789478</v>
      </c>
      <c r="W34" s="105">
        <v>300</v>
      </c>
      <c r="X34" s="105">
        <f t="shared" si="8"/>
        <v>4789778</v>
      </c>
      <c r="Y34" s="40">
        <f t="shared" si="9"/>
        <v>0.06461233707948925</v>
      </c>
      <c r="Z34" s="75">
        <f t="shared" si="10"/>
        <v>42357667</v>
      </c>
      <c r="AA34" s="76">
        <f t="shared" si="11"/>
        <v>2160528</v>
      </c>
      <c r="AB34" s="76">
        <f t="shared" si="12"/>
        <v>44518195</v>
      </c>
      <c r="AC34" s="40">
        <f t="shared" si="13"/>
        <v>0.6005340167144351</v>
      </c>
      <c r="AD34" s="75">
        <v>8726317</v>
      </c>
      <c r="AE34" s="76">
        <v>1225926</v>
      </c>
      <c r="AF34" s="76">
        <f t="shared" si="14"/>
        <v>9952243</v>
      </c>
      <c r="AG34" s="40">
        <f t="shared" si="15"/>
        <v>0.9640710029476877</v>
      </c>
      <c r="AH34" s="40">
        <f t="shared" si="16"/>
        <v>-0.5187237691041104</v>
      </c>
      <c r="AI34" s="12">
        <v>53411238</v>
      </c>
      <c r="AJ34" s="12">
        <v>49449947</v>
      </c>
      <c r="AK34" s="12">
        <v>47673260</v>
      </c>
      <c r="AL34" s="12"/>
    </row>
    <row r="35" spans="1:38" s="13" customFormat="1" ht="12.75">
      <c r="A35" s="29" t="s">
        <v>96</v>
      </c>
      <c r="B35" s="58" t="s">
        <v>142</v>
      </c>
      <c r="C35" s="39" t="s">
        <v>143</v>
      </c>
      <c r="D35" s="75">
        <v>525673364</v>
      </c>
      <c r="E35" s="76">
        <v>69662521</v>
      </c>
      <c r="F35" s="77">
        <f t="shared" si="0"/>
        <v>595335885</v>
      </c>
      <c r="G35" s="75">
        <v>542242750</v>
      </c>
      <c r="H35" s="76">
        <v>80985147</v>
      </c>
      <c r="I35" s="78">
        <f t="shared" si="1"/>
        <v>623227897</v>
      </c>
      <c r="J35" s="75">
        <v>237641206</v>
      </c>
      <c r="K35" s="76">
        <v>8216981</v>
      </c>
      <c r="L35" s="76">
        <f t="shared" si="2"/>
        <v>245858187</v>
      </c>
      <c r="M35" s="40">
        <f t="shared" si="3"/>
        <v>0.41297390799817146</v>
      </c>
      <c r="N35" s="103">
        <v>119080786</v>
      </c>
      <c r="O35" s="104">
        <v>8837755</v>
      </c>
      <c r="P35" s="105">
        <f t="shared" si="4"/>
        <v>127918541</v>
      </c>
      <c r="Q35" s="40">
        <f t="shared" si="5"/>
        <v>0.21486784892867664</v>
      </c>
      <c r="R35" s="103">
        <v>75263950</v>
      </c>
      <c r="S35" s="105">
        <v>3221332</v>
      </c>
      <c r="T35" s="105">
        <f t="shared" si="6"/>
        <v>78485282</v>
      </c>
      <c r="U35" s="40">
        <f t="shared" si="7"/>
        <v>0.1259335186659656</v>
      </c>
      <c r="V35" s="103">
        <v>91606921</v>
      </c>
      <c r="W35" s="105">
        <v>27232730</v>
      </c>
      <c r="X35" s="105">
        <f t="shared" si="8"/>
        <v>118839651</v>
      </c>
      <c r="Y35" s="40">
        <f t="shared" si="9"/>
        <v>0.19068410058672325</v>
      </c>
      <c r="Z35" s="75">
        <f t="shared" si="10"/>
        <v>523592863</v>
      </c>
      <c r="AA35" s="76">
        <f t="shared" si="11"/>
        <v>47508798</v>
      </c>
      <c r="AB35" s="76">
        <f t="shared" si="12"/>
        <v>571101661</v>
      </c>
      <c r="AC35" s="40">
        <f t="shared" si="13"/>
        <v>0.9163608749689842</v>
      </c>
      <c r="AD35" s="75">
        <v>95745979</v>
      </c>
      <c r="AE35" s="76">
        <v>20480620</v>
      </c>
      <c r="AF35" s="76">
        <f t="shared" si="14"/>
        <v>116226599</v>
      </c>
      <c r="AG35" s="40">
        <f t="shared" si="15"/>
        <v>0.8840090878098241</v>
      </c>
      <c r="AH35" s="40">
        <f t="shared" si="16"/>
        <v>0.0224823923480717</v>
      </c>
      <c r="AI35" s="12">
        <v>591822268</v>
      </c>
      <c r="AJ35" s="12">
        <v>592210456</v>
      </c>
      <c r="AK35" s="12">
        <v>523519425</v>
      </c>
      <c r="AL35" s="12"/>
    </row>
    <row r="36" spans="1:38" s="13" customFormat="1" ht="12.75">
      <c r="A36" s="29" t="s">
        <v>96</v>
      </c>
      <c r="B36" s="58" t="s">
        <v>144</v>
      </c>
      <c r="C36" s="39" t="s">
        <v>145</v>
      </c>
      <c r="D36" s="75">
        <v>141445700</v>
      </c>
      <c r="E36" s="76">
        <v>2250</v>
      </c>
      <c r="F36" s="77">
        <f t="shared" si="0"/>
        <v>141447950</v>
      </c>
      <c r="G36" s="75">
        <v>151854000</v>
      </c>
      <c r="H36" s="76">
        <v>13229</v>
      </c>
      <c r="I36" s="78">
        <f t="shared" si="1"/>
        <v>151867229</v>
      </c>
      <c r="J36" s="75">
        <v>84841094</v>
      </c>
      <c r="K36" s="76">
        <v>784253</v>
      </c>
      <c r="L36" s="76">
        <f t="shared" si="2"/>
        <v>85625347</v>
      </c>
      <c r="M36" s="40">
        <f t="shared" si="3"/>
        <v>0.6053488014495791</v>
      </c>
      <c r="N36" s="103">
        <v>56496203</v>
      </c>
      <c r="O36" s="104">
        <v>7424998</v>
      </c>
      <c r="P36" s="105">
        <f t="shared" si="4"/>
        <v>63921201</v>
      </c>
      <c r="Q36" s="40">
        <f t="shared" si="5"/>
        <v>0.45190616760440855</v>
      </c>
      <c r="R36" s="103">
        <v>60571585</v>
      </c>
      <c r="S36" s="105">
        <v>352073</v>
      </c>
      <c r="T36" s="105">
        <f t="shared" si="6"/>
        <v>60923658</v>
      </c>
      <c r="U36" s="40">
        <f t="shared" si="7"/>
        <v>0.40116395354787177</v>
      </c>
      <c r="V36" s="103">
        <v>64299089</v>
      </c>
      <c r="W36" s="105">
        <v>11165038</v>
      </c>
      <c r="X36" s="105">
        <f t="shared" si="8"/>
        <v>75464127</v>
      </c>
      <c r="Y36" s="40">
        <f t="shared" si="9"/>
        <v>0.49690856610019535</v>
      </c>
      <c r="Z36" s="75">
        <f t="shared" si="10"/>
        <v>266207971</v>
      </c>
      <c r="AA36" s="76">
        <f t="shared" si="11"/>
        <v>19726362</v>
      </c>
      <c r="AB36" s="76">
        <f t="shared" si="12"/>
        <v>285934333</v>
      </c>
      <c r="AC36" s="40">
        <f t="shared" si="13"/>
        <v>1.8827915336494354</v>
      </c>
      <c r="AD36" s="75">
        <v>37425773</v>
      </c>
      <c r="AE36" s="76">
        <v>0</v>
      </c>
      <c r="AF36" s="76">
        <f t="shared" si="14"/>
        <v>37425773</v>
      </c>
      <c r="AG36" s="40">
        <f t="shared" si="15"/>
        <v>0.6969214214331085</v>
      </c>
      <c r="AH36" s="40">
        <f t="shared" si="16"/>
        <v>1.0163678917199652</v>
      </c>
      <c r="AI36" s="12">
        <v>246715711</v>
      </c>
      <c r="AJ36" s="12">
        <v>246715711</v>
      </c>
      <c r="AK36" s="12">
        <v>171941464</v>
      </c>
      <c r="AL36" s="12"/>
    </row>
    <row r="37" spans="1:38" s="13" customFormat="1" ht="12.75">
      <c r="A37" s="29" t="s">
        <v>96</v>
      </c>
      <c r="B37" s="58" t="s">
        <v>146</v>
      </c>
      <c r="C37" s="39" t="s">
        <v>147</v>
      </c>
      <c r="D37" s="75">
        <v>168325796</v>
      </c>
      <c r="E37" s="76">
        <v>39741700</v>
      </c>
      <c r="F37" s="77">
        <f t="shared" si="0"/>
        <v>208067496</v>
      </c>
      <c r="G37" s="75">
        <v>155644616</v>
      </c>
      <c r="H37" s="76">
        <v>44009000</v>
      </c>
      <c r="I37" s="78">
        <f t="shared" si="1"/>
        <v>199653616</v>
      </c>
      <c r="J37" s="75">
        <v>45954251</v>
      </c>
      <c r="K37" s="76">
        <v>5906939</v>
      </c>
      <c r="L37" s="76">
        <f t="shared" si="2"/>
        <v>51861190</v>
      </c>
      <c r="M37" s="40">
        <f t="shared" si="3"/>
        <v>0.2492517620339892</v>
      </c>
      <c r="N37" s="103">
        <v>45748396</v>
      </c>
      <c r="O37" s="104">
        <v>7731747</v>
      </c>
      <c r="P37" s="105">
        <f t="shared" si="4"/>
        <v>53480143</v>
      </c>
      <c r="Q37" s="40">
        <f t="shared" si="5"/>
        <v>0.2570326650155871</v>
      </c>
      <c r="R37" s="103">
        <v>42432704</v>
      </c>
      <c r="S37" s="105">
        <v>7265228</v>
      </c>
      <c r="T37" s="105">
        <f t="shared" si="6"/>
        <v>49697932</v>
      </c>
      <c r="U37" s="40">
        <f t="shared" si="7"/>
        <v>0.2489207708614704</v>
      </c>
      <c r="V37" s="103">
        <v>23907491</v>
      </c>
      <c r="W37" s="105">
        <v>12947223</v>
      </c>
      <c r="X37" s="105">
        <f t="shared" si="8"/>
        <v>36854714</v>
      </c>
      <c r="Y37" s="40">
        <f t="shared" si="9"/>
        <v>0.18459327077752502</v>
      </c>
      <c r="Z37" s="75">
        <f t="shared" si="10"/>
        <v>158042842</v>
      </c>
      <c r="AA37" s="76">
        <f t="shared" si="11"/>
        <v>33851137</v>
      </c>
      <c r="AB37" s="76">
        <f t="shared" si="12"/>
        <v>191893979</v>
      </c>
      <c r="AC37" s="40">
        <f t="shared" si="13"/>
        <v>0.9611345030685545</v>
      </c>
      <c r="AD37" s="75">
        <v>19565697</v>
      </c>
      <c r="AE37" s="76">
        <v>12432844</v>
      </c>
      <c r="AF37" s="76">
        <f t="shared" si="14"/>
        <v>31998541</v>
      </c>
      <c r="AG37" s="40">
        <f t="shared" si="15"/>
        <v>0.9877329320010096</v>
      </c>
      <c r="AH37" s="40">
        <f t="shared" si="16"/>
        <v>0.15176232566353565</v>
      </c>
      <c r="AI37" s="12">
        <v>144458909</v>
      </c>
      <c r="AJ37" s="12">
        <v>155835608</v>
      </c>
      <c r="AK37" s="12">
        <v>153923962</v>
      </c>
      <c r="AL37" s="12"/>
    </row>
    <row r="38" spans="1:38" s="13" customFormat="1" ht="12.75">
      <c r="A38" s="29" t="s">
        <v>96</v>
      </c>
      <c r="B38" s="58" t="s">
        <v>148</v>
      </c>
      <c r="C38" s="39" t="s">
        <v>149</v>
      </c>
      <c r="D38" s="75">
        <v>0</v>
      </c>
      <c r="E38" s="76">
        <v>0</v>
      </c>
      <c r="F38" s="77">
        <f t="shared" si="0"/>
        <v>0</v>
      </c>
      <c r="G38" s="75">
        <v>130191168</v>
      </c>
      <c r="H38" s="76">
        <v>73219591</v>
      </c>
      <c r="I38" s="78">
        <f t="shared" si="1"/>
        <v>203410759</v>
      </c>
      <c r="J38" s="75">
        <v>47881263</v>
      </c>
      <c r="K38" s="76">
        <v>2457579</v>
      </c>
      <c r="L38" s="76">
        <f t="shared" si="2"/>
        <v>50338842</v>
      </c>
      <c r="M38" s="40">
        <f t="shared" si="3"/>
        <v>0</v>
      </c>
      <c r="N38" s="103">
        <v>38744544</v>
      </c>
      <c r="O38" s="104">
        <v>5149470</v>
      </c>
      <c r="P38" s="105">
        <f t="shared" si="4"/>
        <v>43894014</v>
      </c>
      <c r="Q38" s="40">
        <f t="shared" si="5"/>
        <v>0</v>
      </c>
      <c r="R38" s="103">
        <v>28771057</v>
      </c>
      <c r="S38" s="105">
        <v>875956</v>
      </c>
      <c r="T38" s="105">
        <f t="shared" si="6"/>
        <v>29647013</v>
      </c>
      <c r="U38" s="40">
        <f t="shared" si="7"/>
        <v>0.14574948319228287</v>
      </c>
      <c r="V38" s="103">
        <v>11764711</v>
      </c>
      <c r="W38" s="105">
        <v>4771406</v>
      </c>
      <c r="X38" s="105">
        <f t="shared" si="8"/>
        <v>16536117</v>
      </c>
      <c r="Y38" s="40">
        <f t="shared" si="9"/>
        <v>0.0812942102044858</v>
      </c>
      <c r="Z38" s="75">
        <f t="shared" si="10"/>
        <v>127161575</v>
      </c>
      <c r="AA38" s="76">
        <f t="shared" si="11"/>
        <v>13254411</v>
      </c>
      <c r="AB38" s="76">
        <f t="shared" si="12"/>
        <v>140415986</v>
      </c>
      <c r="AC38" s="40">
        <f t="shared" si="13"/>
        <v>0.6903075662777504</v>
      </c>
      <c r="AD38" s="75">
        <v>7894000</v>
      </c>
      <c r="AE38" s="76">
        <v>10555936</v>
      </c>
      <c r="AF38" s="76">
        <f t="shared" si="14"/>
        <v>18449936</v>
      </c>
      <c r="AG38" s="40">
        <f t="shared" si="15"/>
        <v>0.835359024638687</v>
      </c>
      <c r="AH38" s="40">
        <f t="shared" si="16"/>
        <v>-0.1037303869238354</v>
      </c>
      <c r="AI38" s="12">
        <v>182921338</v>
      </c>
      <c r="AJ38" s="12">
        <v>163248796</v>
      </c>
      <c r="AK38" s="12">
        <v>136371355</v>
      </c>
      <c r="AL38" s="12"/>
    </row>
    <row r="39" spans="1:38" s="13" customFormat="1" ht="12.75">
      <c r="A39" s="29" t="s">
        <v>96</v>
      </c>
      <c r="B39" s="58" t="s">
        <v>150</v>
      </c>
      <c r="C39" s="39" t="s">
        <v>151</v>
      </c>
      <c r="D39" s="75">
        <v>94172262</v>
      </c>
      <c r="E39" s="76">
        <v>19196000</v>
      </c>
      <c r="F39" s="77">
        <f t="shared" si="0"/>
        <v>113368262</v>
      </c>
      <c r="G39" s="75">
        <v>94172262</v>
      </c>
      <c r="H39" s="76">
        <v>19196000</v>
      </c>
      <c r="I39" s="78">
        <f t="shared" si="1"/>
        <v>113368262</v>
      </c>
      <c r="J39" s="75">
        <v>45548836</v>
      </c>
      <c r="K39" s="76">
        <v>7452395</v>
      </c>
      <c r="L39" s="76">
        <f t="shared" si="2"/>
        <v>53001231</v>
      </c>
      <c r="M39" s="40">
        <f t="shared" si="3"/>
        <v>0.46751383557419274</v>
      </c>
      <c r="N39" s="103">
        <v>22880081</v>
      </c>
      <c r="O39" s="104">
        <v>1815075</v>
      </c>
      <c r="P39" s="105">
        <f t="shared" si="4"/>
        <v>24695156</v>
      </c>
      <c r="Q39" s="40">
        <f t="shared" si="5"/>
        <v>0.21783130096851974</v>
      </c>
      <c r="R39" s="103">
        <v>24304104</v>
      </c>
      <c r="S39" s="105">
        <v>1533971</v>
      </c>
      <c r="T39" s="105">
        <f t="shared" si="6"/>
        <v>25838075</v>
      </c>
      <c r="U39" s="40">
        <f t="shared" si="7"/>
        <v>0.22791277332980547</v>
      </c>
      <c r="V39" s="103">
        <v>13990712</v>
      </c>
      <c r="W39" s="105">
        <v>51331</v>
      </c>
      <c r="X39" s="105">
        <f t="shared" si="8"/>
        <v>14042043</v>
      </c>
      <c r="Y39" s="40">
        <f t="shared" si="9"/>
        <v>0.12386220580853573</v>
      </c>
      <c r="Z39" s="75">
        <f t="shared" si="10"/>
        <v>106723733</v>
      </c>
      <c r="AA39" s="76">
        <f t="shared" si="11"/>
        <v>10852772</v>
      </c>
      <c r="AB39" s="76">
        <f t="shared" si="12"/>
        <v>117576505</v>
      </c>
      <c r="AC39" s="40">
        <f t="shared" si="13"/>
        <v>1.0371201156810537</v>
      </c>
      <c r="AD39" s="75">
        <v>11893414</v>
      </c>
      <c r="AE39" s="76">
        <v>477752</v>
      </c>
      <c r="AF39" s="76">
        <f t="shared" si="14"/>
        <v>12371166</v>
      </c>
      <c r="AG39" s="40">
        <f t="shared" si="15"/>
        <v>0.7251125094300163</v>
      </c>
      <c r="AH39" s="40">
        <f t="shared" si="16"/>
        <v>0.13506220836419147</v>
      </c>
      <c r="AI39" s="12">
        <v>20283596</v>
      </c>
      <c r="AJ39" s="12">
        <v>131768066</v>
      </c>
      <c r="AK39" s="12">
        <v>95546673</v>
      </c>
      <c r="AL39" s="12"/>
    </row>
    <row r="40" spans="1:38" s="13" customFormat="1" ht="12.75">
      <c r="A40" s="29" t="s">
        <v>115</v>
      </c>
      <c r="B40" s="58" t="s">
        <v>152</v>
      </c>
      <c r="C40" s="39" t="s">
        <v>153</v>
      </c>
      <c r="D40" s="75">
        <v>792350400</v>
      </c>
      <c r="E40" s="76">
        <v>530012584</v>
      </c>
      <c r="F40" s="77">
        <f t="shared" si="0"/>
        <v>1322362984</v>
      </c>
      <c r="G40" s="75">
        <v>808850400</v>
      </c>
      <c r="H40" s="76">
        <v>537091693</v>
      </c>
      <c r="I40" s="78">
        <f t="shared" si="1"/>
        <v>1345942093</v>
      </c>
      <c r="J40" s="75">
        <v>191234430</v>
      </c>
      <c r="K40" s="76">
        <v>58230972</v>
      </c>
      <c r="L40" s="76">
        <f t="shared" si="2"/>
        <v>249465402</v>
      </c>
      <c r="M40" s="40">
        <f t="shared" si="3"/>
        <v>0.18865122891249955</v>
      </c>
      <c r="N40" s="103">
        <v>160787073</v>
      </c>
      <c r="O40" s="104">
        <v>155410582</v>
      </c>
      <c r="P40" s="105">
        <f t="shared" si="4"/>
        <v>316197655</v>
      </c>
      <c r="Q40" s="40">
        <f t="shared" si="5"/>
        <v>0.23911562772540523</v>
      </c>
      <c r="R40" s="103">
        <v>133328164</v>
      </c>
      <c r="S40" s="105">
        <v>236516848</v>
      </c>
      <c r="T40" s="105">
        <f t="shared" si="6"/>
        <v>369845012</v>
      </c>
      <c r="U40" s="40">
        <f t="shared" si="7"/>
        <v>0.27478523327526244</v>
      </c>
      <c r="V40" s="103">
        <v>41176644</v>
      </c>
      <c r="W40" s="105">
        <v>88080495</v>
      </c>
      <c r="X40" s="105">
        <f t="shared" si="8"/>
        <v>129257139</v>
      </c>
      <c r="Y40" s="40">
        <f t="shared" si="9"/>
        <v>0.09603469545401906</v>
      </c>
      <c r="Z40" s="75">
        <f t="shared" si="10"/>
        <v>526526311</v>
      </c>
      <c r="AA40" s="76">
        <f t="shared" si="11"/>
        <v>538238897</v>
      </c>
      <c r="AB40" s="76">
        <f t="shared" si="12"/>
        <v>1064765208</v>
      </c>
      <c r="AC40" s="40">
        <f t="shared" si="13"/>
        <v>0.7910928809921691</v>
      </c>
      <c r="AD40" s="75">
        <v>32921991</v>
      </c>
      <c r="AE40" s="76">
        <v>127856830</v>
      </c>
      <c r="AF40" s="76">
        <f t="shared" si="14"/>
        <v>160778821</v>
      </c>
      <c r="AG40" s="40">
        <f t="shared" si="15"/>
        <v>0.9082863576771508</v>
      </c>
      <c r="AH40" s="40">
        <f t="shared" si="16"/>
        <v>-0.1960561832954354</v>
      </c>
      <c r="AI40" s="12">
        <v>969820135</v>
      </c>
      <c r="AJ40" s="12">
        <v>1217841601</v>
      </c>
      <c r="AK40" s="12">
        <v>1106148912</v>
      </c>
      <c r="AL40" s="12"/>
    </row>
    <row r="41" spans="1:38" s="55" customFormat="1" ht="12.75">
      <c r="A41" s="59"/>
      <c r="B41" s="60" t="s">
        <v>154</v>
      </c>
      <c r="C41" s="32"/>
      <c r="D41" s="79">
        <f>SUM(D32:D40)</f>
        <v>2042267102</v>
      </c>
      <c r="E41" s="80">
        <f>SUM(E32:E40)</f>
        <v>668326055</v>
      </c>
      <c r="F41" s="81">
        <f t="shared" si="0"/>
        <v>2710593157</v>
      </c>
      <c r="G41" s="79">
        <f>SUM(G32:G40)</f>
        <v>2217435223</v>
      </c>
      <c r="H41" s="80">
        <f>SUM(H32:H40)</f>
        <v>769525660</v>
      </c>
      <c r="I41" s="81">
        <f t="shared" si="1"/>
        <v>2986960883</v>
      </c>
      <c r="J41" s="79">
        <f>SUM(J32:J40)</f>
        <v>780357855</v>
      </c>
      <c r="K41" s="80">
        <f>SUM(K32:K40)</f>
        <v>94487025</v>
      </c>
      <c r="L41" s="80">
        <f t="shared" si="2"/>
        <v>874844880</v>
      </c>
      <c r="M41" s="44">
        <f t="shared" si="3"/>
        <v>0.3227503462630486</v>
      </c>
      <c r="N41" s="109">
        <f>SUM(N32:N40)</f>
        <v>514391550</v>
      </c>
      <c r="O41" s="110">
        <f>SUM(O32:O40)</f>
        <v>190967779</v>
      </c>
      <c r="P41" s="111">
        <f t="shared" si="4"/>
        <v>705359329</v>
      </c>
      <c r="Q41" s="44">
        <f t="shared" si="5"/>
        <v>0.26022323828953725</v>
      </c>
      <c r="R41" s="109">
        <f>SUM(R32:R40)</f>
        <v>1740995667</v>
      </c>
      <c r="S41" s="111">
        <f>SUM(S32:S40)</f>
        <v>252226700</v>
      </c>
      <c r="T41" s="111">
        <f t="shared" si="6"/>
        <v>1993222367</v>
      </c>
      <c r="U41" s="44">
        <f t="shared" si="7"/>
        <v>0.6673078239304147</v>
      </c>
      <c r="V41" s="109">
        <f>SUM(V32:V40)</f>
        <v>990392125</v>
      </c>
      <c r="W41" s="111">
        <f>SUM(W32:W40)</f>
        <v>155465668</v>
      </c>
      <c r="X41" s="111">
        <f t="shared" si="8"/>
        <v>1145857793</v>
      </c>
      <c r="Y41" s="44">
        <f t="shared" si="9"/>
        <v>0.38361995281610123</v>
      </c>
      <c r="Z41" s="79">
        <f t="shared" si="10"/>
        <v>4026137197</v>
      </c>
      <c r="AA41" s="80">
        <f t="shared" si="11"/>
        <v>693147172</v>
      </c>
      <c r="AB41" s="80">
        <f t="shared" si="12"/>
        <v>4719284369</v>
      </c>
      <c r="AC41" s="44">
        <f t="shared" si="13"/>
        <v>1.579961892323181</v>
      </c>
      <c r="AD41" s="79">
        <f>SUM(AD32:AD40)</f>
        <v>303113688</v>
      </c>
      <c r="AE41" s="80">
        <f>SUM(AE32:AE40)</f>
        <v>180238755</v>
      </c>
      <c r="AF41" s="80">
        <f t="shared" si="14"/>
        <v>483352443</v>
      </c>
      <c r="AG41" s="44">
        <f t="shared" si="15"/>
        <v>0.8969180727508749</v>
      </c>
      <c r="AH41" s="44">
        <f t="shared" si="16"/>
        <v>1.3706465325551278</v>
      </c>
      <c r="AI41" s="61">
        <f>SUM(AI32:AI40)</f>
        <v>2487563445</v>
      </c>
      <c r="AJ41" s="61">
        <f>SUM(AJ32:AJ40)</f>
        <v>2855258995</v>
      </c>
      <c r="AK41" s="61">
        <f>SUM(AK32:AK40)</f>
        <v>2560933395</v>
      </c>
      <c r="AL41" s="61"/>
    </row>
    <row r="42" spans="1:38" s="13" customFormat="1" ht="12.75">
      <c r="A42" s="29" t="s">
        <v>96</v>
      </c>
      <c r="B42" s="58" t="s">
        <v>155</v>
      </c>
      <c r="C42" s="39" t="s">
        <v>156</v>
      </c>
      <c r="D42" s="75">
        <v>163251000</v>
      </c>
      <c r="E42" s="76">
        <v>40671667</v>
      </c>
      <c r="F42" s="77">
        <f aca="true" t="shared" si="17" ref="F42:F61">$D42+$E42</f>
        <v>203922667</v>
      </c>
      <c r="G42" s="75">
        <v>196765586</v>
      </c>
      <c r="H42" s="76">
        <v>40671667</v>
      </c>
      <c r="I42" s="78">
        <f aca="true" t="shared" si="18" ref="I42:I61">$G42+$H42</f>
        <v>237437253</v>
      </c>
      <c r="J42" s="75">
        <v>62511612</v>
      </c>
      <c r="K42" s="76">
        <v>1366478</v>
      </c>
      <c r="L42" s="76">
        <f aca="true" t="shared" si="19" ref="L42:L61">$J42+$K42</f>
        <v>63878090</v>
      </c>
      <c r="M42" s="40">
        <f aca="true" t="shared" si="20" ref="M42:M61">IF($F42=0,0,$L42/$F42)</f>
        <v>0.31324663873683056</v>
      </c>
      <c r="N42" s="103">
        <v>37432133</v>
      </c>
      <c r="O42" s="104">
        <v>3542083</v>
      </c>
      <c r="P42" s="105">
        <f aca="true" t="shared" si="21" ref="P42:P61">$N42+$O42</f>
        <v>40974216</v>
      </c>
      <c r="Q42" s="40">
        <f aca="true" t="shared" si="22" ref="Q42:Q61">IF($F42=0,0,$P42/$F42)</f>
        <v>0.20093016927833726</v>
      </c>
      <c r="R42" s="103">
        <v>33046020</v>
      </c>
      <c r="S42" s="105">
        <v>7880056</v>
      </c>
      <c r="T42" s="105">
        <f aca="true" t="shared" si="23" ref="T42:T61">$R42+$S42</f>
        <v>40926076</v>
      </c>
      <c r="U42" s="40">
        <f aca="true" t="shared" si="24" ref="U42:U61">IF($I42=0,0,$T42/$I42)</f>
        <v>0.17236585869699225</v>
      </c>
      <c r="V42" s="103">
        <v>13670276</v>
      </c>
      <c r="W42" s="105">
        <v>18850121</v>
      </c>
      <c r="X42" s="105">
        <f aca="true" t="shared" si="25" ref="X42:X61">$V42+$W42</f>
        <v>32520397</v>
      </c>
      <c r="Y42" s="40">
        <f aca="true" t="shared" si="26" ref="Y42:Y61">IF($I42=0,0,$X42/$I42)</f>
        <v>0.13696417301458588</v>
      </c>
      <c r="Z42" s="75">
        <f aca="true" t="shared" si="27" ref="Z42:Z61">$J42+$N42+$R42+$V42</f>
        <v>146660041</v>
      </c>
      <c r="AA42" s="76">
        <f aca="true" t="shared" si="28" ref="AA42:AA61">$K42+$O42+$S42+$W42</f>
        <v>31638738</v>
      </c>
      <c r="AB42" s="76">
        <f aca="true" t="shared" si="29" ref="AB42:AB61">$Z42+$AA42</f>
        <v>178298779</v>
      </c>
      <c r="AC42" s="40">
        <f aca="true" t="shared" si="30" ref="AC42:AC61">IF($I42=0,0,$AB42/$I42)</f>
        <v>0.7509300952028787</v>
      </c>
      <c r="AD42" s="75">
        <v>26528840</v>
      </c>
      <c r="AE42" s="76">
        <v>12328112</v>
      </c>
      <c r="AF42" s="76">
        <f aca="true" t="shared" si="31" ref="AF42:AF61">$AD42+$AE42</f>
        <v>38856952</v>
      </c>
      <c r="AG42" s="40">
        <f aca="true" t="shared" si="32" ref="AG42:AG61">IF($AJ42=0,0,$AK42/$AJ42)</f>
        <v>0.7512821273700631</v>
      </c>
      <c r="AH42" s="40">
        <f aca="true" t="shared" si="33" ref="AH42:AH61">IF($AF42=0,0,(($X42/$AF42)-1))</f>
        <v>-0.16307390759831086</v>
      </c>
      <c r="AI42" s="12">
        <v>217005327</v>
      </c>
      <c r="AJ42" s="12">
        <v>215977957</v>
      </c>
      <c r="AK42" s="12">
        <v>162260379</v>
      </c>
      <c r="AL42" s="12"/>
    </row>
    <row r="43" spans="1:38" s="13" customFormat="1" ht="12.75">
      <c r="A43" s="29" t="s">
        <v>96</v>
      </c>
      <c r="B43" s="58" t="s">
        <v>157</v>
      </c>
      <c r="C43" s="39" t="s">
        <v>158</v>
      </c>
      <c r="D43" s="75">
        <v>144759687</v>
      </c>
      <c r="E43" s="76">
        <v>56480350</v>
      </c>
      <c r="F43" s="77">
        <f t="shared" si="17"/>
        <v>201240037</v>
      </c>
      <c r="G43" s="75">
        <v>147043487</v>
      </c>
      <c r="H43" s="76">
        <v>70489550</v>
      </c>
      <c r="I43" s="78">
        <f t="shared" si="18"/>
        <v>217533037</v>
      </c>
      <c r="J43" s="75">
        <v>60551679</v>
      </c>
      <c r="K43" s="76">
        <v>7666255</v>
      </c>
      <c r="L43" s="76">
        <f t="shared" si="19"/>
        <v>68217934</v>
      </c>
      <c r="M43" s="40">
        <f t="shared" si="20"/>
        <v>0.33898788241626093</v>
      </c>
      <c r="N43" s="103">
        <v>44383473</v>
      </c>
      <c r="O43" s="104">
        <v>12251515</v>
      </c>
      <c r="P43" s="105">
        <f t="shared" si="21"/>
        <v>56634988</v>
      </c>
      <c r="Q43" s="40">
        <f t="shared" si="22"/>
        <v>0.2814300218002842</v>
      </c>
      <c r="R43" s="103">
        <v>35945468</v>
      </c>
      <c r="S43" s="105">
        <v>12751566</v>
      </c>
      <c r="T43" s="105">
        <f t="shared" si="23"/>
        <v>48697034</v>
      </c>
      <c r="U43" s="40">
        <f t="shared" si="24"/>
        <v>0.22386040608627186</v>
      </c>
      <c r="V43" s="103">
        <v>9676910</v>
      </c>
      <c r="W43" s="105">
        <v>21020768</v>
      </c>
      <c r="X43" s="105">
        <f t="shared" si="25"/>
        <v>30697678</v>
      </c>
      <c r="Y43" s="40">
        <f t="shared" si="26"/>
        <v>0.14111731451623138</v>
      </c>
      <c r="Z43" s="75">
        <f t="shared" si="27"/>
        <v>150557530</v>
      </c>
      <c r="AA43" s="76">
        <f t="shared" si="28"/>
        <v>53690104</v>
      </c>
      <c r="AB43" s="76">
        <f t="shared" si="29"/>
        <v>204247634</v>
      </c>
      <c r="AC43" s="40">
        <f t="shared" si="30"/>
        <v>0.9389269639994958</v>
      </c>
      <c r="AD43" s="75">
        <v>11613485</v>
      </c>
      <c r="AE43" s="76">
        <v>12341165</v>
      </c>
      <c r="AF43" s="76">
        <f t="shared" si="31"/>
        <v>23954650</v>
      </c>
      <c r="AG43" s="40">
        <f t="shared" si="32"/>
        <v>0.8666089455705998</v>
      </c>
      <c r="AH43" s="40">
        <f t="shared" si="33"/>
        <v>0.28149140146067664</v>
      </c>
      <c r="AI43" s="12">
        <v>193320396</v>
      </c>
      <c r="AJ43" s="12">
        <v>214849235</v>
      </c>
      <c r="AK43" s="12">
        <v>186190269</v>
      </c>
      <c r="AL43" s="12"/>
    </row>
    <row r="44" spans="1:38" s="13" customFormat="1" ht="12.75">
      <c r="A44" s="29" t="s">
        <v>96</v>
      </c>
      <c r="B44" s="58" t="s">
        <v>159</v>
      </c>
      <c r="C44" s="39" t="s">
        <v>160</v>
      </c>
      <c r="D44" s="75">
        <v>121247567</v>
      </c>
      <c r="E44" s="76">
        <v>17950700</v>
      </c>
      <c r="F44" s="77">
        <f t="shared" si="17"/>
        <v>139198267</v>
      </c>
      <c r="G44" s="75">
        <v>121486450</v>
      </c>
      <c r="H44" s="76">
        <v>19289700</v>
      </c>
      <c r="I44" s="78">
        <f t="shared" si="18"/>
        <v>140776150</v>
      </c>
      <c r="J44" s="75">
        <v>40368933</v>
      </c>
      <c r="K44" s="76">
        <v>2184843</v>
      </c>
      <c r="L44" s="76">
        <f t="shared" si="19"/>
        <v>42553776</v>
      </c>
      <c r="M44" s="40">
        <f t="shared" si="20"/>
        <v>0.3057062197476927</v>
      </c>
      <c r="N44" s="103">
        <v>26894321</v>
      </c>
      <c r="O44" s="104">
        <v>1992109</v>
      </c>
      <c r="P44" s="105">
        <f t="shared" si="21"/>
        <v>28886430</v>
      </c>
      <c r="Q44" s="40">
        <f t="shared" si="22"/>
        <v>0.20752004046142328</v>
      </c>
      <c r="R44" s="103">
        <v>18746599</v>
      </c>
      <c r="S44" s="105">
        <v>2112296</v>
      </c>
      <c r="T44" s="105">
        <f t="shared" si="23"/>
        <v>20858895</v>
      </c>
      <c r="U44" s="40">
        <f t="shared" si="24"/>
        <v>0.14817065958971032</v>
      </c>
      <c r="V44" s="103">
        <v>20464836</v>
      </c>
      <c r="W44" s="105">
        <v>4443033</v>
      </c>
      <c r="X44" s="105">
        <f t="shared" si="25"/>
        <v>24907869</v>
      </c>
      <c r="Y44" s="40">
        <f t="shared" si="26"/>
        <v>0.17693244913999992</v>
      </c>
      <c r="Z44" s="75">
        <f t="shared" si="27"/>
        <v>106474689</v>
      </c>
      <c r="AA44" s="76">
        <f t="shared" si="28"/>
        <v>10732281</v>
      </c>
      <c r="AB44" s="76">
        <f t="shared" si="29"/>
        <v>117206970</v>
      </c>
      <c r="AC44" s="40">
        <f t="shared" si="30"/>
        <v>0.8325768960154117</v>
      </c>
      <c r="AD44" s="75">
        <v>20082138</v>
      </c>
      <c r="AE44" s="76">
        <v>6261339</v>
      </c>
      <c r="AF44" s="76">
        <f t="shared" si="31"/>
        <v>26343477</v>
      </c>
      <c r="AG44" s="40">
        <f t="shared" si="32"/>
        <v>0.9324509269669706</v>
      </c>
      <c r="AH44" s="40">
        <f t="shared" si="33"/>
        <v>-0.054495767586032806</v>
      </c>
      <c r="AI44" s="12">
        <v>151170317</v>
      </c>
      <c r="AJ44" s="12">
        <v>142884433</v>
      </c>
      <c r="AK44" s="12">
        <v>133232722</v>
      </c>
      <c r="AL44" s="12"/>
    </row>
    <row r="45" spans="1:38" s="13" customFormat="1" ht="12.75">
      <c r="A45" s="29" t="s">
        <v>96</v>
      </c>
      <c r="B45" s="58" t="s">
        <v>161</v>
      </c>
      <c r="C45" s="39" t="s">
        <v>162</v>
      </c>
      <c r="D45" s="75">
        <v>97816057</v>
      </c>
      <c r="E45" s="76">
        <v>18300000</v>
      </c>
      <c r="F45" s="77">
        <f t="shared" si="17"/>
        <v>116116057</v>
      </c>
      <c r="G45" s="75">
        <v>79431640</v>
      </c>
      <c r="H45" s="76">
        <v>19383000</v>
      </c>
      <c r="I45" s="78">
        <f t="shared" si="18"/>
        <v>98814640</v>
      </c>
      <c r="J45" s="75">
        <v>25027964</v>
      </c>
      <c r="K45" s="76">
        <v>4408701</v>
      </c>
      <c r="L45" s="76">
        <f t="shared" si="19"/>
        <v>29436665</v>
      </c>
      <c r="M45" s="40">
        <f t="shared" si="20"/>
        <v>0.2535107181601938</v>
      </c>
      <c r="N45" s="103">
        <v>15287339</v>
      </c>
      <c r="O45" s="104">
        <v>2716441</v>
      </c>
      <c r="P45" s="105">
        <f t="shared" si="21"/>
        <v>18003780</v>
      </c>
      <c r="Q45" s="40">
        <f t="shared" si="22"/>
        <v>0.15504987393776212</v>
      </c>
      <c r="R45" s="103">
        <v>14444704</v>
      </c>
      <c r="S45" s="105">
        <v>1320290</v>
      </c>
      <c r="T45" s="105">
        <f t="shared" si="23"/>
        <v>15764994</v>
      </c>
      <c r="U45" s="40">
        <f t="shared" si="24"/>
        <v>0.15954107609965487</v>
      </c>
      <c r="V45" s="103">
        <v>13387252</v>
      </c>
      <c r="W45" s="105">
        <v>4896008</v>
      </c>
      <c r="X45" s="105">
        <f t="shared" si="25"/>
        <v>18283260</v>
      </c>
      <c r="Y45" s="40">
        <f t="shared" si="26"/>
        <v>0.18502582208466276</v>
      </c>
      <c r="Z45" s="75">
        <f t="shared" si="27"/>
        <v>68147259</v>
      </c>
      <c r="AA45" s="76">
        <f t="shared" si="28"/>
        <v>13341440</v>
      </c>
      <c r="AB45" s="76">
        <f t="shared" si="29"/>
        <v>81488699</v>
      </c>
      <c r="AC45" s="40">
        <f t="shared" si="30"/>
        <v>0.8246622059241424</v>
      </c>
      <c r="AD45" s="75">
        <v>12882444</v>
      </c>
      <c r="AE45" s="76">
        <v>4590007</v>
      </c>
      <c r="AF45" s="76">
        <f t="shared" si="31"/>
        <v>17472451</v>
      </c>
      <c r="AG45" s="40">
        <f t="shared" si="32"/>
        <v>0.5151034216100772</v>
      </c>
      <c r="AH45" s="40">
        <f t="shared" si="33"/>
        <v>0.046404994926012355</v>
      </c>
      <c r="AI45" s="12">
        <v>115432413</v>
      </c>
      <c r="AJ45" s="12">
        <v>118330637</v>
      </c>
      <c r="AK45" s="12">
        <v>60952516</v>
      </c>
      <c r="AL45" s="12"/>
    </row>
    <row r="46" spans="1:38" s="13" customFormat="1" ht="12.75">
      <c r="A46" s="29" t="s">
        <v>115</v>
      </c>
      <c r="B46" s="58" t="s">
        <v>163</v>
      </c>
      <c r="C46" s="39" t="s">
        <v>164</v>
      </c>
      <c r="D46" s="75">
        <v>275801626</v>
      </c>
      <c r="E46" s="76">
        <v>106518614</v>
      </c>
      <c r="F46" s="77">
        <f t="shared" si="17"/>
        <v>382320240</v>
      </c>
      <c r="G46" s="75">
        <v>371279216</v>
      </c>
      <c r="H46" s="76">
        <v>106518614</v>
      </c>
      <c r="I46" s="78">
        <f t="shared" si="18"/>
        <v>477797830</v>
      </c>
      <c r="J46" s="75">
        <v>125494145</v>
      </c>
      <c r="K46" s="76">
        <v>15687784</v>
      </c>
      <c r="L46" s="76">
        <f t="shared" si="19"/>
        <v>141181929</v>
      </c>
      <c r="M46" s="40">
        <f t="shared" si="20"/>
        <v>0.3692766278866115</v>
      </c>
      <c r="N46" s="103">
        <v>94783214</v>
      </c>
      <c r="O46" s="104">
        <v>26908151</v>
      </c>
      <c r="P46" s="105">
        <f t="shared" si="21"/>
        <v>121691365</v>
      </c>
      <c r="Q46" s="40">
        <f t="shared" si="22"/>
        <v>0.3182969465597741</v>
      </c>
      <c r="R46" s="103">
        <v>67852825</v>
      </c>
      <c r="S46" s="105">
        <v>49807237</v>
      </c>
      <c r="T46" s="105">
        <f t="shared" si="23"/>
        <v>117660062</v>
      </c>
      <c r="U46" s="40">
        <f t="shared" si="24"/>
        <v>0.24625491078517456</v>
      </c>
      <c r="V46" s="103">
        <v>23664208</v>
      </c>
      <c r="W46" s="105">
        <v>26366027</v>
      </c>
      <c r="X46" s="105">
        <f t="shared" si="25"/>
        <v>50030235</v>
      </c>
      <c r="Y46" s="40">
        <f t="shared" si="26"/>
        <v>0.10471005069236082</v>
      </c>
      <c r="Z46" s="75">
        <f t="shared" si="27"/>
        <v>311794392</v>
      </c>
      <c r="AA46" s="76">
        <f t="shared" si="28"/>
        <v>118769199</v>
      </c>
      <c r="AB46" s="76">
        <f t="shared" si="29"/>
        <v>430563591</v>
      </c>
      <c r="AC46" s="40">
        <f t="shared" si="30"/>
        <v>0.9011417883584779</v>
      </c>
      <c r="AD46" s="75">
        <v>-1416801</v>
      </c>
      <c r="AE46" s="76">
        <v>20779469</v>
      </c>
      <c r="AF46" s="76">
        <f t="shared" si="31"/>
        <v>19362668</v>
      </c>
      <c r="AG46" s="40">
        <f t="shared" si="32"/>
        <v>0.9721304336039482</v>
      </c>
      <c r="AH46" s="40">
        <f t="shared" si="33"/>
        <v>1.583850273113189</v>
      </c>
      <c r="AI46" s="12">
        <v>454781704</v>
      </c>
      <c r="AJ46" s="12">
        <v>394404988</v>
      </c>
      <c r="AK46" s="12">
        <v>383413092</v>
      </c>
      <c r="AL46" s="12"/>
    </row>
    <row r="47" spans="1:38" s="55" customFormat="1" ht="12.75">
      <c r="A47" s="59"/>
      <c r="B47" s="60" t="s">
        <v>165</v>
      </c>
      <c r="C47" s="32"/>
      <c r="D47" s="79">
        <f>SUM(D42:D46)</f>
        <v>802875937</v>
      </c>
      <c r="E47" s="80">
        <f>SUM(E42:E46)</f>
        <v>239921331</v>
      </c>
      <c r="F47" s="81">
        <f t="shared" si="17"/>
        <v>1042797268</v>
      </c>
      <c r="G47" s="79">
        <f>SUM(G42:G46)</f>
        <v>916006379</v>
      </c>
      <c r="H47" s="80">
        <f>SUM(H42:H46)</f>
        <v>256352531</v>
      </c>
      <c r="I47" s="81">
        <f t="shared" si="18"/>
        <v>1172358910</v>
      </c>
      <c r="J47" s="79">
        <f>SUM(J42:J46)</f>
        <v>313954333</v>
      </c>
      <c r="K47" s="80">
        <f>SUM(K42:K46)</f>
        <v>31314061</v>
      </c>
      <c r="L47" s="80">
        <f t="shared" si="19"/>
        <v>345268394</v>
      </c>
      <c r="M47" s="44">
        <f t="shared" si="20"/>
        <v>0.33109829167676724</v>
      </c>
      <c r="N47" s="109">
        <f>SUM(N42:N46)</f>
        <v>218780480</v>
      </c>
      <c r="O47" s="110">
        <f>SUM(O42:O46)</f>
        <v>47410299</v>
      </c>
      <c r="P47" s="111">
        <f t="shared" si="21"/>
        <v>266190779</v>
      </c>
      <c r="Q47" s="44">
        <f t="shared" si="22"/>
        <v>0.2552660878279171</v>
      </c>
      <c r="R47" s="109">
        <f>SUM(R42:R46)</f>
        <v>170035616</v>
      </c>
      <c r="S47" s="111">
        <f>SUM(S42:S46)</f>
        <v>73871445</v>
      </c>
      <c r="T47" s="111">
        <f t="shared" si="23"/>
        <v>243907061</v>
      </c>
      <c r="U47" s="44">
        <f t="shared" si="24"/>
        <v>0.2080481147194079</v>
      </c>
      <c r="V47" s="109">
        <f>SUM(V42:V46)</f>
        <v>80863482</v>
      </c>
      <c r="W47" s="111">
        <f>SUM(W42:W46)</f>
        <v>75575957</v>
      </c>
      <c r="X47" s="111">
        <f t="shared" si="25"/>
        <v>156439439</v>
      </c>
      <c r="Y47" s="44">
        <f t="shared" si="26"/>
        <v>0.13343988574283963</v>
      </c>
      <c r="Z47" s="79">
        <f t="shared" si="27"/>
        <v>783633911</v>
      </c>
      <c r="AA47" s="80">
        <f t="shared" si="28"/>
        <v>228171762</v>
      </c>
      <c r="AB47" s="80">
        <f t="shared" si="29"/>
        <v>1011805673</v>
      </c>
      <c r="AC47" s="44">
        <f t="shared" si="30"/>
        <v>0.8630511222881395</v>
      </c>
      <c r="AD47" s="79">
        <f>SUM(AD42:AD46)</f>
        <v>69690106</v>
      </c>
      <c r="AE47" s="80">
        <f>SUM(AE42:AE46)</f>
        <v>56300092</v>
      </c>
      <c r="AF47" s="80">
        <f t="shared" si="31"/>
        <v>125990198</v>
      </c>
      <c r="AG47" s="44">
        <f t="shared" si="32"/>
        <v>0.852364418060794</v>
      </c>
      <c r="AH47" s="44">
        <f t="shared" si="33"/>
        <v>0.241679443983412</v>
      </c>
      <c r="AI47" s="61">
        <f>SUM(AI42:AI46)</f>
        <v>1131710157</v>
      </c>
      <c r="AJ47" s="61">
        <f>SUM(AJ42:AJ46)</f>
        <v>1086447250</v>
      </c>
      <c r="AK47" s="61">
        <f>SUM(AK42:AK46)</f>
        <v>926048978</v>
      </c>
      <c r="AL47" s="61"/>
    </row>
    <row r="48" spans="1:38" s="13" customFormat="1" ht="12.75">
      <c r="A48" s="29" t="s">
        <v>96</v>
      </c>
      <c r="B48" s="58" t="s">
        <v>166</v>
      </c>
      <c r="C48" s="39" t="s">
        <v>167</v>
      </c>
      <c r="D48" s="75">
        <v>132323995</v>
      </c>
      <c r="E48" s="76">
        <v>8677998</v>
      </c>
      <c r="F48" s="77">
        <f t="shared" si="17"/>
        <v>141001993</v>
      </c>
      <c r="G48" s="75">
        <v>116446519</v>
      </c>
      <c r="H48" s="76">
        <v>3482000</v>
      </c>
      <c r="I48" s="78">
        <f t="shared" si="18"/>
        <v>119928519</v>
      </c>
      <c r="J48" s="75">
        <v>58552380</v>
      </c>
      <c r="K48" s="76">
        <v>12121266</v>
      </c>
      <c r="L48" s="76">
        <f t="shared" si="19"/>
        <v>70673646</v>
      </c>
      <c r="M48" s="40">
        <f t="shared" si="20"/>
        <v>0.5012244472317494</v>
      </c>
      <c r="N48" s="103">
        <v>49407447</v>
      </c>
      <c r="O48" s="104">
        <v>9254788</v>
      </c>
      <c r="P48" s="105">
        <f t="shared" si="21"/>
        <v>58662235</v>
      </c>
      <c r="Q48" s="40">
        <f t="shared" si="22"/>
        <v>0.4160383392595025</v>
      </c>
      <c r="R48" s="103">
        <v>40329618</v>
      </c>
      <c r="S48" s="105">
        <v>21566846</v>
      </c>
      <c r="T48" s="105">
        <f t="shared" si="23"/>
        <v>61896464</v>
      </c>
      <c r="U48" s="40">
        <f t="shared" si="24"/>
        <v>0.5161113012660483</v>
      </c>
      <c r="V48" s="103">
        <v>6983261</v>
      </c>
      <c r="W48" s="105">
        <v>38602193</v>
      </c>
      <c r="X48" s="105">
        <f t="shared" si="25"/>
        <v>45585454</v>
      </c>
      <c r="Y48" s="40">
        <f t="shared" si="26"/>
        <v>0.38010520249983243</v>
      </c>
      <c r="Z48" s="75">
        <f t="shared" si="27"/>
        <v>155272706</v>
      </c>
      <c r="AA48" s="76">
        <f t="shared" si="28"/>
        <v>81545093</v>
      </c>
      <c r="AB48" s="76">
        <f t="shared" si="29"/>
        <v>236817799</v>
      </c>
      <c r="AC48" s="40">
        <f t="shared" si="30"/>
        <v>1.9746579126854722</v>
      </c>
      <c r="AD48" s="75">
        <v>5281243</v>
      </c>
      <c r="AE48" s="76">
        <v>12610103</v>
      </c>
      <c r="AF48" s="76">
        <f t="shared" si="31"/>
        <v>17891346</v>
      </c>
      <c r="AG48" s="40">
        <f t="shared" si="32"/>
        <v>1.5171623970232857</v>
      </c>
      <c r="AH48" s="40">
        <f t="shared" si="33"/>
        <v>1.547905227477016</v>
      </c>
      <c r="AI48" s="12">
        <v>240332367</v>
      </c>
      <c r="AJ48" s="12">
        <v>240332367</v>
      </c>
      <c r="AK48" s="12">
        <v>364623230</v>
      </c>
      <c r="AL48" s="12"/>
    </row>
    <row r="49" spans="1:38" s="13" customFormat="1" ht="12.75">
      <c r="A49" s="29" t="s">
        <v>96</v>
      </c>
      <c r="B49" s="58" t="s">
        <v>168</v>
      </c>
      <c r="C49" s="39" t="s">
        <v>169</v>
      </c>
      <c r="D49" s="75">
        <v>91077337</v>
      </c>
      <c r="E49" s="76">
        <v>0</v>
      </c>
      <c r="F49" s="77">
        <f t="shared" si="17"/>
        <v>91077337</v>
      </c>
      <c r="G49" s="75">
        <v>91077337</v>
      </c>
      <c r="H49" s="76">
        <v>0</v>
      </c>
      <c r="I49" s="78">
        <f t="shared" si="18"/>
        <v>91077337</v>
      </c>
      <c r="J49" s="75">
        <v>41119916</v>
      </c>
      <c r="K49" s="76">
        <v>2337952</v>
      </c>
      <c r="L49" s="76">
        <f t="shared" si="19"/>
        <v>43457868</v>
      </c>
      <c r="M49" s="40">
        <f t="shared" si="20"/>
        <v>0.4771534767205589</v>
      </c>
      <c r="N49" s="103">
        <v>28900726</v>
      </c>
      <c r="O49" s="104">
        <v>1477792</v>
      </c>
      <c r="P49" s="105">
        <f t="shared" si="21"/>
        <v>30378518</v>
      </c>
      <c r="Q49" s="40">
        <f t="shared" si="22"/>
        <v>0.33354640134021485</v>
      </c>
      <c r="R49" s="103">
        <v>20607719</v>
      </c>
      <c r="S49" s="105">
        <v>3073169</v>
      </c>
      <c r="T49" s="105">
        <f t="shared" si="23"/>
        <v>23680888</v>
      </c>
      <c r="U49" s="40">
        <f t="shared" si="24"/>
        <v>0.2600085683225455</v>
      </c>
      <c r="V49" s="103">
        <v>19932</v>
      </c>
      <c r="W49" s="105">
        <v>394737</v>
      </c>
      <c r="X49" s="105">
        <f t="shared" si="25"/>
        <v>414669</v>
      </c>
      <c r="Y49" s="40">
        <f t="shared" si="26"/>
        <v>0.0045529328552941775</v>
      </c>
      <c r="Z49" s="75">
        <f t="shared" si="27"/>
        <v>90648293</v>
      </c>
      <c r="AA49" s="76">
        <f t="shared" si="28"/>
        <v>7283650</v>
      </c>
      <c r="AB49" s="76">
        <f t="shared" si="29"/>
        <v>97931943</v>
      </c>
      <c r="AC49" s="40">
        <f t="shared" si="30"/>
        <v>1.0752613792386134</v>
      </c>
      <c r="AD49" s="75">
        <v>378852</v>
      </c>
      <c r="AE49" s="76">
        <v>0</v>
      </c>
      <c r="AF49" s="76">
        <f t="shared" si="31"/>
        <v>378852</v>
      </c>
      <c r="AG49" s="40">
        <f t="shared" si="32"/>
        <v>0.6079349152166248</v>
      </c>
      <c r="AH49" s="40">
        <f t="shared" si="33"/>
        <v>0.09454087612049022</v>
      </c>
      <c r="AI49" s="12">
        <v>78879411</v>
      </c>
      <c r="AJ49" s="12">
        <v>103103055</v>
      </c>
      <c r="AK49" s="12">
        <v>62679947</v>
      </c>
      <c r="AL49" s="12"/>
    </row>
    <row r="50" spans="1:38" s="13" customFormat="1" ht="12.75">
      <c r="A50" s="29" t="s">
        <v>96</v>
      </c>
      <c r="B50" s="58" t="s">
        <v>170</v>
      </c>
      <c r="C50" s="39" t="s">
        <v>171</v>
      </c>
      <c r="D50" s="75">
        <v>173096274</v>
      </c>
      <c r="E50" s="76">
        <v>78897829</v>
      </c>
      <c r="F50" s="77">
        <f t="shared" si="17"/>
        <v>251994103</v>
      </c>
      <c r="G50" s="75">
        <v>180696501</v>
      </c>
      <c r="H50" s="76">
        <v>78225000</v>
      </c>
      <c r="I50" s="78">
        <f t="shared" si="18"/>
        <v>258921501</v>
      </c>
      <c r="J50" s="75">
        <v>63934580</v>
      </c>
      <c r="K50" s="76">
        <v>12894378</v>
      </c>
      <c r="L50" s="76">
        <f t="shared" si="19"/>
        <v>76828958</v>
      </c>
      <c r="M50" s="40">
        <f t="shared" si="20"/>
        <v>0.3048839519867653</v>
      </c>
      <c r="N50" s="103">
        <v>52391961</v>
      </c>
      <c r="O50" s="104">
        <v>7490812</v>
      </c>
      <c r="P50" s="105">
        <f t="shared" si="21"/>
        <v>59882773</v>
      </c>
      <c r="Q50" s="40">
        <f t="shared" si="22"/>
        <v>0.2376356124492326</v>
      </c>
      <c r="R50" s="103">
        <v>41405056</v>
      </c>
      <c r="S50" s="105">
        <v>7298699</v>
      </c>
      <c r="T50" s="105">
        <f t="shared" si="23"/>
        <v>48703755</v>
      </c>
      <c r="U50" s="40">
        <f t="shared" si="24"/>
        <v>0.18810239710451856</v>
      </c>
      <c r="V50" s="103">
        <v>5332574</v>
      </c>
      <c r="W50" s="105">
        <v>20762190</v>
      </c>
      <c r="X50" s="105">
        <f t="shared" si="25"/>
        <v>26094764</v>
      </c>
      <c r="Y50" s="40">
        <f t="shared" si="26"/>
        <v>0.10078253022332047</v>
      </c>
      <c r="Z50" s="75">
        <f t="shared" si="27"/>
        <v>163064171</v>
      </c>
      <c r="AA50" s="76">
        <f t="shared" si="28"/>
        <v>48446079</v>
      </c>
      <c r="AB50" s="76">
        <f t="shared" si="29"/>
        <v>211510250</v>
      </c>
      <c r="AC50" s="40">
        <f t="shared" si="30"/>
        <v>0.8168894787922615</v>
      </c>
      <c r="AD50" s="75">
        <v>6665267</v>
      </c>
      <c r="AE50" s="76">
        <v>13237037</v>
      </c>
      <c r="AF50" s="76">
        <f t="shared" si="31"/>
        <v>19902304</v>
      </c>
      <c r="AG50" s="40">
        <f t="shared" si="32"/>
        <v>0.8151093826315203</v>
      </c>
      <c r="AH50" s="40">
        <f t="shared" si="33"/>
        <v>0.31114287069476987</v>
      </c>
      <c r="AI50" s="12">
        <v>199138000</v>
      </c>
      <c r="AJ50" s="12">
        <v>257402840</v>
      </c>
      <c r="AK50" s="12">
        <v>209811470</v>
      </c>
      <c r="AL50" s="12"/>
    </row>
    <row r="51" spans="1:38" s="13" customFormat="1" ht="12.75">
      <c r="A51" s="29" t="s">
        <v>96</v>
      </c>
      <c r="B51" s="58" t="s">
        <v>172</v>
      </c>
      <c r="C51" s="39" t="s">
        <v>173</v>
      </c>
      <c r="D51" s="75">
        <v>158563152</v>
      </c>
      <c r="E51" s="76">
        <v>68046266</v>
      </c>
      <c r="F51" s="77">
        <f t="shared" si="17"/>
        <v>226609418</v>
      </c>
      <c r="G51" s="75">
        <v>207603152</v>
      </c>
      <c r="H51" s="76">
        <v>71753155</v>
      </c>
      <c r="I51" s="78">
        <f t="shared" si="18"/>
        <v>279356307</v>
      </c>
      <c r="J51" s="75">
        <v>58186395</v>
      </c>
      <c r="K51" s="76">
        <v>4768364</v>
      </c>
      <c r="L51" s="76">
        <f t="shared" si="19"/>
        <v>62954759</v>
      </c>
      <c r="M51" s="40">
        <f t="shared" si="20"/>
        <v>0.27781175008357334</v>
      </c>
      <c r="N51" s="103">
        <v>36904848</v>
      </c>
      <c r="O51" s="104">
        <v>7258150</v>
      </c>
      <c r="P51" s="105">
        <f t="shared" si="21"/>
        <v>44162998</v>
      </c>
      <c r="Q51" s="40">
        <f t="shared" si="22"/>
        <v>0.1948859777752044</v>
      </c>
      <c r="R51" s="103">
        <v>29847434</v>
      </c>
      <c r="S51" s="105">
        <v>21892411</v>
      </c>
      <c r="T51" s="105">
        <f t="shared" si="23"/>
        <v>51739845</v>
      </c>
      <c r="U51" s="40">
        <f t="shared" si="24"/>
        <v>0.1852109428121843</v>
      </c>
      <c r="V51" s="103">
        <v>1334189</v>
      </c>
      <c r="W51" s="105">
        <v>7050958</v>
      </c>
      <c r="X51" s="105">
        <f t="shared" si="25"/>
        <v>8385147</v>
      </c>
      <c r="Y51" s="40">
        <f t="shared" si="26"/>
        <v>0.030015957363010243</v>
      </c>
      <c r="Z51" s="75">
        <f t="shared" si="27"/>
        <v>126272866</v>
      </c>
      <c r="AA51" s="76">
        <f t="shared" si="28"/>
        <v>40969883</v>
      </c>
      <c r="AB51" s="76">
        <f t="shared" si="29"/>
        <v>167242749</v>
      </c>
      <c r="AC51" s="40">
        <f t="shared" si="30"/>
        <v>0.598671820930107</v>
      </c>
      <c r="AD51" s="75">
        <v>4547110</v>
      </c>
      <c r="AE51" s="76">
        <v>7193636</v>
      </c>
      <c r="AF51" s="76">
        <f t="shared" si="31"/>
        <v>11740746</v>
      </c>
      <c r="AG51" s="40">
        <f t="shared" si="32"/>
        <v>0.31425140525712403</v>
      </c>
      <c r="AH51" s="40">
        <f t="shared" si="33"/>
        <v>-0.28580798869168966</v>
      </c>
      <c r="AI51" s="12">
        <v>181082697</v>
      </c>
      <c r="AJ51" s="12">
        <v>181082697</v>
      </c>
      <c r="AK51" s="12">
        <v>56905492</v>
      </c>
      <c r="AL51" s="12"/>
    </row>
    <row r="52" spans="1:38" s="13" customFormat="1" ht="12.75">
      <c r="A52" s="29" t="s">
        <v>96</v>
      </c>
      <c r="B52" s="58" t="s">
        <v>174</v>
      </c>
      <c r="C52" s="39" t="s">
        <v>175</v>
      </c>
      <c r="D52" s="75">
        <v>725771627</v>
      </c>
      <c r="E52" s="76">
        <v>232957956</v>
      </c>
      <c r="F52" s="77">
        <f t="shared" si="17"/>
        <v>958729583</v>
      </c>
      <c r="G52" s="75">
        <v>16902877</v>
      </c>
      <c r="H52" s="76">
        <v>29076847</v>
      </c>
      <c r="I52" s="78">
        <f t="shared" si="18"/>
        <v>45979724</v>
      </c>
      <c r="J52" s="75">
        <v>258110785</v>
      </c>
      <c r="K52" s="76">
        <v>20244799</v>
      </c>
      <c r="L52" s="76">
        <f t="shared" si="19"/>
        <v>278355584</v>
      </c>
      <c r="M52" s="40">
        <f t="shared" si="20"/>
        <v>0.29033795236503096</v>
      </c>
      <c r="N52" s="103">
        <v>129758856</v>
      </c>
      <c r="O52" s="104">
        <v>64325870</v>
      </c>
      <c r="P52" s="105">
        <f t="shared" si="21"/>
        <v>194084726</v>
      </c>
      <c r="Q52" s="40">
        <f t="shared" si="22"/>
        <v>0.20243948809077272</v>
      </c>
      <c r="R52" s="103">
        <v>128288089</v>
      </c>
      <c r="S52" s="105">
        <v>36691090</v>
      </c>
      <c r="T52" s="105">
        <f t="shared" si="23"/>
        <v>164979179</v>
      </c>
      <c r="U52" s="40">
        <f t="shared" si="24"/>
        <v>3.588085456972295</v>
      </c>
      <c r="V52" s="103">
        <v>75850581</v>
      </c>
      <c r="W52" s="105">
        <v>68928070</v>
      </c>
      <c r="X52" s="105">
        <f t="shared" si="25"/>
        <v>144778651</v>
      </c>
      <c r="Y52" s="40">
        <f t="shared" si="26"/>
        <v>3.148749892452595</v>
      </c>
      <c r="Z52" s="75">
        <f t="shared" si="27"/>
        <v>592008311</v>
      </c>
      <c r="AA52" s="76">
        <f t="shared" si="28"/>
        <v>190189829</v>
      </c>
      <c r="AB52" s="76">
        <f t="shared" si="29"/>
        <v>782198140</v>
      </c>
      <c r="AC52" s="40">
        <f t="shared" si="30"/>
        <v>17.01180589948735</v>
      </c>
      <c r="AD52" s="75">
        <v>137200796</v>
      </c>
      <c r="AE52" s="76">
        <v>27318868</v>
      </c>
      <c r="AF52" s="76">
        <f t="shared" si="31"/>
        <v>164519664</v>
      </c>
      <c r="AG52" s="40">
        <f t="shared" si="32"/>
        <v>0.7059897416413581</v>
      </c>
      <c r="AH52" s="40">
        <f t="shared" si="33"/>
        <v>-0.11999181447392204</v>
      </c>
      <c r="AI52" s="12">
        <v>739482914</v>
      </c>
      <c r="AJ52" s="12">
        <v>1009761733</v>
      </c>
      <c r="AK52" s="12">
        <v>712881425</v>
      </c>
      <c r="AL52" s="12"/>
    </row>
    <row r="53" spans="1:38" s="13" customFormat="1" ht="12.75">
      <c r="A53" s="29" t="s">
        <v>115</v>
      </c>
      <c r="B53" s="58" t="s">
        <v>176</v>
      </c>
      <c r="C53" s="39" t="s">
        <v>177</v>
      </c>
      <c r="D53" s="75">
        <v>840466976</v>
      </c>
      <c r="E53" s="76">
        <v>815563723</v>
      </c>
      <c r="F53" s="77">
        <f t="shared" si="17"/>
        <v>1656030699</v>
      </c>
      <c r="G53" s="75">
        <v>984300412</v>
      </c>
      <c r="H53" s="76">
        <v>941897575</v>
      </c>
      <c r="I53" s="78">
        <f t="shared" si="18"/>
        <v>1926197987</v>
      </c>
      <c r="J53" s="75">
        <v>266080113</v>
      </c>
      <c r="K53" s="76">
        <v>167668277</v>
      </c>
      <c r="L53" s="76">
        <f t="shared" si="19"/>
        <v>433748390</v>
      </c>
      <c r="M53" s="40">
        <f t="shared" si="20"/>
        <v>0.2619205007865618</v>
      </c>
      <c r="N53" s="103">
        <v>337472644</v>
      </c>
      <c r="O53" s="104">
        <v>240456990</v>
      </c>
      <c r="P53" s="105">
        <f t="shared" si="21"/>
        <v>577929634</v>
      </c>
      <c r="Q53" s="40">
        <f t="shared" si="22"/>
        <v>0.3489848553828047</v>
      </c>
      <c r="R53" s="103">
        <v>195357177</v>
      </c>
      <c r="S53" s="105">
        <v>46824529</v>
      </c>
      <c r="T53" s="105">
        <f t="shared" si="23"/>
        <v>242181706</v>
      </c>
      <c r="U53" s="40">
        <f t="shared" si="24"/>
        <v>0.12573043250719584</v>
      </c>
      <c r="V53" s="103">
        <v>73111036</v>
      </c>
      <c r="W53" s="105">
        <v>364049924</v>
      </c>
      <c r="X53" s="105">
        <f t="shared" si="25"/>
        <v>437160960</v>
      </c>
      <c r="Y53" s="40">
        <f t="shared" si="26"/>
        <v>0.2269553612611059</v>
      </c>
      <c r="Z53" s="75">
        <f t="shared" si="27"/>
        <v>872020970</v>
      </c>
      <c r="AA53" s="76">
        <f t="shared" si="28"/>
        <v>818999720</v>
      </c>
      <c r="AB53" s="76">
        <f t="shared" si="29"/>
        <v>1691020690</v>
      </c>
      <c r="AC53" s="40">
        <f t="shared" si="30"/>
        <v>0.8779059584802691</v>
      </c>
      <c r="AD53" s="75">
        <v>41384933</v>
      </c>
      <c r="AE53" s="76">
        <v>259205027</v>
      </c>
      <c r="AF53" s="76">
        <f t="shared" si="31"/>
        <v>300589960</v>
      </c>
      <c r="AG53" s="40">
        <f t="shared" si="32"/>
        <v>0.717743604697645</v>
      </c>
      <c r="AH53" s="40">
        <f t="shared" si="33"/>
        <v>0.45434318564731835</v>
      </c>
      <c r="AI53" s="12">
        <v>1430633792</v>
      </c>
      <c r="AJ53" s="12">
        <v>1866379936</v>
      </c>
      <c r="AK53" s="12">
        <v>1339582263</v>
      </c>
      <c r="AL53" s="12"/>
    </row>
    <row r="54" spans="1:38" s="55" customFormat="1" ht="12.75">
      <c r="A54" s="59"/>
      <c r="B54" s="60" t="s">
        <v>178</v>
      </c>
      <c r="C54" s="32"/>
      <c r="D54" s="79">
        <f>SUM(D48:D53)</f>
        <v>2121299361</v>
      </c>
      <c r="E54" s="80">
        <f>SUM(E48:E53)</f>
        <v>1204143772</v>
      </c>
      <c r="F54" s="81">
        <f t="shared" si="17"/>
        <v>3325443133</v>
      </c>
      <c r="G54" s="79">
        <f>SUM(G48:G53)</f>
        <v>1597026798</v>
      </c>
      <c r="H54" s="80">
        <f>SUM(H48:H53)</f>
        <v>1124434577</v>
      </c>
      <c r="I54" s="81">
        <f t="shared" si="18"/>
        <v>2721461375</v>
      </c>
      <c r="J54" s="79">
        <f>SUM(J48:J53)</f>
        <v>745984169</v>
      </c>
      <c r="K54" s="80">
        <f>SUM(K48:K53)</f>
        <v>220035036</v>
      </c>
      <c r="L54" s="80">
        <f t="shared" si="19"/>
        <v>966019205</v>
      </c>
      <c r="M54" s="44">
        <f t="shared" si="20"/>
        <v>0.29049337678149373</v>
      </c>
      <c r="N54" s="109">
        <f>SUM(N48:N53)</f>
        <v>634836482</v>
      </c>
      <c r="O54" s="110">
        <f>SUM(O48:O53)</f>
        <v>330264402</v>
      </c>
      <c r="P54" s="111">
        <f t="shared" si="21"/>
        <v>965100884</v>
      </c>
      <c r="Q54" s="44">
        <f t="shared" si="22"/>
        <v>0.2902172268179334</v>
      </c>
      <c r="R54" s="109">
        <f>SUM(R48:R53)</f>
        <v>455835093</v>
      </c>
      <c r="S54" s="111">
        <f>SUM(S48:S53)</f>
        <v>137346744</v>
      </c>
      <c r="T54" s="111">
        <f t="shared" si="23"/>
        <v>593181837</v>
      </c>
      <c r="U54" s="44">
        <f t="shared" si="24"/>
        <v>0.21796445191142938</v>
      </c>
      <c r="V54" s="109">
        <f>SUM(V48:V53)</f>
        <v>162631573</v>
      </c>
      <c r="W54" s="111">
        <f>SUM(W48:W53)</f>
        <v>499788072</v>
      </c>
      <c r="X54" s="111">
        <f t="shared" si="25"/>
        <v>662419645</v>
      </c>
      <c r="Y54" s="44">
        <f t="shared" si="26"/>
        <v>0.2434058594713658</v>
      </c>
      <c r="Z54" s="79">
        <f t="shared" si="27"/>
        <v>1999287317</v>
      </c>
      <c r="AA54" s="80">
        <f t="shared" si="28"/>
        <v>1187434254</v>
      </c>
      <c r="AB54" s="80">
        <f t="shared" si="29"/>
        <v>3186721571</v>
      </c>
      <c r="AC54" s="44">
        <f t="shared" si="30"/>
        <v>1.170959691096112</v>
      </c>
      <c r="AD54" s="79">
        <f>SUM(AD48:AD53)</f>
        <v>195458201</v>
      </c>
      <c r="AE54" s="80">
        <f>SUM(AE48:AE53)</f>
        <v>319564671</v>
      </c>
      <c r="AF54" s="80">
        <f t="shared" si="31"/>
        <v>515022872</v>
      </c>
      <c r="AG54" s="44">
        <f t="shared" si="32"/>
        <v>0.7508028446471967</v>
      </c>
      <c r="AH54" s="44">
        <f t="shared" si="33"/>
        <v>0.2861946158383428</v>
      </c>
      <c r="AI54" s="61">
        <f>SUM(AI48:AI53)</f>
        <v>2869549181</v>
      </c>
      <c r="AJ54" s="61">
        <f>SUM(AJ48:AJ53)</f>
        <v>3658062628</v>
      </c>
      <c r="AK54" s="61">
        <f>SUM(AK48:AK53)</f>
        <v>2746483827</v>
      </c>
      <c r="AL54" s="61"/>
    </row>
    <row r="55" spans="1:38" s="13" customFormat="1" ht="12.75">
      <c r="A55" s="29" t="s">
        <v>96</v>
      </c>
      <c r="B55" s="58" t="s">
        <v>179</v>
      </c>
      <c r="C55" s="39" t="s">
        <v>180</v>
      </c>
      <c r="D55" s="75">
        <v>361490096</v>
      </c>
      <c r="E55" s="76">
        <v>143792500</v>
      </c>
      <c r="F55" s="77">
        <f t="shared" si="17"/>
        <v>505282596</v>
      </c>
      <c r="G55" s="75">
        <v>303687799</v>
      </c>
      <c r="H55" s="76">
        <v>123692263</v>
      </c>
      <c r="I55" s="77">
        <f t="shared" si="18"/>
        <v>427380062</v>
      </c>
      <c r="J55" s="75">
        <v>79188684</v>
      </c>
      <c r="K55" s="89">
        <v>22183061</v>
      </c>
      <c r="L55" s="76">
        <f t="shared" si="19"/>
        <v>101371745</v>
      </c>
      <c r="M55" s="40">
        <f t="shared" si="20"/>
        <v>0.2006238603951441</v>
      </c>
      <c r="N55" s="103">
        <v>69992096</v>
      </c>
      <c r="O55" s="104">
        <v>19897783</v>
      </c>
      <c r="P55" s="105">
        <f t="shared" si="21"/>
        <v>89889879</v>
      </c>
      <c r="Q55" s="40">
        <f t="shared" si="22"/>
        <v>0.17790020814411744</v>
      </c>
      <c r="R55" s="103">
        <v>56189593</v>
      </c>
      <c r="S55" s="105">
        <v>11172621</v>
      </c>
      <c r="T55" s="105">
        <f t="shared" si="23"/>
        <v>67362214</v>
      </c>
      <c r="U55" s="40">
        <f t="shared" si="24"/>
        <v>0.1576166508207395</v>
      </c>
      <c r="V55" s="103">
        <v>10788298</v>
      </c>
      <c r="W55" s="105">
        <v>35785994</v>
      </c>
      <c r="X55" s="105">
        <f t="shared" si="25"/>
        <v>46574292</v>
      </c>
      <c r="Y55" s="40">
        <f t="shared" si="26"/>
        <v>0.10897628631070769</v>
      </c>
      <c r="Z55" s="75">
        <f t="shared" si="27"/>
        <v>216158671</v>
      </c>
      <c r="AA55" s="76">
        <f t="shared" si="28"/>
        <v>89039459</v>
      </c>
      <c r="AB55" s="76">
        <f t="shared" si="29"/>
        <v>305198130</v>
      </c>
      <c r="AC55" s="40">
        <f t="shared" si="30"/>
        <v>0.7141141039003359</v>
      </c>
      <c r="AD55" s="75">
        <v>16091046</v>
      </c>
      <c r="AE55" s="76">
        <v>26915957</v>
      </c>
      <c r="AF55" s="76">
        <f t="shared" si="31"/>
        <v>43007003</v>
      </c>
      <c r="AG55" s="40">
        <f t="shared" si="32"/>
        <v>0.7159371319648021</v>
      </c>
      <c r="AH55" s="40">
        <f t="shared" si="33"/>
        <v>0.08294670056409181</v>
      </c>
      <c r="AI55" s="12">
        <v>429412855</v>
      </c>
      <c r="AJ55" s="12">
        <v>363043571</v>
      </c>
      <c r="AK55" s="12">
        <v>259916373</v>
      </c>
      <c r="AL55" s="12"/>
    </row>
    <row r="56" spans="1:38" s="13" customFormat="1" ht="12.75">
      <c r="A56" s="29" t="s">
        <v>96</v>
      </c>
      <c r="B56" s="58" t="s">
        <v>181</v>
      </c>
      <c r="C56" s="39" t="s">
        <v>182</v>
      </c>
      <c r="D56" s="75">
        <v>154296841</v>
      </c>
      <c r="E56" s="76">
        <v>143531000</v>
      </c>
      <c r="F56" s="77">
        <f t="shared" si="17"/>
        <v>297827841</v>
      </c>
      <c r="G56" s="75">
        <v>254231236</v>
      </c>
      <c r="H56" s="76">
        <v>90789110</v>
      </c>
      <c r="I56" s="78">
        <f t="shared" si="18"/>
        <v>345020346</v>
      </c>
      <c r="J56" s="75">
        <v>4022118</v>
      </c>
      <c r="K56" s="76">
        <v>27144397</v>
      </c>
      <c r="L56" s="76">
        <f t="shared" si="19"/>
        <v>31166515</v>
      </c>
      <c r="M56" s="40">
        <f t="shared" si="20"/>
        <v>0.1046460763888088</v>
      </c>
      <c r="N56" s="103">
        <v>44422984</v>
      </c>
      <c r="O56" s="104">
        <v>25987827</v>
      </c>
      <c r="P56" s="105">
        <f t="shared" si="21"/>
        <v>70410811</v>
      </c>
      <c r="Q56" s="40">
        <f t="shared" si="22"/>
        <v>0.23641446939139582</v>
      </c>
      <c r="R56" s="103">
        <v>44271515</v>
      </c>
      <c r="S56" s="105">
        <v>19187182</v>
      </c>
      <c r="T56" s="105">
        <f t="shared" si="23"/>
        <v>63458697</v>
      </c>
      <c r="U56" s="40">
        <f t="shared" si="24"/>
        <v>0.18392740525510923</v>
      </c>
      <c r="V56" s="103">
        <v>103546160</v>
      </c>
      <c r="W56" s="105">
        <v>52975662</v>
      </c>
      <c r="X56" s="105">
        <f t="shared" si="25"/>
        <v>156521822</v>
      </c>
      <c r="Y56" s="40">
        <f t="shared" si="26"/>
        <v>0.4536596864928076</v>
      </c>
      <c r="Z56" s="75">
        <f t="shared" si="27"/>
        <v>196262777</v>
      </c>
      <c r="AA56" s="76">
        <f t="shared" si="28"/>
        <v>125295068</v>
      </c>
      <c r="AB56" s="76">
        <f t="shared" si="29"/>
        <v>321557845</v>
      </c>
      <c r="AC56" s="40">
        <f t="shared" si="30"/>
        <v>0.9319967611417328</v>
      </c>
      <c r="AD56" s="75">
        <v>5547854</v>
      </c>
      <c r="AE56" s="76">
        <v>126114717</v>
      </c>
      <c r="AF56" s="76">
        <f t="shared" si="31"/>
        <v>131662571</v>
      </c>
      <c r="AG56" s="40">
        <f t="shared" si="32"/>
        <v>1.03343763075741</v>
      </c>
      <c r="AH56" s="40">
        <f t="shared" si="33"/>
        <v>0.18881031117036295</v>
      </c>
      <c r="AI56" s="12">
        <v>242622483</v>
      </c>
      <c r="AJ56" s="12">
        <v>242622483</v>
      </c>
      <c r="AK56" s="12">
        <v>250735204</v>
      </c>
      <c r="AL56" s="12"/>
    </row>
    <row r="57" spans="1:38" s="13" customFormat="1" ht="12.75">
      <c r="A57" s="29" t="s">
        <v>96</v>
      </c>
      <c r="B57" s="58" t="s">
        <v>183</v>
      </c>
      <c r="C57" s="39" t="s">
        <v>184</v>
      </c>
      <c r="D57" s="75">
        <v>184662340</v>
      </c>
      <c r="E57" s="76">
        <v>1897200</v>
      </c>
      <c r="F57" s="77">
        <f t="shared" si="17"/>
        <v>186559540</v>
      </c>
      <c r="G57" s="75">
        <v>233064502</v>
      </c>
      <c r="H57" s="76">
        <v>93261223</v>
      </c>
      <c r="I57" s="78">
        <f t="shared" si="18"/>
        <v>326325725</v>
      </c>
      <c r="J57" s="75">
        <v>97015934</v>
      </c>
      <c r="K57" s="76">
        <v>25181607</v>
      </c>
      <c r="L57" s="76">
        <f t="shared" si="19"/>
        <v>122197541</v>
      </c>
      <c r="M57" s="40">
        <f t="shared" si="20"/>
        <v>0.6550055869563143</v>
      </c>
      <c r="N57" s="103">
        <v>61013316</v>
      </c>
      <c r="O57" s="104">
        <v>11755165</v>
      </c>
      <c r="P57" s="105">
        <f t="shared" si="21"/>
        <v>72768481</v>
      </c>
      <c r="Q57" s="40">
        <f t="shared" si="22"/>
        <v>0.39005499799152593</v>
      </c>
      <c r="R57" s="103">
        <v>41119071</v>
      </c>
      <c r="S57" s="105">
        <v>17355166</v>
      </c>
      <c r="T57" s="105">
        <f t="shared" si="23"/>
        <v>58474237</v>
      </c>
      <c r="U57" s="40">
        <f t="shared" si="24"/>
        <v>0.17918978652387887</v>
      </c>
      <c r="V57" s="103">
        <v>13193228</v>
      </c>
      <c r="W57" s="105">
        <v>25086349</v>
      </c>
      <c r="X57" s="105">
        <f t="shared" si="25"/>
        <v>38279577</v>
      </c>
      <c r="Y57" s="40">
        <f t="shared" si="26"/>
        <v>0.11730480948138551</v>
      </c>
      <c r="Z57" s="75">
        <f t="shared" si="27"/>
        <v>212341549</v>
      </c>
      <c r="AA57" s="76">
        <f t="shared" si="28"/>
        <v>79378287</v>
      </c>
      <c r="AB57" s="76">
        <f t="shared" si="29"/>
        <v>291719836</v>
      </c>
      <c r="AC57" s="40">
        <f t="shared" si="30"/>
        <v>0.8939529238769024</v>
      </c>
      <c r="AD57" s="75">
        <v>35964985</v>
      </c>
      <c r="AE57" s="76">
        <v>8803832</v>
      </c>
      <c r="AF57" s="76">
        <f t="shared" si="31"/>
        <v>44768817</v>
      </c>
      <c r="AG57" s="40">
        <f t="shared" si="32"/>
        <v>1.041255839705693</v>
      </c>
      <c r="AH57" s="40">
        <f t="shared" si="33"/>
        <v>-0.14494999946056197</v>
      </c>
      <c r="AI57" s="12">
        <v>210256101</v>
      </c>
      <c r="AJ57" s="12">
        <v>210256101</v>
      </c>
      <c r="AK57" s="12">
        <v>218930393</v>
      </c>
      <c r="AL57" s="12"/>
    </row>
    <row r="58" spans="1:38" s="13" customFormat="1" ht="12.75">
      <c r="A58" s="29" t="s">
        <v>96</v>
      </c>
      <c r="B58" s="58" t="s">
        <v>185</v>
      </c>
      <c r="C58" s="39" t="s">
        <v>186</v>
      </c>
      <c r="D58" s="75">
        <v>0</v>
      </c>
      <c r="E58" s="76">
        <v>58807450</v>
      </c>
      <c r="F58" s="77">
        <f t="shared" si="17"/>
        <v>58807450</v>
      </c>
      <c r="G58" s="75">
        <v>0</v>
      </c>
      <c r="H58" s="76">
        <v>58807450</v>
      </c>
      <c r="I58" s="77">
        <f t="shared" si="18"/>
        <v>58807450</v>
      </c>
      <c r="J58" s="75">
        <v>34957930</v>
      </c>
      <c r="K58" s="89">
        <v>25629902</v>
      </c>
      <c r="L58" s="76">
        <f t="shared" si="19"/>
        <v>60587832</v>
      </c>
      <c r="M58" s="40">
        <f t="shared" si="20"/>
        <v>1.0302747696082724</v>
      </c>
      <c r="N58" s="103">
        <v>3066453</v>
      </c>
      <c r="O58" s="104">
        <v>5697099</v>
      </c>
      <c r="P58" s="105">
        <f t="shared" si="21"/>
        <v>8763552</v>
      </c>
      <c r="Q58" s="40">
        <f t="shared" si="22"/>
        <v>0.14902111892285758</v>
      </c>
      <c r="R58" s="103">
        <v>22500569</v>
      </c>
      <c r="S58" s="105">
        <v>10401572</v>
      </c>
      <c r="T58" s="105">
        <f t="shared" si="23"/>
        <v>32902141</v>
      </c>
      <c r="U58" s="40">
        <f t="shared" si="24"/>
        <v>0.5594893334092874</v>
      </c>
      <c r="V58" s="103">
        <v>1459558</v>
      </c>
      <c r="W58" s="105">
        <v>11697955</v>
      </c>
      <c r="X58" s="105">
        <f t="shared" si="25"/>
        <v>13157513</v>
      </c>
      <c r="Y58" s="40">
        <f t="shared" si="26"/>
        <v>0.22373888002285425</v>
      </c>
      <c r="Z58" s="75">
        <f t="shared" si="27"/>
        <v>61984510</v>
      </c>
      <c r="AA58" s="76">
        <f t="shared" si="28"/>
        <v>53426528</v>
      </c>
      <c r="AB58" s="76">
        <f t="shared" si="29"/>
        <v>115411038</v>
      </c>
      <c r="AC58" s="40">
        <f t="shared" si="30"/>
        <v>1.9625241019632718</v>
      </c>
      <c r="AD58" s="75">
        <v>1916648</v>
      </c>
      <c r="AE58" s="76">
        <v>18140997</v>
      </c>
      <c r="AF58" s="76">
        <f t="shared" si="31"/>
        <v>20057645</v>
      </c>
      <c r="AG58" s="40">
        <f t="shared" si="32"/>
        <v>1.054094428420844</v>
      </c>
      <c r="AH58" s="40">
        <f t="shared" si="33"/>
        <v>-0.3440150625858619</v>
      </c>
      <c r="AI58" s="12">
        <v>98767510</v>
      </c>
      <c r="AJ58" s="12">
        <v>98767510</v>
      </c>
      <c r="AK58" s="12">
        <v>104110282</v>
      </c>
      <c r="AL58" s="12"/>
    </row>
    <row r="59" spans="1:38" s="13" customFormat="1" ht="12.75">
      <c r="A59" s="29" t="s">
        <v>115</v>
      </c>
      <c r="B59" s="58" t="s">
        <v>187</v>
      </c>
      <c r="C59" s="39" t="s">
        <v>188</v>
      </c>
      <c r="D59" s="75">
        <v>658784786</v>
      </c>
      <c r="E59" s="76">
        <v>0</v>
      </c>
      <c r="F59" s="77">
        <f t="shared" si="17"/>
        <v>658784786</v>
      </c>
      <c r="G59" s="75">
        <v>513472140</v>
      </c>
      <c r="H59" s="76">
        <v>576725400</v>
      </c>
      <c r="I59" s="77">
        <f t="shared" si="18"/>
        <v>1090197540</v>
      </c>
      <c r="J59" s="75">
        <v>128087976</v>
      </c>
      <c r="K59" s="89">
        <v>84903781</v>
      </c>
      <c r="L59" s="76">
        <f t="shared" si="19"/>
        <v>212991757</v>
      </c>
      <c r="M59" s="40">
        <f t="shared" si="20"/>
        <v>0.3233100726160364</v>
      </c>
      <c r="N59" s="103">
        <v>133991085</v>
      </c>
      <c r="O59" s="104">
        <v>92625100</v>
      </c>
      <c r="P59" s="105">
        <f t="shared" si="21"/>
        <v>226616185</v>
      </c>
      <c r="Q59" s="40">
        <f t="shared" si="22"/>
        <v>0.34399122416892003</v>
      </c>
      <c r="R59" s="103">
        <v>73638324</v>
      </c>
      <c r="S59" s="105">
        <v>107418626</v>
      </c>
      <c r="T59" s="105">
        <f t="shared" si="23"/>
        <v>181056950</v>
      </c>
      <c r="U59" s="40">
        <f t="shared" si="24"/>
        <v>0.16607719551449365</v>
      </c>
      <c r="V59" s="103">
        <v>9430192</v>
      </c>
      <c r="W59" s="105">
        <v>55842234</v>
      </c>
      <c r="X59" s="105">
        <f t="shared" si="25"/>
        <v>65272426</v>
      </c>
      <c r="Y59" s="40">
        <f t="shared" si="26"/>
        <v>0.05987210904915452</v>
      </c>
      <c r="Z59" s="75">
        <f t="shared" si="27"/>
        <v>345147577</v>
      </c>
      <c r="AA59" s="76">
        <f t="shared" si="28"/>
        <v>340789741</v>
      </c>
      <c r="AB59" s="76">
        <f t="shared" si="29"/>
        <v>685937318</v>
      </c>
      <c r="AC59" s="40">
        <f t="shared" si="30"/>
        <v>0.6291862647204286</v>
      </c>
      <c r="AD59" s="75">
        <v>10296318</v>
      </c>
      <c r="AE59" s="76">
        <v>81040736</v>
      </c>
      <c r="AF59" s="76">
        <f t="shared" si="31"/>
        <v>91337054</v>
      </c>
      <c r="AG59" s="40">
        <f t="shared" si="32"/>
        <v>0.661178432641417</v>
      </c>
      <c r="AH59" s="40">
        <f t="shared" si="33"/>
        <v>-0.28536751360515744</v>
      </c>
      <c r="AI59" s="12">
        <v>918768644</v>
      </c>
      <c r="AJ59" s="12">
        <v>918768644</v>
      </c>
      <c r="AK59" s="12">
        <v>607470012</v>
      </c>
      <c r="AL59" s="12"/>
    </row>
    <row r="60" spans="1:38" s="55" customFormat="1" ht="12.75">
      <c r="A60" s="59"/>
      <c r="B60" s="60" t="s">
        <v>189</v>
      </c>
      <c r="C60" s="32"/>
      <c r="D60" s="79">
        <f>SUM(D55:D59)</f>
        <v>1359234063</v>
      </c>
      <c r="E60" s="80">
        <f>SUM(E55:E59)</f>
        <v>348028150</v>
      </c>
      <c r="F60" s="81">
        <f t="shared" si="17"/>
        <v>1707262213</v>
      </c>
      <c r="G60" s="79">
        <f>SUM(G55:G59)</f>
        <v>1304455677</v>
      </c>
      <c r="H60" s="80">
        <f>SUM(H55:H59)</f>
        <v>943275446</v>
      </c>
      <c r="I60" s="88">
        <f t="shared" si="18"/>
        <v>2247731123</v>
      </c>
      <c r="J60" s="79">
        <f>SUM(J55:J59)</f>
        <v>343272642</v>
      </c>
      <c r="K60" s="90">
        <f>SUM(K55:K59)</f>
        <v>185042748</v>
      </c>
      <c r="L60" s="80">
        <f t="shared" si="19"/>
        <v>528315390</v>
      </c>
      <c r="M60" s="44">
        <f t="shared" si="20"/>
        <v>0.30945181471078453</v>
      </c>
      <c r="N60" s="109">
        <f>SUM(N55:N59)</f>
        <v>312485934</v>
      </c>
      <c r="O60" s="110">
        <f>SUM(O55:O59)</f>
        <v>155962974</v>
      </c>
      <c r="P60" s="111">
        <f t="shared" si="21"/>
        <v>468448908</v>
      </c>
      <c r="Q60" s="44">
        <f t="shared" si="22"/>
        <v>0.2743860342207433</v>
      </c>
      <c r="R60" s="109">
        <f>SUM(R55:R59)</f>
        <v>237719072</v>
      </c>
      <c r="S60" s="111">
        <f>SUM(S55:S59)</f>
        <v>165535167</v>
      </c>
      <c r="T60" s="111">
        <f t="shared" si="23"/>
        <v>403254239</v>
      </c>
      <c r="U60" s="44">
        <f t="shared" si="24"/>
        <v>0.17940501640684894</v>
      </c>
      <c r="V60" s="109">
        <f>SUM(V55:V59)</f>
        <v>138417436</v>
      </c>
      <c r="W60" s="111">
        <f>SUM(W55:W59)</f>
        <v>181388194</v>
      </c>
      <c r="X60" s="111">
        <f t="shared" si="25"/>
        <v>319805630</v>
      </c>
      <c r="Y60" s="44">
        <f t="shared" si="26"/>
        <v>0.1422793085558926</v>
      </c>
      <c r="Z60" s="79">
        <f t="shared" si="27"/>
        <v>1031895084</v>
      </c>
      <c r="AA60" s="80">
        <f t="shared" si="28"/>
        <v>687929083</v>
      </c>
      <c r="AB60" s="80">
        <f t="shared" si="29"/>
        <v>1719824167</v>
      </c>
      <c r="AC60" s="44">
        <f t="shared" si="30"/>
        <v>0.7651378536346405</v>
      </c>
      <c r="AD60" s="79">
        <f>SUM(AD55:AD59)</f>
        <v>69816851</v>
      </c>
      <c r="AE60" s="80">
        <f>SUM(AE55:AE59)</f>
        <v>261016239</v>
      </c>
      <c r="AF60" s="80">
        <f t="shared" si="31"/>
        <v>330833090</v>
      </c>
      <c r="AG60" s="44">
        <f t="shared" si="32"/>
        <v>0.7860349247788649</v>
      </c>
      <c r="AH60" s="44">
        <f t="shared" si="33"/>
        <v>-0.03333239731249371</v>
      </c>
      <c r="AI60" s="61">
        <f>SUM(AI55:AI59)</f>
        <v>1899827593</v>
      </c>
      <c r="AJ60" s="61">
        <f>SUM(AJ55:AJ59)</f>
        <v>1833458309</v>
      </c>
      <c r="AK60" s="61">
        <f>SUM(AK55:AK59)</f>
        <v>1441162264</v>
      </c>
      <c r="AL60" s="61"/>
    </row>
    <row r="61" spans="1:38" s="55" customFormat="1" ht="12.75">
      <c r="A61" s="59"/>
      <c r="B61" s="60" t="s">
        <v>190</v>
      </c>
      <c r="C61" s="32"/>
      <c r="D61" s="79">
        <f>SUM(D9:D10,D12:D21,D23:D30,D32:D40,D42:D46,D48:D53,D55:D59)</f>
        <v>22110174499</v>
      </c>
      <c r="E61" s="80">
        <f>SUM(E9:E10,E12:E21,E23:E30,E32:E40,E42:E46,E48:E53,E55:E59)</f>
        <v>5701779659</v>
      </c>
      <c r="F61" s="81">
        <f t="shared" si="17"/>
        <v>27811954158</v>
      </c>
      <c r="G61" s="79">
        <f>SUM(G9:G10,G12:G21,G23:G30,G32:G40,G42:G46,G48:G53,G55:G59)</f>
        <v>22390979993</v>
      </c>
      <c r="H61" s="80">
        <f>SUM(H9:H10,H12:H21,H23:H30,H32:H40,H42:H46,H48:H53,H55:H59)</f>
        <v>7207224848</v>
      </c>
      <c r="I61" s="88">
        <f t="shared" si="18"/>
        <v>29598204841</v>
      </c>
      <c r="J61" s="79">
        <f>SUM(J9:J10,J12:J21,J23:J30,J32:J40,J42:J46,J48:J53,J55:J59)</f>
        <v>6619112488</v>
      </c>
      <c r="K61" s="90">
        <f>SUM(K9:K10,K12:K21,K23:K30,K32:K40,K42:K46,K48:K53,K55:K59)</f>
        <v>818664370</v>
      </c>
      <c r="L61" s="80">
        <f t="shared" si="19"/>
        <v>7437776858</v>
      </c>
      <c r="M61" s="44">
        <f t="shared" si="20"/>
        <v>0.26743093332262496</v>
      </c>
      <c r="N61" s="109">
        <f>SUM(N9:N10,N12:N21,N23:N30,N32:N40,N42:N46,N48:N53,N55:N59)</f>
        <v>5534744554</v>
      </c>
      <c r="O61" s="110">
        <f>SUM(O9:O10,O12:O21,O23:O30,O32:O40,O42:O46,O48:O53,O55:O59)</f>
        <v>1413126137</v>
      </c>
      <c r="P61" s="111">
        <f t="shared" si="21"/>
        <v>6947870691</v>
      </c>
      <c r="Q61" s="44">
        <f t="shared" si="22"/>
        <v>0.24981598385820264</v>
      </c>
      <c r="R61" s="109">
        <f>SUM(R9:R10,R12:R21,R23:R30,R32:R40,R42:R46,R48:R53,R55:R59)</f>
        <v>6293836200</v>
      </c>
      <c r="S61" s="111">
        <f>SUM(S9:S10,S12:S21,S23:S30,S32:S40,S42:S46,S48:S53,S55:S59)</f>
        <v>1288246695</v>
      </c>
      <c r="T61" s="111">
        <f t="shared" si="23"/>
        <v>7582082895</v>
      </c>
      <c r="U61" s="44">
        <f t="shared" si="24"/>
        <v>0.2561669849820471</v>
      </c>
      <c r="V61" s="109">
        <f>SUM(V9:V10,V12:V21,V23:V30,V32:V40,V42:V46,V48:V53,V55:V59)</f>
        <v>5866018925</v>
      </c>
      <c r="W61" s="111">
        <f>SUM(W9:W10,W12:W21,W23:W30,W32:W40,W42:W46,W48:W53,W55:W59)</f>
        <v>2274804235</v>
      </c>
      <c r="X61" s="111">
        <f t="shared" si="25"/>
        <v>8140823160</v>
      </c>
      <c r="Y61" s="44">
        <f t="shared" si="26"/>
        <v>0.2750444901551318</v>
      </c>
      <c r="Z61" s="79">
        <f t="shared" si="27"/>
        <v>24313712167</v>
      </c>
      <c r="AA61" s="80">
        <f t="shared" si="28"/>
        <v>5794841437</v>
      </c>
      <c r="AB61" s="80">
        <f t="shared" si="29"/>
        <v>30108553604</v>
      </c>
      <c r="AC61" s="44">
        <f t="shared" si="30"/>
        <v>1.0172425579774709</v>
      </c>
      <c r="AD61" s="79">
        <f>SUM(AD9:AD10,AD12:AD21,AD23:AD30,AD32:AD40,AD42:AD46,AD48:AD53,AD55:AD59)</f>
        <v>2897609099</v>
      </c>
      <c r="AE61" s="80">
        <f>SUM(AE9:AE10,AE12:AE21,AE23:AE30,AE32:AE40,AE42:AE46,AE48:AE53,AE55:AE59)</f>
        <v>2168480530</v>
      </c>
      <c r="AF61" s="80">
        <f t="shared" si="31"/>
        <v>5066089629</v>
      </c>
      <c r="AG61" s="44">
        <f t="shared" si="32"/>
        <v>0.8378381943959353</v>
      </c>
      <c r="AH61" s="44">
        <f t="shared" si="33"/>
        <v>0.6069244241947855</v>
      </c>
      <c r="AI61" s="61">
        <f>SUM(AI9:AI10,AI12:AI21,AI23:AI30,AI32:AI40,AI42:AI46,AI48:AI53,AI55:AI59)</f>
        <v>27061304559</v>
      </c>
      <c r="AJ61" s="61">
        <f>SUM(AJ9:AJ10,AJ12:AJ21,AJ23:AJ30,AJ32:AJ40,AJ42:AJ46,AJ48:AJ53,AJ55:AJ59)</f>
        <v>29010775808</v>
      </c>
      <c r="AK61" s="61">
        <f>SUM(AK9:AK10,AK12:AK21,AK23:AK30,AK32:AK40,AK42:AK46,AK48:AK53,AK55:AK59)</f>
        <v>24306336021</v>
      </c>
      <c r="AL61" s="61"/>
    </row>
    <row r="62" spans="1:38" s="13" customFormat="1" ht="12.75">
      <c r="A62" s="62"/>
      <c r="B62" s="63"/>
      <c r="C62" s="64"/>
      <c r="D62" s="91"/>
      <c r="E62" s="91"/>
      <c r="F62" s="92"/>
      <c r="G62" s="93"/>
      <c r="H62" s="91"/>
      <c r="I62" s="94"/>
      <c r="J62" s="93"/>
      <c r="K62" s="95"/>
      <c r="L62" s="91"/>
      <c r="M62" s="68"/>
      <c r="N62" s="93"/>
      <c r="O62" s="95"/>
      <c r="P62" s="91"/>
      <c r="Q62" s="68"/>
      <c r="R62" s="93"/>
      <c r="S62" s="95"/>
      <c r="T62" s="91"/>
      <c r="U62" s="68"/>
      <c r="V62" s="93"/>
      <c r="W62" s="95"/>
      <c r="X62" s="91"/>
      <c r="Y62" s="68"/>
      <c r="Z62" s="93"/>
      <c r="AA62" s="95"/>
      <c r="AB62" s="91"/>
      <c r="AC62" s="68"/>
      <c r="AD62" s="93"/>
      <c r="AE62" s="91"/>
      <c r="AF62" s="91"/>
      <c r="AG62" s="68"/>
      <c r="AH62" s="68"/>
      <c r="AI62" s="12"/>
      <c r="AJ62" s="12"/>
      <c r="AK62" s="12"/>
      <c r="AL62" s="12"/>
    </row>
    <row r="63" spans="1:38" s="13" customFormat="1" ht="12.75" customHeight="1">
      <c r="A63" s="12"/>
      <c r="B63" s="136" t="s">
        <v>655</v>
      </c>
      <c r="C63" s="12"/>
      <c r="D63" s="86"/>
      <c r="E63" s="86"/>
      <c r="F63" s="86"/>
      <c r="G63" s="86"/>
      <c r="H63" s="86"/>
      <c r="I63" s="86"/>
      <c r="J63" s="86"/>
      <c r="K63" s="86"/>
      <c r="L63" s="86"/>
      <c r="M63" s="12"/>
      <c r="N63" s="86"/>
      <c r="O63" s="86"/>
      <c r="P63" s="86"/>
      <c r="Q63" s="12"/>
      <c r="R63" s="86"/>
      <c r="S63" s="86"/>
      <c r="T63" s="86"/>
      <c r="U63" s="12"/>
      <c r="V63" s="86"/>
      <c r="W63" s="86"/>
      <c r="X63" s="86"/>
      <c r="Y63" s="12"/>
      <c r="Z63" s="86"/>
      <c r="AA63" s="86"/>
      <c r="AB63" s="86"/>
      <c r="AC63" s="12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6"/>
      <c r="C64" s="56"/>
      <c r="D64" s="98"/>
      <c r="E64" s="98"/>
      <c r="F64" s="98"/>
      <c r="G64" s="98"/>
      <c r="H64" s="98"/>
      <c r="I64" s="98"/>
      <c r="J64" s="98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70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50</v>
      </c>
      <c r="C9" s="39" t="s">
        <v>51</v>
      </c>
      <c r="D9" s="75">
        <v>5507375071</v>
      </c>
      <c r="E9" s="76">
        <v>865988708</v>
      </c>
      <c r="F9" s="77">
        <f>$D9+$E9</f>
        <v>6373363779</v>
      </c>
      <c r="G9" s="75">
        <v>5798733586</v>
      </c>
      <c r="H9" s="76">
        <v>1291817852</v>
      </c>
      <c r="I9" s="78">
        <f>$G9+$H9</f>
        <v>7090551438</v>
      </c>
      <c r="J9" s="75">
        <v>1544502314</v>
      </c>
      <c r="K9" s="76">
        <v>103122459</v>
      </c>
      <c r="L9" s="76">
        <f>$J9+$K9</f>
        <v>1647624773</v>
      </c>
      <c r="M9" s="40">
        <f>IF($F9=0,0,$L9/$F9)</f>
        <v>0.25851729638105125</v>
      </c>
      <c r="N9" s="103">
        <v>1431779881</v>
      </c>
      <c r="O9" s="104">
        <v>186989717</v>
      </c>
      <c r="P9" s="105">
        <f>$N9+$O9</f>
        <v>1618769598</v>
      </c>
      <c r="Q9" s="40">
        <f>IF($F9=0,0,$P9/$F9)</f>
        <v>0.2539898323917719</v>
      </c>
      <c r="R9" s="103">
        <v>1291408162</v>
      </c>
      <c r="S9" s="105">
        <v>241048727</v>
      </c>
      <c r="T9" s="105">
        <f>$R9+$S9</f>
        <v>1532456889</v>
      </c>
      <c r="U9" s="40">
        <f>IF($I9=0,0,$T9/$I9)</f>
        <v>0.21612661615952583</v>
      </c>
      <c r="V9" s="103">
        <v>1149814572</v>
      </c>
      <c r="W9" s="105">
        <v>532141313</v>
      </c>
      <c r="X9" s="105">
        <f>$V9+$W9</f>
        <v>1681955885</v>
      </c>
      <c r="Y9" s="40">
        <f>IF($I9=0,0,$X9/$I9)</f>
        <v>0.23721087135564475</v>
      </c>
      <c r="Z9" s="75">
        <f>$J9+$N9+$R9+$V9</f>
        <v>5417504929</v>
      </c>
      <c r="AA9" s="76">
        <f>$K9+$O9+$S9+$W9</f>
        <v>1063302216</v>
      </c>
      <c r="AB9" s="76">
        <f>$Z9+$AA9</f>
        <v>6480807145</v>
      </c>
      <c r="AC9" s="40">
        <f>IF($I9=0,0,$AB9/$I9)</f>
        <v>0.9140060828369101</v>
      </c>
      <c r="AD9" s="75">
        <v>998997719</v>
      </c>
      <c r="AE9" s="76">
        <v>340796078</v>
      </c>
      <c r="AF9" s="76">
        <f>$AD9+$AE9</f>
        <v>1339793797</v>
      </c>
      <c r="AG9" s="40">
        <f>IF($AJ9=0,0,$AK9/$AJ9)</f>
        <v>0.8893124089338063</v>
      </c>
      <c r="AH9" s="40">
        <f>IF($AF9=0,0,(($X9/$AF9)-1))</f>
        <v>0.2553841410268898</v>
      </c>
      <c r="AI9" s="12">
        <v>5128015669</v>
      </c>
      <c r="AJ9" s="12">
        <v>5854318472</v>
      </c>
      <c r="AK9" s="12">
        <v>5206318063</v>
      </c>
      <c r="AL9" s="12"/>
    </row>
    <row r="10" spans="1:38" s="55" customFormat="1" ht="12.75">
      <c r="A10" s="59"/>
      <c r="B10" s="60" t="s">
        <v>95</v>
      </c>
      <c r="C10" s="32"/>
      <c r="D10" s="79">
        <f>D9</f>
        <v>5507375071</v>
      </c>
      <c r="E10" s="80">
        <f>E9</f>
        <v>865988708</v>
      </c>
      <c r="F10" s="88">
        <f aca="true" t="shared" si="0" ref="F10:F38">$D10+$E10</f>
        <v>6373363779</v>
      </c>
      <c r="G10" s="79">
        <f>G9</f>
        <v>5798733586</v>
      </c>
      <c r="H10" s="80">
        <f>H9</f>
        <v>1291817852</v>
      </c>
      <c r="I10" s="81">
        <f aca="true" t="shared" si="1" ref="I10:I38">$G10+$H10</f>
        <v>7090551438</v>
      </c>
      <c r="J10" s="79">
        <f>J9</f>
        <v>1544502314</v>
      </c>
      <c r="K10" s="80">
        <f>K9</f>
        <v>103122459</v>
      </c>
      <c r="L10" s="80">
        <f aca="true" t="shared" si="2" ref="L10:L38">$J10+$K10</f>
        <v>1647624773</v>
      </c>
      <c r="M10" s="44">
        <f aca="true" t="shared" si="3" ref="M10:M38">IF($F10=0,0,$L10/$F10)</f>
        <v>0.25851729638105125</v>
      </c>
      <c r="N10" s="109">
        <f>N9</f>
        <v>1431779881</v>
      </c>
      <c r="O10" s="110">
        <f>O9</f>
        <v>186989717</v>
      </c>
      <c r="P10" s="111">
        <f aca="true" t="shared" si="4" ref="P10:P38">$N10+$O10</f>
        <v>1618769598</v>
      </c>
      <c r="Q10" s="44">
        <f aca="true" t="shared" si="5" ref="Q10:Q38">IF($F10=0,0,$P10/$F10)</f>
        <v>0.2539898323917719</v>
      </c>
      <c r="R10" s="109">
        <f>R9</f>
        <v>1291408162</v>
      </c>
      <c r="S10" s="111">
        <f>S9</f>
        <v>241048727</v>
      </c>
      <c r="T10" s="111">
        <f aca="true" t="shared" si="6" ref="T10:T38">$R10+$S10</f>
        <v>1532456889</v>
      </c>
      <c r="U10" s="44">
        <f aca="true" t="shared" si="7" ref="U10:U38">IF($I10=0,0,$T10/$I10)</f>
        <v>0.21612661615952583</v>
      </c>
      <c r="V10" s="109">
        <f>V9</f>
        <v>1149814572</v>
      </c>
      <c r="W10" s="111">
        <f>W9</f>
        <v>532141313</v>
      </c>
      <c r="X10" s="111">
        <f aca="true" t="shared" si="8" ref="X10:X38">$V10+$W10</f>
        <v>1681955885</v>
      </c>
      <c r="Y10" s="44">
        <f aca="true" t="shared" si="9" ref="Y10:Y38">IF($I10=0,0,$X10/$I10)</f>
        <v>0.23721087135564475</v>
      </c>
      <c r="Z10" s="79">
        <f aca="true" t="shared" si="10" ref="Z10:Z38">$J10+$N10+$R10+$V10</f>
        <v>5417504929</v>
      </c>
      <c r="AA10" s="80">
        <f aca="true" t="shared" si="11" ref="AA10:AA38">$K10+$O10+$S10+$W10</f>
        <v>1063302216</v>
      </c>
      <c r="AB10" s="80">
        <f aca="true" t="shared" si="12" ref="AB10:AB38">$Z10+$AA10</f>
        <v>6480807145</v>
      </c>
      <c r="AC10" s="44">
        <f aca="true" t="shared" si="13" ref="AC10:AC38">IF($I10=0,0,$AB10/$I10)</f>
        <v>0.9140060828369101</v>
      </c>
      <c r="AD10" s="79">
        <f>AD9</f>
        <v>998997719</v>
      </c>
      <c r="AE10" s="80">
        <f>AE9</f>
        <v>340796078</v>
      </c>
      <c r="AF10" s="80">
        <f aca="true" t="shared" si="14" ref="AF10:AF38">$AD10+$AE10</f>
        <v>1339793797</v>
      </c>
      <c r="AG10" s="44">
        <f aca="true" t="shared" si="15" ref="AG10:AG38">IF($AJ10=0,0,$AK10/$AJ10)</f>
        <v>0.8893124089338063</v>
      </c>
      <c r="AH10" s="44">
        <f aca="true" t="shared" si="16" ref="AH10:AH38">IF($AF10=0,0,(($X10/$AF10)-1))</f>
        <v>0.2553841410268898</v>
      </c>
      <c r="AI10" s="61">
        <f>AI9</f>
        <v>5128015669</v>
      </c>
      <c r="AJ10" s="61">
        <f>AJ9</f>
        <v>5854318472</v>
      </c>
      <c r="AK10" s="61">
        <f>AK9</f>
        <v>5206318063</v>
      </c>
      <c r="AL10" s="61"/>
    </row>
    <row r="11" spans="1:38" s="13" customFormat="1" ht="12.75">
      <c r="A11" s="29" t="s">
        <v>96</v>
      </c>
      <c r="B11" s="58" t="s">
        <v>191</v>
      </c>
      <c r="C11" s="39" t="s">
        <v>192</v>
      </c>
      <c r="D11" s="75">
        <v>108610000</v>
      </c>
      <c r="E11" s="76">
        <v>44812314</v>
      </c>
      <c r="F11" s="77">
        <f t="shared" si="0"/>
        <v>153422314</v>
      </c>
      <c r="G11" s="75">
        <v>108610000</v>
      </c>
      <c r="H11" s="76">
        <v>45294000</v>
      </c>
      <c r="I11" s="78">
        <f t="shared" si="1"/>
        <v>153904000</v>
      </c>
      <c r="J11" s="75">
        <v>35947286</v>
      </c>
      <c r="K11" s="76">
        <v>5990962</v>
      </c>
      <c r="L11" s="76">
        <f t="shared" si="2"/>
        <v>41938248</v>
      </c>
      <c r="M11" s="40">
        <f t="shared" si="3"/>
        <v>0.27335168468388504</v>
      </c>
      <c r="N11" s="103">
        <v>11257493</v>
      </c>
      <c r="O11" s="104">
        <v>6955580</v>
      </c>
      <c r="P11" s="105">
        <f t="shared" si="4"/>
        <v>18213073</v>
      </c>
      <c r="Q11" s="40">
        <f t="shared" si="5"/>
        <v>0.1187120212513546</v>
      </c>
      <c r="R11" s="103">
        <v>10575135</v>
      </c>
      <c r="S11" s="105">
        <v>2240430</v>
      </c>
      <c r="T11" s="105">
        <f t="shared" si="6"/>
        <v>12815565</v>
      </c>
      <c r="U11" s="40">
        <f t="shared" si="7"/>
        <v>0.08326986303150015</v>
      </c>
      <c r="V11" s="103">
        <v>10360213</v>
      </c>
      <c r="W11" s="105">
        <v>10729179</v>
      </c>
      <c r="X11" s="105">
        <f t="shared" si="8"/>
        <v>21089392</v>
      </c>
      <c r="Y11" s="40">
        <f t="shared" si="9"/>
        <v>0.13702952489863812</v>
      </c>
      <c r="Z11" s="75">
        <f t="shared" si="10"/>
        <v>68140127</v>
      </c>
      <c r="AA11" s="76">
        <f t="shared" si="11"/>
        <v>25916151</v>
      </c>
      <c r="AB11" s="76">
        <f t="shared" si="12"/>
        <v>94056278</v>
      </c>
      <c r="AC11" s="40">
        <f t="shared" si="13"/>
        <v>0.611136019856534</v>
      </c>
      <c r="AD11" s="75">
        <v>12056476</v>
      </c>
      <c r="AE11" s="76">
        <v>6892685</v>
      </c>
      <c r="AF11" s="76">
        <f t="shared" si="14"/>
        <v>18949161</v>
      </c>
      <c r="AG11" s="40">
        <f t="shared" si="15"/>
        <v>0.9467930295117699</v>
      </c>
      <c r="AH11" s="40">
        <f t="shared" si="16"/>
        <v>0.11294595048297906</v>
      </c>
      <c r="AI11" s="12">
        <v>126140775</v>
      </c>
      <c r="AJ11" s="12">
        <v>131049070</v>
      </c>
      <c r="AK11" s="12">
        <v>124076346</v>
      </c>
      <c r="AL11" s="12"/>
    </row>
    <row r="12" spans="1:38" s="13" customFormat="1" ht="12.75">
      <c r="A12" s="29" t="s">
        <v>96</v>
      </c>
      <c r="B12" s="58" t="s">
        <v>193</v>
      </c>
      <c r="C12" s="39" t="s">
        <v>194</v>
      </c>
      <c r="D12" s="75">
        <v>208106027</v>
      </c>
      <c r="E12" s="76">
        <v>51271000</v>
      </c>
      <c r="F12" s="77">
        <f t="shared" si="0"/>
        <v>259377027</v>
      </c>
      <c r="G12" s="75">
        <v>208106027</v>
      </c>
      <c r="H12" s="76">
        <v>51271000</v>
      </c>
      <c r="I12" s="78">
        <f t="shared" si="1"/>
        <v>259377027</v>
      </c>
      <c r="J12" s="75">
        <v>75557897</v>
      </c>
      <c r="K12" s="76">
        <v>14933568</v>
      </c>
      <c r="L12" s="76">
        <f t="shared" si="2"/>
        <v>90491465</v>
      </c>
      <c r="M12" s="40">
        <f t="shared" si="3"/>
        <v>0.3488800301500873</v>
      </c>
      <c r="N12" s="103">
        <v>75016070</v>
      </c>
      <c r="O12" s="104">
        <v>9558616</v>
      </c>
      <c r="P12" s="105">
        <f t="shared" si="4"/>
        <v>84574686</v>
      </c>
      <c r="Q12" s="40">
        <f t="shared" si="5"/>
        <v>0.32606853034829486</v>
      </c>
      <c r="R12" s="103">
        <v>12039847</v>
      </c>
      <c r="S12" s="105">
        <v>8482198</v>
      </c>
      <c r="T12" s="105">
        <f t="shared" si="6"/>
        <v>20522045</v>
      </c>
      <c r="U12" s="40">
        <f t="shared" si="7"/>
        <v>0.07912051902730768</v>
      </c>
      <c r="V12" s="103">
        <v>12039847</v>
      </c>
      <c r="W12" s="105">
        <v>2692307</v>
      </c>
      <c r="X12" s="105">
        <f t="shared" si="8"/>
        <v>14732154</v>
      </c>
      <c r="Y12" s="40">
        <f t="shared" si="9"/>
        <v>0.05679822214941187</v>
      </c>
      <c r="Z12" s="75">
        <f t="shared" si="10"/>
        <v>174653661</v>
      </c>
      <c r="AA12" s="76">
        <f t="shared" si="11"/>
        <v>35666689</v>
      </c>
      <c r="AB12" s="76">
        <f t="shared" si="12"/>
        <v>210320350</v>
      </c>
      <c r="AC12" s="40">
        <f t="shared" si="13"/>
        <v>0.8108673016751017</v>
      </c>
      <c r="AD12" s="75">
        <v>40103245</v>
      </c>
      <c r="AE12" s="76">
        <v>11782521</v>
      </c>
      <c r="AF12" s="76">
        <f t="shared" si="14"/>
        <v>51885766</v>
      </c>
      <c r="AG12" s="40">
        <f t="shared" si="15"/>
        <v>1.092741422944966</v>
      </c>
      <c r="AH12" s="40">
        <f t="shared" si="16"/>
        <v>-0.7160655968729459</v>
      </c>
      <c r="AI12" s="12">
        <v>246377835</v>
      </c>
      <c r="AJ12" s="12">
        <v>246377835</v>
      </c>
      <c r="AK12" s="12">
        <v>269227266</v>
      </c>
      <c r="AL12" s="12"/>
    </row>
    <row r="13" spans="1:38" s="13" customFormat="1" ht="12.75">
      <c r="A13" s="29" t="s">
        <v>96</v>
      </c>
      <c r="B13" s="58" t="s">
        <v>195</v>
      </c>
      <c r="C13" s="39" t="s">
        <v>196</v>
      </c>
      <c r="D13" s="75">
        <v>119957490</v>
      </c>
      <c r="E13" s="76">
        <v>50819640</v>
      </c>
      <c r="F13" s="77">
        <f t="shared" si="0"/>
        <v>170777130</v>
      </c>
      <c r="G13" s="75">
        <v>114156410</v>
      </c>
      <c r="H13" s="76">
        <v>43197722</v>
      </c>
      <c r="I13" s="78">
        <f t="shared" si="1"/>
        <v>157354132</v>
      </c>
      <c r="J13" s="75">
        <v>37409917</v>
      </c>
      <c r="K13" s="76">
        <v>6749752</v>
      </c>
      <c r="L13" s="76">
        <f t="shared" si="2"/>
        <v>44159669</v>
      </c>
      <c r="M13" s="40">
        <f t="shared" si="3"/>
        <v>0.25858069520198634</v>
      </c>
      <c r="N13" s="103">
        <v>25681772</v>
      </c>
      <c r="O13" s="104">
        <v>9535872</v>
      </c>
      <c r="P13" s="105">
        <f t="shared" si="4"/>
        <v>35217644</v>
      </c>
      <c r="Q13" s="40">
        <f t="shared" si="5"/>
        <v>0.20621990778273414</v>
      </c>
      <c r="R13" s="103">
        <v>30812104</v>
      </c>
      <c r="S13" s="105">
        <v>3997288</v>
      </c>
      <c r="T13" s="105">
        <f t="shared" si="6"/>
        <v>34809392</v>
      </c>
      <c r="U13" s="40">
        <f t="shared" si="7"/>
        <v>0.22121689184495008</v>
      </c>
      <c r="V13" s="103">
        <v>7118121</v>
      </c>
      <c r="W13" s="105">
        <v>8273506</v>
      </c>
      <c r="X13" s="105">
        <f t="shared" si="8"/>
        <v>15391627</v>
      </c>
      <c r="Y13" s="40">
        <f t="shared" si="9"/>
        <v>0.09781520703885933</v>
      </c>
      <c r="Z13" s="75">
        <f t="shared" si="10"/>
        <v>101021914</v>
      </c>
      <c r="AA13" s="76">
        <f t="shared" si="11"/>
        <v>28556418</v>
      </c>
      <c r="AB13" s="76">
        <f t="shared" si="12"/>
        <v>129578332</v>
      </c>
      <c r="AC13" s="40">
        <f t="shared" si="13"/>
        <v>0.8234822330563267</v>
      </c>
      <c r="AD13" s="75">
        <v>9007767</v>
      </c>
      <c r="AE13" s="76">
        <v>8636048</v>
      </c>
      <c r="AF13" s="76">
        <f t="shared" si="14"/>
        <v>17643815</v>
      </c>
      <c r="AG13" s="40">
        <f t="shared" si="15"/>
        <v>1.1664481443873616</v>
      </c>
      <c r="AH13" s="40">
        <f t="shared" si="16"/>
        <v>-0.12764745039550685</v>
      </c>
      <c r="AI13" s="12">
        <v>122933308</v>
      </c>
      <c r="AJ13" s="12">
        <v>122933308</v>
      </c>
      <c r="AK13" s="12">
        <v>143395329</v>
      </c>
      <c r="AL13" s="12"/>
    </row>
    <row r="14" spans="1:38" s="13" customFormat="1" ht="12.75">
      <c r="A14" s="29" t="s">
        <v>96</v>
      </c>
      <c r="B14" s="58" t="s">
        <v>197</v>
      </c>
      <c r="C14" s="39" t="s">
        <v>198</v>
      </c>
      <c r="D14" s="75">
        <v>86677104</v>
      </c>
      <c r="E14" s="76">
        <v>29337800</v>
      </c>
      <c r="F14" s="77">
        <f t="shared" si="0"/>
        <v>116014904</v>
      </c>
      <c r="G14" s="75">
        <v>86677104</v>
      </c>
      <c r="H14" s="76">
        <v>29337800</v>
      </c>
      <c r="I14" s="78">
        <f t="shared" si="1"/>
        <v>116014904</v>
      </c>
      <c r="J14" s="75">
        <v>14462242</v>
      </c>
      <c r="K14" s="76">
        <v>0</v>
      </c>
      <c r="L14" s="76">
        <f t="shared" si="2"/>
        <v>14462242</v>
      </c>
      <c r="M14" s="40">
        <f t="shared" si="3"/>
        <v>0.12465848353415006</v>
      </c>
      <c r="N14" s="103">
        <v>36888931</v>
      </c>
      <c r="O14" s="104">
        <v>0</v>
      </c>
      <c r="P14" s="105">
        <f t="shared" si="4"/>
        <v>36888931</v>
      </c>
      <c r="Q14" s="40">
        <f t="shared" si="5"/>
        <v>0.31796717256258733</v>
      </c>
      <c r="R14" s="103">
        <v>11507443</v>
      </c>
      <c r="S14" s="105">
        <v>0</v>
      </c>
      <c r="T14" s="105">
        <f t="shared" si="6"/>
        <v>11507443</v>
      </c>
      <c r="U14" s="40">
        <f t="shared" si="7"/>
        <v>0.09918935070618168</v>
      </c>
      <c r="V14" s="103">
        <v>10510819</v>
      </c>
      <c r="W14" s="105">
        <v>0</v>
      </c>
      <c r="X14" s="105">
        <f t="shared" si="8"/>
        <v>10510819</v>
      </c>
      <c r="Y14" s="40">
        <f t="shared" si="9"/>
        <v>0.09059886822817179</v>
      </c>
      <c r="Z14" s="75">
        <f t="shared" si="10"/>
        <v>73369435</v>
      </c>
      <c r="AA14" s="76">
        <f t="shared" si="11"/>
        <v>0</v>
      </c>
      <c r="AB14" s="76">
        <f t="shared" si="12"/>
        <v>73369435</v>
      </c>
      <c r="AC14" s="40">
        <f t="shared" si="13"/>
        <v>0.6324138750310908</v>
      </c>
      <c r="AD14" s="75">
        <v>22974084</v>
      </c>
      <c r="AE14" s="76">
        <v>0</v>
      </c>
      <c r="AF14" s="76">
        <f t="shared" si="14"/>
        <v>22974084</v>
      </c>
      <c r="AG14" s="40">
        <f t="shared" si="15"/>
        <v>1.5479926330571523</v>
      </c>
      <c r="AH14" s="40">
        <f t="shared" si="16"/>
        <v>-0.5424923579107659</v>
      </c>
      <c r="AI14" s="12">
        <v>99693457</v>
      </c>
      <c r="AJ14" s="12">
        <v>99693457</v>
      </c>
      <c r="AK14" s="12">
        <v>154324737</v>
      </c>
      <c r="AL14" s="12"/>
    </row>
    <row r="15" spans="1:38" s="13" customFormat="1" ht="12.75">
      <c r="A15" s="29" t="s">
        <v>115</v>
      </c>
      <c r="B15" s="58" t="s">
        <v>199</v>
      </c>
      <c r="C15" s="39" t="s">
        <v>200</v>
      </c>
      <c r="D15" s="75">
        <v>60554854</v>
      </c>
      <c r="E15" s="76">
        <v>4346000</v>
      </c>
      <c r="F15" s="77">
        <f t="shared" si="0"/>
        <v>64900854</v>
      </c>
      <c r="G15" s="75">
        <v>59913000</v>
      </c>
      <c r="H15" s="76">
        <v>1324913</v>
      </c>
      <c r="I15" s="78">
        <f t="shared" si="1"/>
        <v>61237913</v>
      </c>
      <c r="J15" s="75">
        <v>18441042</v>
      </c>
      <c r="K15" s="76">
        <v>39260</v>
      </c>
      <c r="L15" s="76">
        <f t="shared" si="2"/>
        <v>18480302</v>
      </c>
      <c r="M15" s="40">
        <f t="shared" si="3"/>
        <v>0.2847466691270349</v>
      </c>
      <c r="N15" s="103">
        <v>13259171</v>
      </c>
      <c r="O15" s="104">
        <v>33132</v>
      </c>
      <c r="P15" s="105">
        <f t="shared" si="4"/>
        <v>13292303</v>
      </c>
      <c r="Q15" s="40">
        <f t="shared" si="5"/>
        <v>0.2048093696887255</v>
      </c>
      <c r="R15" s="103">
        <v>6760691</v>
      </c>
      <c r="S15" s="105">
        <v>183770</v>
      </c>
      <c r="T15" s="105">
        <f t="shared" si="6"/>
        <v>6944461</v>
      </c>
      <c r="U15" s="40">
        <f t="shared" si="7"/>
        <v>0.11340133358235119</v>
      </c>
      <c r="V15" s="103">
        <v>15075259</v>
      </c>
      <c r="W15" s="105">
        <v>0</v>
      </c>
      <c r="X15" s="105">
        <f t="shared" si="8"/>
        <v>15075259</v>
      </c>
      <c r="Y15" s="40">
        <f t="shared" si="9"/>
        <v>0.2461752574748914</v>
      </c>
      <c r="Z15" s="75">
        <f t="shared" si="10"/>
        <v>53536163</v>
      </c>
      <c r="AA15" s="76">
        <f t="shared" si="11"/>
        <v>256162</v>
      </c>
      <c r="AB15" s="76">
        <f t="shared" si="12"/>
        <v>53792325</v>
      </c>
      <c r="AC15" s="40">
        <f t="shared" si="13"/>
        <v>0.8784153862330351</v>
      </c>
      <c r="AD15" s="75">
        <v>15777536</v>
      </c>
      <c r="AE15" s="76">
        <v>68252</v>
      </c>
      <c r="AF15" s="76">
        <f t="shared" si="14"/>
        <v>15845788</v>
      </c>
      <c r="AG15" s="40">
        <f t="shared" si="15"/>
        <v>0.6697799795303435</v>
      </c>
      <c r="AH15" s="40">
        <f t="shared" si="16"/>
        <v>-0.048626739168793676</v>
      </c>
      <c r="AI15" s="12">
        <v>71666675</v>
      </c>
      <c r="AJ15" s="12">
        <v>79047736</v>
      </c>
      <c r="AK15" s="12">
        <v>52944591</v>
      </c>
      <c r="AL15" s="12"/>
    </row>
    <row r="16" spans="1:38" s="55" customFormat="1" ht="12.75">
      <c r="A16" s="59"/>
      <c r="B16" s="60" t="s">
        <v>201</v>
      </c>
      <c r="C16" s="32"/>
      <c r="D16" s="79">
        <f>SUM(D11:D15)</f>
        <v>583905475</v>
      </c>
      <c r="E16" s="80">
        <f>SUM(E11:E15)</f>
        <v>180586754</v>
      </c>
      <c r="F16" s="88">
        <f t="shared" si="0"/>
        <v>764492229</v>
      </c>
      <c r="G16" s="79">
        <f>SUM(G11:G15)</f>
        <v>577462541</v>
      </c>
      <c r="H16" s="80">
        <f>SUM(H11:H15)</f>
        <v>170425435</v>
      </c>
      <c r="I16" s="81">
        <f t="shared" si="1"/>
        <v>747887976</v>
      </c>
      <c r="J16" s="79">
        <f>SUM(J11:J15)</f>
        <v>181818384</v>
      </c>
      <c r="K16" s="80">
        <f>SUM(K11:K15)</f>
        <v>27713542</v>
      </c>
      <c r="L16" s="80">
        <f t="shared" si="2"/>
        <v>209531926</v>
      </c>
      <c r="M16" s="44">
        <f t="shared" si="3"/>
        <v>0.2740798637993742</v>
      </c>
      <c r="N16" s="109">
        <f>SUM(N11:N15)</f>
        <v>162103437</v>
      </c>
      <c r="O16" s="110">
        <f>SUM(O11:O15)</f>
        <v>26083200</v>
      </c>
      <c r="P16" s="111">
        <f t="shared" si="4"/>
        <v>188186637</v>
      </c>
      <c r="Q16" s="44">
        <f t="shared" si="5"/>
        <v>0.24615899267695499</v>
      </c>
      <c r="R16" s="109">
        <f>SUM(R11:R15)</f>
        <v>71695220</v>
      </c>
      <c r="S16" s="111">
        <f>SUM(S11:S15)</f>
        <v>14903686</v>
      </c>
      <c r="T16" s="111">
        <f t="shared" si="6"/>
        <v>86598906</v>
      </c>
      <c r="U16" s="44">
        <f t="shared" si="7"/>
        <v>0.1157912799496592</v>
      </c>
      <c r="V16" s="109">
        <f>SUM(V11:V15)</f>
        <v>55104259</v>
      </c>
      <c r="W16" s="111">
        <f>SUM(W11:W15)</f>
        <v>21694992</v>
      </c>
      <c r="X16" s="111">
        <f t="shared" si="8"/>
        <v>76799251</v>
      </c>
      <c r="Y16" s="44">
        <f t="shared" si="9"/>
        <v>0.10268817451879986</v>
      </c>
      <c r="Z16" s="79">
        <f t="shared" si="10"/>
        <v>470721300</v>
      </c>
      <c r="AA16" s="80">
        <f t="shared" si="11"/>
        <v>90395420</v>
      </c>
      <c r="AB16" s="80">
        <f t="shared" si="12"/>
        <v>561116720</v>
      </c>
      <c r="AC16" s="44">
        <f t="shared" si="13"/>
        <v>0.7502684065079821</v>
      </c>
      <c r="AD16" s="79">
        <f>SUM(AD11:AD15)</f>
        <v>99919108</v>
      </c>
      <c r="AE16" s="80">
        <f>SUM(AE11:AE15)</f>
        <v>27379506</v>
      </c>
      <c r="AF16" s="80">
        <f t="shared" si="14"/>
        <v>127298614</v>
      </c>
      <c r="AG16" s="44">
        <f t="shared" si="15"/>
        <v>1.0955186698582686</v>
      </c>
      <c r="AH16" s="44">
        <f t="shared" si="16"/>
        <v>-0.3967000222013415</v>
      </c>
      <c r="AI16" s="61">
        <f>SUM(AI11:AI15)</f>
        <v>666812050</v>
      </c>
      <c r="AJ16" s="61">
        <f>SUM(AJ11:AJ15)</f>
        <v>679101406</v>
      </c>
      <c r="AK16" s="61">
        <f>SUM(AK11:AK15)</f>
        <v>743968269</v>
      </c>
      <c r="AL16" s="61"/>
    </row>
    <row r="17" spans="1:38" s="13" customFormat="1" ht="12.75">
      <c r="A17" s="29" t="s">
        <v>96</v>
      </c>
      <c r="B17" s="58" t="s">
        <v>202</v>
      </c>
      <c r="C17" s="39" t="s">
        <v>203</v>
      </c>
      <c r="D17" s="75">
        <v>188901000</v>
      </c>
      <c r="E17" s="76">
        <v>61046052</v>
      </c>
      <c r="F17" s="77">
        <f t="shared" si="0"/>
        <v>249947052</v>
      </c>
      <c r="G17" s="75">
        <v>180303803</v>
      </c>
      <c r="H17" s="76">
        <v>61046052</v>
      </c>
      <c r="I17" s="78">
        <f t="shared" si="1"/>
        <v>241349855</v>
      </c>
      <c r="J17" s="75">
        <v>71860698</v>
      </c>
      <c r="K17" s="76">
        <v>3011701</v>
      </c>
      <c r="L17" s="76">
        <f t="shared" si="2"/>
        <v>74872399</v>
      </c>
      <c r="M17" s="40">
        <f t="shared" si="3"/>
        <v>0.29955303893722257</v>
      </c>
      <c r="N17" s="103">
        <v>45115059</v>
      </c>
      <c r="O17" s="104">
        <v>5910906</v>
      </c>
      <c r="P17" s="105">
        <f t="shared" si="4"/>
        <v>51025965</v>
      </c>
      <c r="Q17" s="40">
        <f t="shared" si="5"/>
        <v>0.20414709672190892</v>
      </c>
      <c r="R17" s="103">
        <v>59093710</v>
      </c>
      <c r="S17" s="105">
        <v>5396803</v>
      </c>
      <c r="T17" s="105">
        <f t="shared" si="6"/>
        <v>64490513</v>
      </c>
      <c r="U17" s="40">
        <f t="shared" si="7"/>
        <v>0.2672075895798653</v>
      </c>
      <c r="V17" s="103">
        <v>35851147</v>
      </c>
      <c r="W17" s="105">
        <v>25181356</v>
      </c>
      <c r="X17" s="105">
        <f t="shared" si="8"/>
        <v>61032503</v>
      </c>
      <c r="Y17" s="40">
        <f t="shared" si="9"/>
        <v>0.252879799741334</v>
      </c>
      <c r="Z17" s="75">
        <f t="shared" si="10"/>
        <v>211920614</v>
      </c>
      <c r="AA17" s="76">
        <f t="shared" si="11"/>
        <v>39500766</v>
      </c>
      <c r="AB17" s="76">
        <f t="shared" si="12"/>
        <v>251421380</v>
      </c>
      <c r="AC17" s="40">
        <f t="shared" si="13"/>
        <v>1.0417299815655576</v>
      </c>
      <c r="AD17" s="75">
        <v>20259967</v>
      </c>
      <c r="AE17" s="76">
        <v>8537291</v>
      </c>
      <c r="AF17" s="76">
        <f t="shared" si="14"/>
        <v>28797258</v>
      </c>
      <c r="AG17" s="40">
        <f t="shared" si="15"/>
        <v>0.7035807115422076</v>
      </c>
      <c r="AH17" s="40">
        <f t="shared" si="16"/>
        <v>1.1193859151451155</v>
      </c>
      <c r="AI17" s="12">
        <v>207426548</v>
      </c>
      <c r="AJ17" s="12">
        <v>200213000</v>
      </c>
      <c r="AK17" s="12">
        <v>140866005</v>
      </c>
      <c r="AL17" s="12"/>
    </row>
    <row r="18" spans="1:38" s="13" customFormat="1" ht="12.75">
      <c r="A18" s="29" t="s">
        <v>96</v>
      </c>
      <c r="B18" s="58" t="s">
        <v>204</v>
      </c>
      <c r="C18" s="39" t="s">
        <v>205</v>
      </c>
      <c r="D18" s="75">
        <v>71140416</v>
      </c>
      <c r="E18" s="76">
        <v>57353901</v>
      </c>
      <c r="F18" s="77">
        <f t="shared" si="0"/>
        <v>128494317</v>
      </c>
      <c r="G18" s="75">
        <v>71140416</v>
      </c>
      <c r="H18" s="76">
        <v>57353901</v>
      </c>
      <c r="I18" s="78">
        <f t="shared" si="1"/>
        <v>128494317</v>
      </c>
      <c r="J18" s="75">
        <v>26819854</v>
      </c>
      <c r="K18" s="76">
        <v>7202666</v>
      </c>
      <c r="L18" s="76">
        <f t="shared" si="2"/>
        <v>34022520</v>
      </c>
      <c r="M18" s="40">
        <f t="shared" si="3"/>
        <v>0.264778402612156</v>
      </c>
      <c r="N18" s="103">
        <v>18875626</v>
      </c>
      <c r="O18" s="104">
        <v>10809311</v>
      </c>
      <c r="P18" s="105">
        <f t="shared" si="4"/>
        <v>29684937</v>
      </c>
      <c r="Q18" s="40">
        <f t="shared" si="5"/>
        <v>0.23102139995810086</v>
      </c>
      <c r="R18" s="103">
        <v>16076394</v>
      </c>
      <c r="S18" s="105">
        <v>937239</v>
      </c>
      <c r="T18" s="105">
        <f t="shared" si="6"/>
        <v>17013633</v>
      </c>
      <c r="U18" s="40">
        <f t="shared" si="7"/>
        <v>0.13240766904889653</v>
      </c>
      <c r="V18" s="103">
        <v>5566618</v>
      </c>
      <c r="W18" s="105">
        <v>5765703</v>
      </c>
      <c r="X18" s="105">
        <f t="shared" si="8"/>
        <v>11332321</v>
      </c>
      <c r="Y18" s="40">
        <f t="shared" si="9"/>
        <v>0.08819316888543795</v>
      </c>
      <c r="Z18" s="75">
        <f t="shared" si="10"/>
        <v>67338492</v>
      </c>
      <c r="AA18" s="76">
        <f t="shared" si="11"/>
        <v>24714919</v>
      </c>
      <c r="AB18" s="76">
        <f t="shared" si="12"/>
        <v>92053411</v>
      </c>
      <c r="AC18" s="40">
        <f t="shared" si="13"/>
        <v>0.7164006405045913</v>
      </c>
      <c r="AD18" s="75">
        <v>4935032</v>
      </c>
      <c r="AE18" s="76">
        <v>13501134</v>
      </c>
      <c r="AF18" s="76">
        <f t="shared" si="14"/>
        <v>18436166</v>
      </c>
      <c r="AG18" s="40">
        <f t="shared" si="15"/>
        <v>1.3647184196522113</v>
      </c>
      <c r="AH18" s="40">
        <f t="shared" si="16"/>
        <v>-0.3853211671016631</v>
      </c>
      <c r="AI18" s="12">
        <v>131007669</v>
      </c>
      <c r="AJ18" s="12">
        <v>131007669</v>
      </c>
      <c r="AK18" s="12">
        <v>178788579</v>
      </c>
      <c r="AL18" s="12"/>
    </row>
    <row r="19" spans="1:38" s="13" customFormat="1" ht="12.75">
      <c r="A19" s="29" t="s">
        <v>96</v>
      </c>
      <c r="B19" s="58" t="s">
        <v>206</v>
      </c>
      <c r="C19" s="39" t="s">
        <v>207</v>
      </c>
      <c r="D19" s="75">
        <v>107290923</v>
      </c>
      <c r="E19" s="76">
        <v>31309000</v>
      </c>
      <c r="F19" s="78">
        <f t="shared" si="0"/>
        <v>138599923</v>
      </c>
      <c r="G19" s="75">
        <v>107290923</v>
      </c>
      <c r="H19" s="76">
        <v>31309000</v>
      </c>
      <c r="I19" s="78">
        <f t="shared" si="1"/>
        <v>138599923</v>
      </c>
      <c r="J19" s="75">
        <v>66454391</v>
      </c>
      <c r="K19" s="76">
        <v>2313079</v>
      </c>
      <c r="L19" s="76">
        <f t="shared" si="2"/>
        <v>68767470</v>
      </c>
      <c r="M19" s="40">
        <f t="shared" si="3"/>
        <v>0.49615806785116323</v>
      </c>
      <c r="N19" s="103">
        <v>7624236</v>
      </c>
      <c r="O19" s="104">
        <v>10140875</v>
      </c>
      <c r="P19" s="105">
        <f t="shared" si="4"/>
        <v>17765111</v>
      </c>
      <c r="Q19" s="40">
        <f t="shared" si="5"/>
        <v>0.1281754752490014</v>
      </c>
      <c r="R19" s="103">
        <v>8537006</v>
      </c>
      <c r="S19" s="105">
        <v>8544497</v>
      </c>
      <c r="T19" s="105">
        <f t="shared" si="6"/>
        <v>17081503</v>
      </c>
      <c r="U19" s="40">
        <f t="shared" si="7"/>
        <v>0.12324323585663176</v>
      </c>
      <c r="V19" s="103">
        <v>21589895</v>
      </c>
      <c r="W19" s="105">
        <v>2716498</v>
      </c>
      <c r="X19" s="105">
        <f t="shared" si="8"/>
        <v>24306393</v>
      </c>
      <c r="Y19" s="40">
        <f t="shared" si="9"/>
        <v>0.1753708982940777</v>
      </c>
      <c r="Z19" s="75">
        <f t="shared" si="10"/>
        <v>104205528</v>
      </c>
      <c r="AA19" s="76">
        <f t="shared" si="11"/>
        <v>23714949</v>
      </c>
      <c r="AB19" s="76">
        <f t="shared" si="12"/>
        <v>127920477</v>
      </c>
      <c r="AC19" s="40">
        <f t="shared" si="13"/>
        <v>0.9229476772508741</v>
      </c>
      <c r="AD19" s="75">
        <v>9216820</v>
      </c>
      <c r="AE19" s="76">
        <v>6879531</v>
      </c>
      <c r="AF19" s="76">
        <f t="shared" si="14"/>
        <v>16096351</v>
      </c>
      <c r="AG19" s="40">
        <f t="shared" si="15"/>
        <v>0.8135737177874911</v>
      </c>
      <c r="AH19" s="40">
        <f t="shared" si="16"/>
        <v>0.5100560990500269</v>
      </c>
      <c r="AI19" s="12">
        <v>140725182</v>
      </c>
      <c r="AJ19" s="12">
        <v>157645358</v>
      </c>
      <c r="AK19" s="12">
        <v>128256120</v>
      </c>
      <c r="AL19" s="12"/>
    </row>
    <row r="20" spans="1:38" s="13" customFormat="1" ht="12.75">
      <c r="A20" s="29" t="s">
        <v>96</v>
      </c>
      <c r="B20" s="58" t="s">
        <v>70</v>
      </c>
      <c r="C20" s="39" t="s">
        <v>71</v>
      </c>
      <c r="D20" s="75">
        <v>1687706367</v>
      </c>
      <c r="E20" s="76">
        <v>212482000</v>
      </c>
      <c r="F20" s="77">
        <f t="shared" si="0"/>
        <v>1900188367</v>
      </c>
      <c r="G20" s="75">
        <v>1687706367</v>
      </c>
      <c r="H20" s="76">
        <v>211882000</v>
      </c>
      <c r="I20" s="78">
        <f t="shared" si="1"/>
        <v>1899588367</v>
      </c>
      <c r="J20" s="75">
        <v>535482097</v>
      </c>
      <c r="K20" s="76">
        <v>46359440</v>
      </c>
      <c r="L20" s="76">
        <f t="shared" si="2"/>
        <v>581841537</v>
      </c>
      <c r="M20" s="40">
        <f t="shared" si="3"/>
        <v>0.306202030864238</v>
      </c>
      <c r="N20" s="103">
        <v>477612276</v>
      </c>
      <c r="O20" s="104">
        <v>49836969</v>
      </c>
      <c r="P20" s="105">
        <f t="shared" si="4"/>
        <v>527449245</v>
      </c>
      <c r="Q20" s="40">
        <f t="shared" si="5"/>
        <v>0.2775773466252359</v>
      </c>
      <c r="R20" s="103">
        <v>451458984</v>
      </c>
      <c r="S20" s="105">
        <v>15367189</v>
      </c>
      <c r="T20" s="105">
        <f t="shared" si="6"/>
        <v>466826173</v>
      </c>
      <c r="U20" s="40">
        <f t="shared" si="7"/>
        <v>0.24575122753423348</v>
      </c>
      <c r="V20" s="103">
        <v>353781070</v>
      </c>
      <c r="W20" s="105">
        <v>89012301</v>
      </c>
      <c r="X20" s="105">
        <f t="shared" si="8"/>
        <v>442793371</v>
      </c>
      <c r="Y20" s="40">
        <f t="shared" si="9"/>
        <v>0.2330996434239587</v>
      </c>
      <c r="Z20" s="75">
        <f t="shared" si="10"/>
        <v>1818334427</v>
      </c>
      <c r="AA20" s="76">
        <f t="shared" si="11"/>
        <v>200575899</v>
      </c>
      <c r="AB20" s="76">
        <f t="shared" si="12"/>
        <v>2018910326</v>
      </c>
      <c r="AC20" s="40">
        <f t="shared" si="13"/>
        <v>1.0628146397782188</v>
      </c>
      <c r="AD20" s="75">
        <v>340187856</v>
      </c>
      <c r="AE20" s="76">
        <v>56312497</v>
      </c>
      <c r="AF20" s="76">
        <f t="shared" si="14"/>
        <v>396500353</v>
      </c>
      <c r="AG20" s="40">
        <f t="shared" si="15"/>
        <v>1.0733472712263394</v>
      </c>
      <c r="AH20" s="40">
        <f t="shared" si="16"/>
        <v>0.11675403981292298</v>
      </c>
      <c r="AI20" s="12">
        <v>1864035182</v>
      </c>
      <c r="AJ20" s="12">
        <v>1863944571</v>
      </c>
      <c r="AK20" s="12">
        <v>2000659819</v>
      </c>
      <c r="AL20" s="12"/>
    </row>
    <row r="21" spans="1:38" s="13" customFormat="1" ht="12.75">
      <c r="A21" s="29" t="s">
        <v>96</v>
      </c>
      <c r="B21" s="58" t="s">
        <v>208</v>
      </c>
      <c r="C21" s="39" t="s">
        <v>209</v>
      </c>
      <c r="D21" s="75">
        <v>362214260</v>
      </c>
      <c r="E21" s="76">
        <v>83715144</v>
      </c>
      <c r="F21" s="77">
        <f t="shared" si="0"/>
        <v>445929404</v>
      </c>
      <c r="G21" s="75">
        <v>330157353</v>
      </c>
      <c r="H21" s="76">
        <v>76101000</v>
      </c>
      <c r="I21" s="78">
        <f t="shared" si="1"/>
        <v>406258353</v>
      </c>
      <c r="J21" s="75">
        <v>101311568</v>
      </c>
      <c r="K21" s="76">
        <v>20142997</v>
      </c>
      <c r="L21" s="76">
        <f t="shared" si="2"/>
        <v>121454565</v>
      </c>
      <c r="M21" s="40">
        <f t="shared" si="3"/>
        <v>0.2723627639499637</v>
      </c>
      <c r="N21" s="103">
        <v>87155469</v>
      </c>
      <c r="O21" s="104">
        <v>11822426</v>
      </c>
      <c r="P21" s="105">
        <f t="shared" si="4"/>
        <v>98977895</v>
      </c>
      <c r="Q21" s="40">
        <f t="shared" si="5"/>
        <v>0.22195866456027646</v>
      </c>
      <c r="R21" s="103">
        <v>84397284</v>
      </c>
      <c r="S21" s="105">
        <v>13597893</v>
      </c>
      <c r="T21" s="105">
        <f t="shared" si="6"/>
        <v>97995177</v>
      </c>
      <c r="U21" s="40">
        <f t="shared" si="7"/>
        <v>0.241213937575334</v>
      </c>
      <c r="V21" s="103">
        <v>23675588</v>
      </c>
      <c r="W21" s="105">
        <v>8398730</v>
      </c>
      <c r="X21" s="105">
        <f t="shared" si="8"/>
        <v>32074318</v>
      </c>
      <c r="Y21" s="40">
        <f t="shared" si="9"/>
        <v>0.07895054406425953</v>
      </c>
      <c r="Z21" s="75">
        <f t="shared" si="10"/>
        <v>296539909</v>
      </c>
      <c r="AA21" s="76">
        <f t="shared" si="11"/>
        <v>53962046</v>
      </c>
      <c r="AB21" s="76">
        <f t="shared" si="12"/>
        <v>350501955</v>
      </c>
      <c r="AC21" s="40">
        <f t="shared" si="13"/>
        <v>0.8627563037454642</v>
      </c>
      <c r="AD21" s="75">
        <v>0</v>
      </c>
      <c r="AE21" s="76">
        <v>16204045</v>
      </c>
      <c r="AF21" s="76">
        <f t="shared" si="14"/>
        <v>16204045</v>
      </c>
      <c r="AG21" s="40">
        <f t="shared" si="15"/>
        <v>0.25394232396042815</v>
      </c>
      <c r="AH21" s="40">
        <f t="shared" si="16"/>
        <v>0.9794019332827082</v>
      </c>
      <c r="AI21" s="12">
        <v>454317562</v>
      </c>
      <c r="AJ21" s="12">
        <v>394826000</v>
      </c>
      <c r="AK21" s="12">
        <v>100263032</v>
      </c>
      <c r="AL21" s="12"/>
    </row>
    <row r="22" spans="1:38" s="13" customFormat="1" ht="12.75">
      <c r="A22" s="29" t="s">
        <v>115</v>
      </c>
      <c r="B22" s="58" t="s">
        <v>210</v>
      </c>
      <c r="C22" s="39" t="s">
        <v>211</v>
      </c>
      <c r="D22" s="75">
        <v>106307976</v>
      </c>
      <c r="E22" s="76">
        <v>3975100</v>
      </c>
      <c r="F22" s="77">
        <f t="shared" si="0"/>
        <v>110283076</v>
      </c>
      <c r="G22" s="75">
        <v>106307976</v>
      </c>
      <c r="H22" s="76">
        <v>2610700</v>
      </c>
      <c r="I22" s="78">
        <f t="shared" si="1"/>
        <v>108918676</v>
      </c>
      <c r="J22" s="75">
        <v>45060891</v>
      </c>
      <c r="K22" s="76">
        <v>170621</v>
      </c>
      <c r="L22" s="76">
        <f t="shared" si="2"/>
        <v>45231512</v>
      </c>
      <c r="M22" s="40">
        <f t="shared" si="3"/>
        <v>0.4101401016417061</v>
      </c>
      <c r="N22" s="103">
        <v>34767568</v>
      </c>
      <c r="O22" s="104">
        <v>1463644</v>
      </c>
      <c r="P22" s="105">
        <f t="shared" si="4"/>
        <v>36231212</v>
      </c>
      <c r="Q22" s="40">
        <f t="shared" si="5"/>
        <v>0.3285292114993238</v>
      </c>
      <c r="R22" s="103">
        <v>26740933</v>
      </c>
      <c r="S22" s="105">
        <v>286872</v>
      </c>
      <c r="T22" s="105">
        <f t="shared" si="6"/>
        <v>27027805</v>
      </c>
      <c r="U22" s="40">
        <f t="shared" si="7"/>
        <v>0.2481466539310485</v>
      </c>
      <c r="V22" s="103">
        <v>10472652</v>
      </c>
      <c r="W22" s="105">
        <v>471974</v>
      </c>
      <c r="X22" s="105">
        <f t="shared" si="8"/>
        <v>10944626</v>
      </c>
      <c r="Y22" s="40">
        <f t="shared" si="9"/>
        <v>0.10048438341281343</v>
      </c>
      <c r="Z22" s="75">
        <f t="shared" si="10"/>
        <v>117042044</v>
      </c>
      <c r="AA22" s="76">
        <f t="shared" si="11"/>
        <v>2393111</v>
      </c>
      <c r="AB22" s="76">
        <f t="shared" si="12"/>
        <v>119435155</v>
      </c>
      <c r="AC22" s="40">
        <f t="shared" si="13"/>
        <v>1.0965534964820909</v>
      </c>
      <c r="AD22" s="75">
        <v>1622977</v>
      </c>
      <c r="AE22" s="76">
        <v>243404</v>
      </c>
      <c r="AF22" s="76">
        <f t="shared" si="14"/>
        <v>1866381</v>
      </c>
      <c r="AG22" s="40">
        <f t="shared" si="15"/>
        <v>0.9978089329924424</v>
      </c>
      <c r="AH22" s="40">
        <f t="shared" si="16"/>
        <v>4.864089915188806</v>
      </c>
      <c r="AI22" s="12">
        <v>106584260</v>
      </c>
      <c r="AJ22" s="12">
        <v>103814260</v>
      </c>
      <c r="AK22" s="12">
        <v>103586796</v>
      </c>
      <c r="AL22" s="12"/>
    </row>
    <row r="23" spans="1:38" s="55" customFormat="1" ht="12.75">
      <c r="A23" s="59"/>
      <c r="B23" s="60" t="s">
        <v>212</v>
      </c>
      <c r="C23" s="32"/>
      <c r="D23" s="79">
        <f>SUM(D17:D22)</f>
        <v>2523560942</v>
      </c>
      <c r="E23" s="80">
        <f>SUM(E17:E22)</f>
        <v>449881197</v>
      </c>
      <c r="F23" s="88">
        <f t="shared" si="0"/>
        <v>2973442139</v>
      </c>
      <c r="G23" s="79">
        <f>SUM(G17:G22)</f>
        <v>2482906838</v>
      </c>
      <c r="H23" s="80">
        <f>SUM(H17:H22)</f>
        <v>440302653</v>
      </c>
      <c r="I23" s="81">
        <f t="shared" si="1"/>
        <v>2923209491</v>
      </c>
      <c r="J23" s="79">
        <f>SUM(J17:J22)</f>
        <v>846989499</v>
      </c>
      <c r="K23" s="80">
        <f>SUM(K17:K22)</f>
        <v>79200504</v>
      </c>
      <c r="L23" s="80">
        <f t="shared" si="2"/>
        <v>926190003</v>
      </c>
      <c r="M23" s="44">
        <f t="shared" si="3"/>
        <v>0.31148748141152244</v>
      </c>
      <c r="N23" s="109">
        <f>SUM(N17:N22)</f>
        <v>671150234</v>
      </c>
      <c r="O23" s="110">
        <f>SUM(O17:O22)</f>
        <v>89984131</v>
      </c>
      <c r="P23" s="111">
        <f t="shared" si="4"/>
        <v>761134365</v>
      </c>
      <c r="Q23" s="44">
        <f t="shared" si="5"/>
        <v>0.2559775268591497</v>
      </c>
      <c r="R23" s="109">
        <f>SUM(R17:R22)</f>
        <v>646304311</v>
      </c>
      <c r="S23" s="111">
        <f>SUM(S17:S22)</f>
        <v>44130493</v>
      </c>
      <c r="T23" s="111">
        <f t="shared" si="6"/>
        <v>690434804</v>
      </c>
      <c r="U23" s="44">
        <f t="shared" si="7"/>
        <v>0.23619066855308044</v>
      </c>
      <c r="V23" s="109">
        <f>SUM(V17:V22)</f>
        <v>450936970</v>
      </c>
      <c r="W23" s="111">
        <f>SUM(W17:W22)</f>
        <v>131546562</v>
      </c>
      <c r="X23" s="111">
        <f t="shared" si="8"/>
        <v>582483532</v>
      </c>
      <c r="Y23" s="44">
        <f t="shared" si="9"/>
        <v>0.19926164504916763</v>
      </c>
      <c r="Z23" s="79">
        <f t="shared" si="10"/>
        <v>2615381014</v>
      </c>
      <c r="AA23" s="80">
        <f t="shared" si="11"/>
        <v>344861690</v>
      </c>
      <c r="AB23" s="80">
        <f t="shared" si="12"/>
        <v>2960242704</v>
      </c>
      <c r="AC23" s="44">
        <f t="shared" si="13"/>
        <v>1.0126686825265236</v>
      </c>
      <c r="AD23" s="79">
        <f>SUM(AD17:AD22)</f>
        <v>376222652</v>
      </c>
      <c r="AE23" s="80">
        <f>SUM(AE17:AE22)</f>
        <v>101677902</v>
      </c>
      <c r="AF23" s="80">
        <f t="shared" si="14"/>
        <v>477900554</v>
      </c>
      <c r="AG23" s="44">
        <f t="shared" si="15"/>
        <v>0.9302002675439409</v>
      </c>
      <c r="AH23" s="44">
        <f t="shared" si="16"/>
        <v>0.21883836945709012</v>
      </c>
      <c r="AI23" s="61">
        <f>SUM(AI17:AI22)</f>
        <v>2904096403</v>
      </c>
      <c r="AJ23" s="61">
        <f>SUM(AJ17:AJ22)</f>
        <v>2851450858</v>
      </c>
      <c r="AK23" s="61">
        <f>SUM(AK17:AK22)</f>
        <v>2652420351</v>
      </c>
      <c r="AL23" s="61"/>
    </row>
    <row r="24" spans="1:38" s="13" customFormat="1" ht="12.75">
      <c r="A24" s="29" t="s">
        <v>96</v>
      </c>
      <c r="B24" s="58" t="s">
        <v>213</v>
      </c>
      <c r="C24" s="39" t="s">
        <v>214</v>
      </c>
      <c r="D24" s="75">
        <v>371941534</v>
      </c>
      <c r="E24" s="76">
        <v>80108796</v>
      </c>
      <c r="F24" s="77">
        <f t="shared" si="0"/>
        <v>452050330</v>
      </c>
      <c r="G24" s="75">
        <v>371941534</v>
      </c>
      <c r="H24" s="76">
        <v>86671710</v>
      </c>
      <c r="I24" s="78">
        <f t="shared" si="1"/>
        <v>458613244</v>
      </c>
      <c r="J24" s="75">
        <v>131815332</v>
      </c>
      <c r="K24" s="76">
        <v>14346125</v>
      </c>
      <c r="L24" s="76">
        <f t="shared" si="2"/>
        <v>146161457</v>
      </c>
      <c r="M24" s="40">
        <f t="shared" si="3"/>
        <v>0.32333005265143816</v>
      </c>
      <c r="N24" s="103">
        <v>90963006</v>
      </c>
      <c r="O24" s="104">
        <v>21938817</v>
      </c>
      <c r="P24" s="105">
        <f t="shared" si="4"/>
        <v>112901823</v>
      </c>
      <c r="Q24" s="40">
        <f t="shared" si="5"/>
        <v>0.2497549841408146</v>
      </c>
      <c r="R24" s="103">
        <v>88239669</v>
      </c>
      <c r="S24" s="105">
        <v>16365134</v>
      </c>
      <c r="T24" s="105">
        <f t="shared" si="6"/>
        <v>104604803</v>
      </c>
      <c r="U24" s="40">
        <f t="shared" si="7"/>
        <v>0.22808936368178673</v>
      </c>
      <c r="V24" s="103">
        <v>36607463</v>
      </c>
      <c r="W24" s="105">
        <v>14533265</v>
      </c>
      <c r="X24" s="105">
        <f t="shared" si="8"/>
        <v>51140728</v>
      </c>
      <c r="Y24" s="40">
        <f t="shared" si="9"/>
        <v>0.11151166842447315</v>
      </c>
      <c r="Z24" s="75">
        <f t="shared" si="10"/>
        <v>347625470</v>
      </c>
      <c r="AA24" s="76">
        <f t="shared" si="11"/>
        <v>67183341</v>
      </c>
      <c r="AB24" s="76">
        <f t="shared" si="12"/>
        <v>414808811</v>
      </c>
      <c r="AC24" s="40">
        <f t="shared" si="13"/>
        <v>0.904485023986791</v>
      </c>
      <c r="AD24" s="75">
        <v>34973833</v>
      </c>
      <c r="AE24" s="76">
        <v>37331574</v>
      </c>
      <c r="AF24" s="76">
        <f t="shared" si="14"/>
        <v>72305407</v>
      </c>
      <c r="AG24" s="40">
        <f t="shared" si="15"/>
        <v>1.0212547982591422</v>
      </c>
      <c r="AH24" s="40">
        <f t="shared" si="16"/>
        <v>-0.2927122587111639</v>
      </c>
      <c r="AI24" s="12">
        <v>418579414</v>
      </c>
      <c r="AJ24" s="12">
        <v>418579414</v>
      </c>
      <c r="AK24" s="12">
        <v>427476235</v>
      </c>
      <c r="AL24" s="12"/>
    </row>
    <row r="25" spans="1:38" s="13" customFormat="1" ht="12.75">
      <c r="A25" s="29" t="s">
        <v>96</v>
      </c>
      <c r="B25" s="58" t="s">
        <v>215</v>
      </c>
      <c r="C25" s="39" t="s">
        <v>216</v>
      </c>
      <c r="D25" s="75">
        <v>555343000</v>
      </c>
      <c r="E25" s="76">
        <v>90645857</v>
      </c>
      <c r="F25" s="77">
        <f t="shared" si="0"/>
        <v>645988857</v>
      </c>
      <c r="G25" s="75">
        <v>555343000</v>
      </c>
      <c r="H25" s="76">
        <v>90645857</v>
      </c>
      <c r="I25" s="78">
        <f t="shared" si="1"/>
        <v>645988857</v>
      </c>
      <c r="J25" s="75">
        <v>176453676</v>
      </c>
      <c r="K25" s="76">
        <v>21638895</v>
      </c>
      <c r="L25" s="76">
        <f t="shared" si="2"/>
        <v>198092571</v>
      </c>
      <c r="M25" s="40">
        <f t="shared" si="3"/>
        <v>0.3066501362267306</v>
      </c>
      <c r="N25" s="103">
        <v>148649904</v>
      </c>
      <c r="O25" s="104">
        <v>14992737</v>
      </c>
      <c r="P25" s="105">
        <f t="shared" si="4"/>
        <v>163642641</v>
      </c>
      <c r="Q25" s="40">
        <f t="shared" si="5"/>
        <v>0.2533211513275375</v>
      </c>
      <c r="R25" s="103">
        <v>136090486</v>
      </c>
      <c r="S25" s="105">
        <v>14802839</v>
      </c>
      <c r="T25" s="105">
        <f t="shared" si="6"/>
        <v>150893325</v>
      </c>
      <c r="U25" s="40">
        <f t="shared" si="7"/>
        <v>0.23358502761294533</v>
      </c>
      <c r="V25" s="103">
        <v>42210267</v>
      </c>
      <c r="W25" s="105">
        <v>29826079</v>
      </c>
      <c r="X25" s="105">
        <f t="shared" si="8"/>
        <v>72036346</v>
      </c>
      <c r="Y25" s="40">
        <f t="shared" si="9"/>
        <v>0.11151329503505662</v>
      </c>
      <c r="Z25" s="75">
        <f t="shared" si="10"/>
        <v>503404333</v>
      </c>
      <c r="AA25" s="76">
        <f t="shared" si="11"/>
        <v>81260550</v>
      </c>
      <c r="AB25" s="76">
        <f t="shared" si="12"/>
        <v>584664883</v>
      </c>
      <c r="AC25" s="40">
        <f t="shared" si="13"/>
        <v>0.9050696102022701</v>
      </c>
      <c r="AD25" s="75">
        <v>93821744</v>
      </c>
      <c r="AE25" s="76">
        <v>31040448</v>
      </c>
      <c r="AF25" s="76">
        <f t="shared" si="14"/>
        <v>124862192</v>
      </c>
      <c r="AG25" s="40">
        <f t="shared" si="15"/>
        <v>1.029293429538984</v>
      </c>
      <c r="AH25" s="40">
        <f t="shared" si="16"/>
        <v>-0.42307319096240115</v>
      </c>
      <c r="AI25" s="12">
        <v>578483000</v>
      </c>
      <c r="AJ25" s="12">
        <v>578483000</v>
      </c>
      <c r="AK25" s="12">
        <v>595428751</v>
      </c>
      <c r="AL25" s="12"/>
    </row>
    <row r="26" spans="1:38" s="13" customFormat="1" ht="12.75">
      <c r="A26" s="29" t="s">
        <v>96</v>
      </c>
      <c r="B26" s="58" t="s">
        <v>217</v>
      </c>
      <c r="C26" s="39" t="s">
        <v>218</v>
      </c>
      <c r="D26" s="75">
        <v>199639000</v>
      </c>
      <c r="E26" s="76">
        <v>68696809</v>
      </c>
      <c r="F26" s="77">
        <f t="shared" si="0"/>
        <v>268335809</v>
      </c>
      <c r="G26" s="75">
        <v>199639000</v>
      </c>
      <c r="H26" s="76">
        <v>68696809</v>
      </c>
      <c r="I26" s="78">
        <f t="shared" si="1"/>
        <v>268335809</v>
      </c>
      <c r="J26" s="75">
        <v>75448688</v>
      </c>
      <c r="K26" s="76">
        <v>13796061</v>
      </c>
      <c r="L26" s="76">
        <f t="shared" si="2"/>
        <v>89244749</v>
      </c>
      <c r="M26" s="40">
        <f t="shared" si="3"/>
        <v>0.33258605824018067</v>
      </c>
      <c r="N26" s="103">
        <v>58908828</v>
      </c>
      <c r="O26" s="104">
        <v>9224828</v>
      </c>
      <c r="P26" s="105">
        <f t="shared" si="4"/>
        <v>68133656</v>
      </c>
      <c r="Q26" s="40">
        <f t="shared" si="5"/>
        <v>0.2539119033494333</v>
      </c>
      <c r="R26" s="103">
        <v>38901930</v>
      </c>
      <c r="S26" s="105">
        <v>4280865</v>
      </c>
      <c r="T26" s="105">
        <f t="shared" si="6"/>
        <v>43182795</v>
      </c>
      <c r="U26" s="40">
        <f t="shared" si="7"/>
        <v>0.16092818607001497</v>
      </c>
      <c r="V26" s="103">
        <v>43149018</v>
      </c>
      <c r="W26" s="105">
        <v>10583360</v>
      </c>
      <c r="X26" s="105">
        <f t="shared" si="8"/>
        <v>53732378</v>
      </c>
      <c r="Y26" s="40">
        <f t="shared" si="9"/>
        <v>0.2002430394968269</v>
      </c>
      <c r="Z26" s="75">
        <f t="shared" si="10"/>
        <v>216408464</v>
      </c>
      <c r="AA26" s="76">
        <f t="shared" si="11"/>
        <v>37885114</v>
      </c>
      <c r="AB26" s="76">
        <f t="shared" si="12"/>
        <v>254293578</v>
      </c>
      <c r="AC26" s="40">
        <f t="shared" si="13"/>
        <v>0.9476691871564559</v>
      </c>
      <c r="AD26" s="75">
        <v>9642296</v>
      </c>
      <c r="AE26" s="76">
        <v>20820839</v>
      </c>
      <c r="AF26" s="76">
        <f t="shared" si="14"/>
        <v>30463135</v>
      </c>
      <c r="AG26" s="40">
        <f t="shared" si="15"/>
        <v>0.7656869794231396</v>
      </c>
      <c r="AH26" s="40">
        <f t="shared" si="16"/>
        <v>0.7638492558300385</v>
      </c>
      <c r="AI26" s="12">
        <v>244617000</v>
      </c>
      <c r="AJ26" s="12">
        <v>266806543</v>
      </c>
      <c r="AK26" s="12">
        <v>204290296</v>
      </c>
      <c r="AL26" s="12"/>
    </row>
    <row r="27" spans="1:38" s="13" customFormat="1" ht="12.75">
      <c r="A27" s="29" t="s">
        <v>96</v>
      </c>
      <c r="B27" s="58" t="s">
        <v>219</v>
      </c>
      <c r="C27" s="39" t="s">
        <v>220</v>
      </c>
      <c r="D27" s="75">
        <v>1589893000</v>
      </c>
      <c r="E27" s="76">
        <v>397133000</v>
      </c>
      <c r="F27" s="77">
        <f t="shared" si="0"/>
        <v>1987026000</v>
      </c>
      <c r="G27" s="75">
        <v>1127537915</v>
      </c>
      <c r="H27" s="76">
        <v>438257668</v>
      </c>
      <c r="I27" s="78">
        <f t="shared" si="1"/>
        <v>1565795583</v>
      </c>
      <c r="J27" s="75">
        <v>310439191</v>
      </c>
      <c r="K27" s="76">
        <v>56020553</v>
      </c>
      <c r="L27" s="76">
        <f t="shared" si="2"/>
        <v>366459744</v>
      </c>
      <c r="M27" s="40">
        <f t="shared" si="3"/>
        <v>0.18442624505165006</v>
      </c>
      <c r="N27" s="103">
        <v>220101342</v>
      </c>
      <c r="O27" s="104">
        <v>87238053</v>
      </c>
      <c r="P27" s="105">
        <f t="shared" si="4"/>
        <v>307339395</v>
      </c>
      <c r="Q27" s="40">
        <f t="shared" si="5"/>
        <v>0.1546730616509296</v>
      </c>
      <c r="R27" s="103">
        <v>231051806</v>
      </c>
      <c r="S27" s="105">
        <v>52605089</v>
      </c>
      <c r="T27" s="105">
        <f t="shared" si="6"/>
        <v>283656895</v>
      </c>
      <c r="U27" s="40">
        <f t="shared" si="7"/>
        <v>0.18115831854406247</v>
      </c>
      <c r="V27" s="103">
        <v>248069680</v>
      </c>
      <c r="W27" s="105">
        <v>79340415</v>
      </c>
      <c r="X27" s="105">
        <f t="shared" si="8"/>
        <v>327410095</v>
      </c>
      <c r="Y27" s="40">
        <f t="shared" si="9"/>
        <v>0.2091014296851545</v>
      </c>
      <c r="Z27" s="75">
        <f t="shared" si="10"/>
        <v>1009662019</v>
      </c>
      <c r="AA27" s="76">
        <f t="shared" si="11"/>
        <v>275204110</v>
      </c>
      <c r="AB27" s="76">
        <f t="shared" si="12"/>
        <v>1284866129</v>
      </c>
      <c r="AC27" s="40">
        <f t="shared" si="13"/>
        <v>0.8205835697519656</v>
      </c>
      <c r="AD27" s="75">
        <v>194357370</v>
      </c>
      <c r="AE27" s="76">
        <v>109275103</v>
      </c>
      <c r="AF27" s="76">
        <f t="shared" si="14"/>
        <v>303632473</v>
      </c>
      <c r="AG27" s="40">
        <f t="shared" si="15"/>
        <v>0.6224624664581103</v>
      </c>
      <c r="AH27" s="40">
        <f t="shared" si="16"/>
        <v>0.07831053696288937</v>
      </c>
      <c r="AI27" s="12">
        <v>1547789952</v>
      </c>
      <c r="AJ27" s="12">
        <v>2008521677</v>
      </c>
      <c r="AK27" s="12">
        <v>1250229357</v>
      </c>
      <c r="AL27" s="12"/>
    </row>
    <row r="28" spans="1:38" s="13" customFormat="1" ht="12.75">
      <c r="A28" s="29" t="s">
        <v>96</v>
      </c>
      <c r="B28" s="58" t="s">
        <v>221</v>
      </c>
      <c r="C28" s="39" t="s">
        <v>222</v>
      </c>
      <c r="D28" s="75">
        <v>108204575</v>
      </c>
      <c r="E28" s="76">
        <v>46827000</v>
      </c>
      <c r="F28" s="77">
        <f t="shared" si="0"/>
        <v>155031575</v>
      </c>
      <c r="G28" s="75">
        <v>108204575</v>
      </c>
      <c r="H28" s="76">
        <v>46827000</v>
      </c>
      <c r="I28" s="78">
        <f t="shared" si="1"/>
        <v>155031575</v>
      </c>
      <c r="J28" s="75">
        <v>40184156</v>
      </c>
      <c r="K28" s="76">
        <v>5608408</v>
      </c>
      <c r="L28" s="76">
        <f t="shared" si="2"/>
        <v>45792564</v>
      </c>
      <c r="M28" s="40">
        <f t="shared" si="3"/>
        <v>0.29537572588035693</v>
      </c>
      <c r="N28" s="103">
        <v>25526195</v>
      </c>
      <c r="O28" s="104">
        <v>10923068</v>
      </c>
      <c r="P28" s="105">
        <f t="shared" si="4"/>
        <v>36449263</v>
      </c>
      <c r="Q28" s="40">
        <f t="shared" si="5"/>
        <v>0.23510864157833655</v>
      </c>
      <c r="R28" s="103">
        <v>23493036</v>
      </c>
      <c r="S28" s="105">
        <v>20962126</v>
      </c>
      <c r="T28" s="105">
        <f t="shared" si="6"/>
        <v>44455162</v>
      </c>
      <c r="U28" s="40">
        <f t="shared" si="7"/>
        <v>0.2867490832109523</v>
      </c>
      <c r="V28" s="103">
        <v>10437039</v>
      </c>
      <c r="W28" s="105">
        <v>10130751</v>
      </c>
      <c r="X28" s="105">
        <f t="shared" si="8"/>
        <v>20567790</v>
      </c>
      <c r="Y28" s="40">
        <f t="shared" si="9"/>
        <v>0.13266839351919116</v>
      </c>
      <c r="Z28" s="75">
        <f t="shared" si="10"/>
        <v>99640426</v>
      </c>
      <c r="AA28" s="76">
        <f t="shared" si="11"/>
        <v>47624353</v>
      </c>
      <c r="AB28" s="76">
        <f t="shared" si="12"/>
        <v>147264779</v>
      </c>
      <c r="AC28" s="40">
        <f t="shared" si="13"/>
        <v>0.949901844188837</v>
      </c>
      <c r="AD28" s="75">
        <v>11120700</v>
      </c>
      <c r="AE28" s="76">
        <v>11626785</v>
      </c>
      <c r="AF28" s="76">
        <f t="shared" si="14"/>
        <v>22747485</v>
      </c>
      <c r="AG28" s="40">
        <f t="shared" si="15"/>
        <v>0.7723805850978558</v>
      </c>
      <c r="AH28" s="40">
        <f t="shared" si="16"/>
        <v>-0.0958213622297146</v>
      </c>
      <c r="AI28" s="12">
        <v>188798085</v>
      </c>
      <c r="AJ28" s="12">
        <v>189600729</v>
      </c>
      <c r="AK28" s="12">
        <v>146443922</v>
      </c>
      <c r="AL28" s="12"/>
    </row>
    <row r="29" spans="1:38" s="13" customFormat="1" ht="12.75">
      <c r="A29" s="29" t="s">
        <v>96</v>
      </c>
      <c r="B29" s="58" t="s">
        <v>223</v>
      </c>
      <c r="C29" s="39" t="s">
        <v>224</v>
      </c>
      <c r="D29" s="75">
        <v>218749947</v>
      </c>
      <c r="E29" s="76">
        <v>31637510</v>
      </c>
      <c r="F29" s="77">
        <f t="shared" si="0"/>
        <v>250387457</v>
      </c>
      <c r="G29" s="75">
        <v>218749947</v>
      </c>
      <c r="H29" s="76">
        <v>31637510</v>
      </c>
      <c r="I29" s="78">
        <f t="shared" si="1"/>
        <v>250387457</v>
      </c>
      <c r="J29" s="75">
        <v>41548913</v>
      </c>
      <c r="K29" s="76">
        <v>12154618</v>
      </c>
      <c r="L29" s="76">
        <f t="shared" si="2"/>
        <v>53703531</v>
      </c>
      <c r="M29" s="40">
        <f t="shared" si="3"/>
        <v>0.21448171423379248</v>
      </c>
      <c r="N29" s="103">
        <v>37748961</v>
      </c>
      <c r="O29" s="104">
        <v>10621018</v>
      </c>
      <c r="P29" s="105">
        <f t="shared" si="4"/>
        <v>48369979</v>
      </c>
      <c r="Q29" s="40">
        <f t="shared" si="5"/>
        <v>0.19318051942194533</v>
      </c>
      <c r="R29" s="103">
        <v>71814489</v>
      </c>
      <c r="S29" s="105">
        <v>5501829</v>
      </c>
      <c r="T29" s="105">
        <f t="shared" si="6"/>
        <v>77316318</v>
      </c>
      <c r="U29" s="40">
        <f t="shared" si="7"/>
        <v>0.3087867057174513</v>
      </c>
      <c r="V29" s="103">
        <v>52431717</v>
      </c>
      <c r="W29" s="105">
        <v>841242</v>
      </c>
      <c r="X29" s="105">
        <f t="shared" si="8"/>
        <v>53272959</v>
      </c>
      <c r="Y29" s="40">
        <f t="shared" si="9"/>
        <v>0.2127620913534818</v>
      </c>
      <c r="Z29" s="75">
        <f t="shared" si="10"/>
        <v>203544080</v>
      </c>
      <c r="AA29" s="76">
        <f t="shared" si="11"/>
        <v>29118707</v>
      </c>
      <c r="AB29" s="76">
        <f t="shared" si="12"/>
        <v>232662787</v>
      </c>
      <c r="AC29" s="40">
        <f t="shared" si="13"/>
        <v>0.929211030726671</v>
      </c>
      <c r="AD29" s="75">
        <v>30166103</v>
      </c>
      <c r="AE29" s="76">
        <v>11571906</v>
      </c>
      <c r="AF29" s="76">
        <f t="shared" si="14"/>
        <v>41738009</v>
      </c>
      <c r="AG29" s="40">
        <f t="shared" si="15"/>
        <v>0.5755764657949904</v>
      </c>
      <c r="AH29" s="40">
        <f t="shared" si="16"/>
        <v>0.27636560239373176</v>
      </c>
      <c r="AI29" s="12">
        <v>215823343</v>
      </c>
      <c r="AJ29" s="12">
        <v>215823343</v>
      </c>
      <c r="AK29" s="12">
        <v>124222837</v>
      </c>
      <c r="AL29" s="12"/>
    </row>
    <row r="30" spans="1:38" s="13" customFormat="1" ht="12.75">
      <c r="A30" s="29" t="s">
        <v>115</v>
      </c>
      <c r="B30" s="58" t="s">
        <v>225</v>
      </c>
      <c r="C30" s="39" t="s">
        <v>226</v>
      </c>
      <c r="D30" s="75">
        <v>86856000</v>
      </c>
      <c r="E30" s="76">
        <v>5000000</v>
      </c>
      <c r="F30" s="78">
        <f t="shared" si="0"/>
        <v>91856000</v>
      </c>
      <c r="G30" s="75">
        <v>88594332</v>
      </c>
      <c r="H30" s="76">
        <v>5000000</v>
      </c>
      <c r="I30" s="78">
        <f t="shared" si="1"/>
        <v>93594332</v>
      </c>
      <c r="J30" s="75">
        <v>37116283</v>
      </c>
      <c r="K30" s="76">
        <v>353496</v>
      </c>
      <c r="L30" s="76">
        <f t="shared" si="2"/>
        <v>37469779</v>
      </c>
      <c r="M30" s="40">
        <f t="shared" si="3"/>
        <v>0.40791868794635083</v>
      </c>
      <c r="N30" s="103">
        <v>26897736</v>
      </c>
      <c r="O30" s="104">
        <v>41260</v>
      </c>
      <c r="P30" s="105">
        <f t="shared" si="4"/>
        <v>26938996</v>
      </c>
      <c r="Q30" s="40">
        <f t="shared" si="5"/>
        <v>0.29327421180978924</v>
      </c>
      <c r="R30" s="103">
        <v>21243624</v>
      </c>
      <c r="S30" s="105">
        <v>777151</v>
      </c>
      <c r="T30" s="105">
        <f t="shared" si="6"/>
        <v>22020775</v>
      </c>
      <c r="U30" s="40">
        <f t="shared" si="7"/>
        <v>0.23527893761771812</v>
      </c>
      <c r="V30" s="103">
        <v>477512</v>
      </c>
      <c r="W30" s="105">
        <v>2394166</v>
      </c>
      <c r="X30" s="105">
        <f t="shared" si="8"/>
        <v>2871678</v>
      </c>
      <c r="Y30" s="40">
        <f t="shared" si="9"/>
        <v>0.03068217848918458</v>
      </c>
      <c r="Z30" s="75">
        <f t="shared" si="10"/>
        <v>85735155</v>
      </c>
      <c r="AA30" s="76">
        <f t="shared" si="11"/>
        <v>3566073</v>
      </c>
      <c r="AB30" s="76">
        <f t="shared" si="12"/>
        <v>89301228</v>
      </c>
      <c r="AC30" s="40">
        <f t="shared" si="13"/>
        <v>0.9541307266341726</v>
      </c>
      <c r="AD30" s="75">
        <v>948569</v>
      </c>
      <c r="AE30" s="76">
        <v>0</v>
      </c>
      <c r="AF30" s="76">
        <f t="shared" si="14"/>
        <v>948569</v>
      </c>
      <c r="AG30" s="40">
        <f t="shared" si="15"/>
        <v>0.6793003621977286</v>
      </c>
      <c r="AH30" s="40">
        <f t="shared" si="16"/>
        <v>2.0273791363622466</v>
      </c>
      <c r="AI30" s="12">
        <v>84491457</v>
      </c>
      <c r="AJ30" s="12">
        <v>123092434</v>
      </c>
      <c r="AK30" s="12">
        <v>83616735</v>
      </c>
      <c r="AL30" s="12"/>
    </row>
    <row r="31" spans="1:38" s="55" customFormat="1" ht="12.75">
      <c r="A31" s="59"/>
      <c r="B31" s="60" t="s">
        <v>227</v>
      </c>
      <c r="C31" s="32"/>
      <c r="D31" s="79">
        <f>SUM(D24:D30)</f>
        <v>3130627056</v>
      </c>
      <c r="E31" s="80">
        <f>SUM(E24:E30)</f>
        <v>720048972</v>
      </c>
      <c r="F31" s="88">
        <f t="shared" si="0"/>
        <v>3850676028</v>
      </c>
      <c r="G31" s="79">
        <f>SUM(G24:G30)</f>
        <v>2670010303</v>
      </c>
      <c r="H31" s="80">
        <f>SUM(H24:H30)</f>
        <v>767736554</v>
      </c>
      <c r="I31" s="81">
        <f t="shared" si="1"/>
        <v>3437746857</v>
      </c>
      <c r="J31" s="79">
        <f>SUM(J24:J30)</f>
        <v>813006239</v>
      </c>
      <c r="K31" s="80">
        <f>SUM(K24:K30)</f>
        <v>123918156</v>
      </c>
      <c r="L31" s="80">
        <f t="shared" si="2"/>
        <v>936924395</v>
      </c>
      <c r="M31" s="44">
        <f t="shared" si="3"/>
        <v>0.24331426175227433</v>
      </c>
      <c r="N31" s="109">
        <f>SUM(N24:N30)</f>
        <v>608795972</v>
      </c>
      <c r="O31" s="110">
        <f>SUM(O24:O30)</f>
        <v>154979781</v>
      </c>
      <c r="P31" s="111">
        <f t="shared" si="4"/>
        <v>763775753</v>
      </c>
      <c r="Q31" s="44">
        <f t="shared" si="5"/>
        <v>0.19834848412233136</v>
      </c>
      <c r="R31" s="109">
        <f>SUM(R24:R30)</f>
        <v>610835040</v>
      </c>
      <c r="S31" s="111">
        <f>SUM(S24:S30)</f>
        <v>115295033</v>
      </c>
      <c r="T31" s="111">
        <f t="shared" si="6"/>
        <v>726130073</v>
      </c>
      <c r="U31" s="44">
        <f t="shared" si="7"/>
        <v>0.211222670896038</v>
      </c>
      <c r="V31" s="109">
        <f>SUM(V24:V30)</f>
        <v>433382696</v>
      </c>
      <c r="W31" s="111">
        <f>SUM(W24:W30)</f>
        <v>147649278</v>
      </c>
      <c r="X31" s="111">
        <f t="shared" si="8"/>
        <v>581031974</v>
      </c>
      <c r="Y31" s="44">
        <f t="shared" si="9"/>
        <v>0.16901534585564162</v>
      </c>
      <c r="Z31" s="79">
        <f t="shared" si="10"/>
        <v>2466019947</v>
      </c>
      <c r="AA31" s="80">
        <f t="shared" si="11"/>
        <v>541842248</v>
      </c>
      <c r="AB31" s="80">
        <f t="shared" si="12"/>
        <v>3007862195</v>
      </c>
      <c r="AC31" s="44">
        <f t="shared" si="13"/>
        <v>0.8749516238740321</v>
      </c>
      <c r="AD31" s="79">
        <f>SUM(AD24:AD30)</f>
        <v>375030615</v>
      </c>
      <c r="AE31" s="80">
        <f>SUM(AE24:AE30)</f>
        <v>221666655</v>
      </c>
      <c r="AF31" s="80">
        <f t="shared" si="14"/>
        <v>596697270</v>
      </c>
      <c r="AG31" s="44">
        <f t="shared" si="15"/>
        <v>0.745008501575758</v>
      </c>
      <c r="AH31" s="44">
        <f t="shared" si="16"/>
        <v>-0.026253339486537297</v>
      </c>
      <c r="AI31" s="61">
        <f>SUM(AI24:AI30)</f>
        <v>3278582251</v>
      </c>
      <c r="AJ31" s="61">
        <f>SUM(AJ24:AJ30)</f>
        <v>3800907140</v>
      </c>
      <c r="AK31" s="61">
        <f>SUM(AK24:AK30)</f>
        <v>2831708133</v>
      </c>
      <c r="AL31" s="61"/>
    </row>
    <row r="32" spans="1:38" s="13" customFormat="1" ht="12.75">
      <c r="A32" s="29" t="s">
        <v>96</v>
      </c>
      <c r="B32" s="58" t="s">
        <v>228</v>
      </c>
      <c r="C32" s="39" t="s">
        <v>229</v>
      </c>
      <c r="D32" s="75">
        <v>592462000</v>
      </c>
      <c r="E32" s="76">
        <v>95524263</v>
      </c>
      <c r="F32" s="77">
        <f t="shared" si="0"/>
        <v>687986263</v>
      </c>
      <c r="G32" s="75">
        <v>592462000</v>
      </c>
      <c r="H32" s="76">
        <v>95524263</v>
      </c>
      <c r="I32" s="78">
        <f t="shared" si="1"/>
        <v>687986263</v>
      </c>
      <c r="J32" s="75">
        <v>161964455</v>
      </c>
      <c r="K32" s="76">
        <v>23978</v>
      </c>
      <c r="L32" s="76">
        <f t="shared" si="2"/>
        <v>161988433</v>
      </c>
      <c r="M32" s="40">
        <f t="shared" si="3"/>
        <v>0.2354530049679204</v>
      </c>
      <c r="N32" s="103">
        <v>92893204</v>
      </c>
      <c r="O32" s="104">
        <v>4571191</v>
      </c>
      <c r="P32" s="105">
        <f t="shared" si="4"/>
        <v>97464395</v>
      </c>
      <c r="Q32" s="40">
        <f t="shared" si="5"/>
        <v>0.14166619341351588</v>
      </c>
      <c r="R32" s="103">
        <v>134439542</v>
      </c>
      <c r="S32" s="105">
        <v>2299103</v>
      </c>
      <c r="T32" s="105">
        <f t="shared" si="6"/>
        <v>136738645</v>
      </c>
      <c r="U32" s="40">
        <f t="shared" si="7"/>
        <v>0.19875199891890866</v>
      </c>
      <c r="V32" s="103">
        <v>96812030</v>
      </c>
      <c r="W32" s="105">
        <v>20831595</v>
      </c>
      <c r="X32" s="105">
        <f t="shared" si="8"/>
        <v>117643625</v>
      </c>
      <c r="Y32" s="40">
        <f t="shared" si="9"/>
        <v>0.17099705521300504</v>
      </c>
      <c r="Z32" s="75">
        <f t="shared" si="10"/>
        <v>486109231</v>
      </c>
      <c r="AA32" s="76">
        <f t="shared" si="11"/>
        <v>27725867</v>
      </c>
      <c r="AB32" s="76">
        <f t="shared" si="12"/>
        <v>513835098</v>
      </c>
      <c r="AC32" s="40">
        <f t="shared" si="13"/>
        <v>0.74686825251335</v>
      </c>
      <c r="AD32" s="75">
        <v>94731140</v>
      </c>
      <c r="AE32" s="76">
        <v>0</v>
      </c>
      <c r="AF32" s="76">
        <f t="shared" si="14"/>
        <v>94731140</v>
      </c>
      <c r="AG32" s="40">
        <f t="shared" si="15"/>
        <v>1.0429521343344101</v>
      </c>
      <c r="AH32" s="40">
        <f t="shared" si="16"/>
        <v>0.24186856613358598</v>
      </c>
      <c r="AI32" s="12">
        <v>520373000</v>
      </c>
      <c r="AJ32" s="12">
        <v>520373000</v>
      </c>
      <c r="AK32" s="12">
        <v>542724131</v>
      </c>
      <c r="AL32" s="12"/>
    </row>
    <row r="33" spans="1:38" s="13" customFormat="1" ht="12.75">
      <c r="A33" s="29" t="s">
        <v>96</v>
      </c>
      <c r="B33" s="58" t="s">
        <v>230</v>
      </c>
      <c r="C33" s="39" t="s">
        <v>231</v>
      </c>
      <c r="D33" s="75">
        <v>457993359</v>
      </c>
      <c r="E33" s="76">
        <v>73889000</v>
      </c>
      <c r="F33" s="77">
        <f t="shared" si="0"/>
        <v>531882359</v>
      </c>
      <c r="G33" s="75">
        <v>457993359</v>
      </c>
      <c r="H33" s="76">
        <v>95289000</v>
      </c>
      <c r="I33" s="78">
        <f t="shared" si="1"/>
        <v>553282359</v>
      </c>
      <c r="J33" s="75">
        <v>143656628</v>
      </c>
      <c r="K33" s="76">
        <v>11730199</v>
      </c>
      <c r="L33" s="76">
        <f t="shared" si="2"/>
        <v>155386827</v>
      </c>
      <c r="M33" s="40">
        <f t="shared" si="3"/>
        <v>0.2921451038386479</v>
      </c>
      <c r="N33" s="103">
        <v>129093272</v>
      </c>
      <c r="O33" s="104">
        <v>18063561</v>
      </c>
      <c r="P33" s="105">
        <f t="shared" si="4"/>
        <v>147156833</v>
      </c>
      <c r="Q33" s="40">
        <f t="shared" si="5"/>
        <v>0.27667176869086574</v>
      </c>
      <c r="R33" s="103">
        <v>136169979</v>
      </c>
      <c r="S33" s="105">
        <v>12504290</v>
      </c>
      <c r="T33" s="105">
        <f t="shared" si="6"/>
        <v>148674269</v>
      </c>
      <c r="U33" s="40">
        <f t="shared" si="7"/>
        <v>0.2687131924262201</v>
      </c>
      <c r="V33" s="103">
        <v>130084417</v>
      </c>
      <c r="W33" s="105">
        <v>38449088</v>
      </c>
      <c r="X33" s="105">
        <f t="shared" si="8"/>
        <v>168533505</v>
      </c>
      <c r="Y33" s="40">
        <f t="shared" si="9"/>
        <v>0.3046066845590499</v>
      </c>
      <c r="Z33" s="75">
        <f t="shared" si="10"/>
        <v>539004296</v>
      </c>
      <c r="AA33" s="76">
        <f t="shared" si="11"/>
        <v>80747138</v>
      </c>
      <c r="AB33" s="76">
        <f t="shared" si="12"/>
        <v>619751434</v>
      </c>
      <c r="AC33" s="40">
        <f t="shared" si="13"/>
        <v>1.1201359015316084</v>
      </c>
      <c r="AD33" s="75">
        <v>101960927</v>
      </c>
      <c r="AE33" s="76">
        <v>21512300</v>
      </c>
      <c r="AF33" s="76">
        <f t="shared" si="14"/>
        <v>123473227</v>
      </c>
      <c r="AG33" s="40">
        <f t="shared" si="15"/>
        <v>1.0948298402495078</v>
      </c>
      <c r="AH33" s="40">
        <f t="shared" si="16"/>
        <v>0.3649396642075289</v>
      </c>
      <c r="AI33" s="12">
        <v>468743721</v>
      </c>
      <c r="AJ33" s="12">
        <v>479804594</v>
      </c>
      <c r="AK33" s="12">
        <v>525304387</v>
      </c>
      <c r="AL33" s="12"/>
    </row>
    <row r="34" spans="1:38" s="13" customFormat="1" ht="12.75">
      <c r="A34" s="29" t="s">
        <v>96</v>
      </c>
      <c r="B34" s="58" t="s">
        <v>232</v>
      </c>
      <c r="C34" s="39" t="s">
        <v>233</v>
      </c>
      <c r="D34" s="75">
        <v>739242980</v>
      </c>
      <c r="E34" s="76">
        <v>163587530</v>
      </c>
      <c r="F34" s="77">
        <f t="shared" si="0"/>
        <v>902830510</v>
      </c>
      <c r="G34" s="75">
        <v>697900980</v>
      </c>
      <c r="H34" s="76">
        <v>126197300</v>
      </c>
      <c r="I34" s="78">
        <f t="shared" si="1"/>
        <v>824098280</v>
      </c>
      <c r="J34" s="75">
        <v>184813544</v>
      </c>
      <c r="K34" s="76">
        <v>6784059</v>
      </c>
      <c r="L34" s="76">
        <f t="shared" si="2"/>
        <v>191597603</v>
      </c>
      <c r="M34" s="40">
        <f t="shared" si="3"/>
        <v>0.21221879508702027</v>
      </c>
      <c r="N34" s="103">
        <v>177453508</v>
      </c>
      <c r="O34" s="104">
        <v>8565779</v>
      </c>
      <c r="P34" s="105">
        <f t="shared" si="4"/>
        <v>186019287</v>
      </c>
      <c r="Q34" s="40">
        <f t="shared" si="5"/>
        <v>0.20604009826827852</v>
      </c>
      <c r="R34" s="103">
        <v>166839801</v>
      </c>
      <c r="S34" s="105">
        <v>14736151</v>
      </c>
      <c r="T34" s="105">
        <f t="shared" si="6"/>
        <v>181575952</v>
      </c>
      <c r="U34" s="40">
        <f t="shared" si="7"/>
        <v>0.22033288553884617</v>
      </c>
      <c r="V34" s="103">
        <v>126224740</v>
      </c>
      <c r="W34" s="105">
        <v>24576731</v>
      </c>
      <c r="X34" s="105">
        <f t="shared" si="8"/>
        <v>150801471</v>
      </c>
      <c r="Y34" s="40">
        <f t="shared" si="9"/>
        <v>0.182989668416733</v>
      </c>
      <c r="Z34" s="75">
        <f t="shared" si="10"/>
        <v>655331593</v>
      </c>
      <c r="AA34" s="76">
        <f t="shared" si="11"/>
        <v>54662720</v>
      </c>
      <c r="AB34" s="76">
        <f t="shared" si="12"/>
        <v>709994313</v>
      </c>
      <c r="AC34" s="40">
        <f t="shared" si="13"/>
        <v>0.8615408261742762</v>
      </c>
      <c r="AD34" s="75">
        <v>126106400</v>
      </c>
      <c r="AE34" s="76">
        <v>20772893</v>
      </c>
      <c r="AF34" s="76">
        <f t="shared" si="14"/>
        <v>146879293</v>
      </c>
      <c r="AG34" s="40">
        <f t="shared" si="15"/>
        <v>0.8345841351829696</v>
      </c>
      <c r="AH34" s="40">
        <f t="shared" si="16"/>
        <v>0.026703410126027727</v>
      </c>
      <c r="AI34" s="12">
        <v>819926080</v>
      </c>
      <c r="AJ34" s="12">
        <v>782257531</v>
      </c>
      <c r="AK34" s="12">
        <v>652859725</v>
      </c>
      <c r="AL34" s="12"/>
    </row>
    <row r="35" spans="1:38" s="13" customFormat="1" ht="12.75">
      <c r="A35" s="29" t="s">
        <v>96</v>
      </c>
      <c r="B35" s="58" t="s">
        <v>234</v>
      </c>
      <c r="C35" s="39" t="s">
        <v>235</v>
      </c>
      <c r="D35" s="75">
        <v>154330692</v>
      </c>
      <c r="E35" s="76">
        <v>36445600</v>
      </c>
      <c r="F35" s="77">
        <f t="shared" si="0"/>
        <v>190776292</v>
      </c>
      <c r="G35" s="75">
        <v>154330694</v>
      </c>
      <c r="H35" s="76">
        <v>39705661</v>
      </c>
      <c r="I35" s="78">
        <f t="shared" si="1"/>
        <v>194036355</v>
      </c>
      <c r="J35" s="75">
        <v>43776431</v>
      </c>
      <c r="K35" s="76">
        <v>7265035</v>
      </c>
      <c r="L35" s="76">
        <f t="shared" si="2"/>
        <v>51041466</v>
      </c>
      <c r="M35" s="40">
        <f t="shared" si="3"/>
        <v>0.2675461686822176</v>
      </c>
      <c r="N35" s="103">
        <v>17676722</v>
      </c>
      <c r="O35" s="104">
        <v>5293236</v>
      </c>
      <c r="P35" s="105">
        <f t="shared" si="4"/>
        <v>22969958</v>
      </c>
      <c r="Q35" s="40">
        <f t="shared" si="5"/>
        <v>0.12040258125993979</v>
      </c>
      <c r="R35" s="103">
        <v>18808397</v>
      </c>
      <c r="S35" s="105">
        <v>8049764</v>
      </c>
      <c r="T35" s="105">
        <f t="shared" si="6"/>
        <v>26858161</v>
      </c>
      <c r="U35" s="40">
        <f t="shared" si="7"/>
        <v>0.13841818972532235</v>
      </c>
      <c r="V35" s="103">
        <v>19024945</v>
      </c>
      <c r="W35" s="105">
        <v>2927661</v>
      </c>
      <c r="X35" s="105">
        <f t="shared" si="8"/>
        <v>21952606</v>
      </c>
      <c r="Y35" s="40">
        <f t="shared" si="9"/>
        <v>0.11313656144489005</v>
      </c>
      <c r="Z35" s="75">
        <f t="shared" si="10"/>
        <v>99286495</v>
      </c>
      <c r="AA35" s="76">
        <f t="shared" si="11"/>
        <v>23535696</v>
      </c>
      <c r="AB35" s="76">
        <f t="shared" si="12"/>
        <v>122822191</v>
      </c>
      <c r="AC35" s="40">
        <f t="shared" si="13"/>
        <v>0.6329854578024824</v>
      </c>
      <c r="AD35" s="75">
        <v>17691522</v>
      </c>
      <c r="AE35" s="76">
        <v>4401389</v>
      </c>
      <c r="AF35" s="76">
        <f t="shared" si="14"/>
        <v>22092911</v>
      </c>
      <c r="AG35" s="40">
        <f t="shared" si="15"/>
        <v>0.9078787360209983</v>
      </c>
      <c r="AH35" s="40">
        <f t="shared" si="16"/>
        <v>-0.006350679636558554</v>
      </c>
      <c r="AI35" s="12">
        <v>133086683</v>
      </c>
      <c r="AJ35" s="12">
        <v>175561714</v>
      </c>
      <c r="AK35" s="12">
        <v>159388747</v>
      </c>
      <c r="AL35" s="12"/>
    </row>
    <row r="36" spans="1:38" s="13" customFormat="1" ht="12.75">
      <c r="A36" s="29" t="s">
        <v>115</v>
      </c>
      <c r="B36" s="58" t="s">
        <v>236</v>
      </c>
      <c r="C36" s="39" t="s">
        <v>237</v>
      </c>
      <c r="D36" s="75">
        <v>148079642</v>
      </c>
      <c r="E36" s="76">
        <v>3795800</v>
      </c>
      <c r="F36" s="77">
        <f t="shared" si="0"/>
        <v>151875442</v>
      </c>
      <c r="G36" s="75">
        <v>151370615</v>
      </c>
      <c r="H36" s="76">
        <v>3700800</v>
      </c>
      <c r="I36" s="78">
        <f t="shared" si="1"/>
        <v>155071415</v>
      </c>
      <c r="J36" s="75">
        <v>61731831</v>
      </c>
      <c r="K36" s="76">
        <v>260366</v>
      </c>
      <c r="L36" s="76">
        <f t="shared" si="2"/>
        <v>61992197</v>
      </c>
      <c r="M36" s="40">
        <f t="shared" si="3"/>
        <v>0.4081778869818861</v>
      </c>
      <c r="N36" s="103">
        <v>49570247</v>
      </c>
      <c r="O36" s="104">
        <v>283659</v>
      </c>
      <c r="P36" s="105">
        <f t="shared" si="4"/>
        <v>49853906</v>
      </c>
      <c r="Q36" s="40">
        <f t="shared" si="5"/>
        <v>0.32825521587617834</v>
      </c>
      <c r="R36" s="103">
        <v>35402744</v>
      </c>
      <c r="S36" s="105">
        <v>827434</v>
      </c>
      <c r="T36" s="105">
        <f t="shared" si="6"/>
        <v>36230178</v>
      </c>
      <c r="U36" s="40">
        <f t="shared" si="7"/>
        <v>0.23363543822696142</v>
      </c>
      <c r="V36" s="103">
        <v>4511465</v>
      </c>
      <c r="W36" s="105">
        <v>1356625</v>
      </c>
      <c r="X36" s="105">
        <f t="shared" si="8"/>
        <v>5868090</v>
      </c>
      <c r="Y36" s="40">
        <f t="shared" si="9"/>
        <v>0.037841210128894485</v>
      </c>
      <c r="Z36" s="75">
        <f t="shared" si="10"/>
        <v>151216287</v>
      </c>
      <c r="AA36" s="76">
        <f t="shared" si="11"/>
        <v>2728084</v>
      </c>
      <c r="AB36" s="76">
        <f t="shared" si="12"/>
        <v>153944371</v>
      </c>
      <c r="AC36" s="40">
        <f t="shared" si="13"/>
        <v>0.992732097014785</v>
      </c>
      <c r="AD36" s="75">
        <v>825917</v>
      </c>
      <c r="AE36" s="76">
        <v>2064778</v>
      </c>
      <c r="AF36" s="76">
        <f t="shared" si="14"/>
        <v>2890695</v>
      </c>
      <c r="AG36" s="40">
        <f t="shared" si="15"/>
        <v>0.8903941736760568</v>
      </c>
      <c r="AH36" s="40">
        <f t="shared" si="16"/>
        <v>1.0299927872016936</v>
      </c>
      <c r="AI36" s="12">
        <v>153245300</v>
      </c>
      <c r="AJ36" s="12">
        <v>163245300</v>
      </c>
      <c r="AK36" s="12">
        <v>145352664</v>
      </c>
      <c r="AL36" s="12"/>
    </row>
    <row r="37" spans="1:38" s="55" customFormat="1" ht="12.75">
      <c r="A37" s="59"/>
      <c r="B37" s="60" t="s">
        <v>238</v>
      </c>
      <c r="C37" s="32"/>
      <c r="D37" s="79">
        <f>SUM(D32:D36)</f>
        <v>2092108673</v>
      </c>
      <c r="E37" s="80">
        <f>SUM(E32:E36)</f>
        <v>373242193</v>
      </c>
      <c r="F37" s="81">
        <f t="shared" si="0"/>
        <v>2465350866</v>
      </c>
      <c r="G37" s="79">
        <f>SUM(G32:G36)</f>
        <v>2054057648</v>
      </c>
      <c r="H37" s="80">
        <f>SUM(H32:H36)</f>
        <v>360417024</v>
      </c>
      <c r="I37" s="88">
        <f t="shared" si="1"/>
        <v>2414474672</v>
      </c>
      <c r="J37" s="79">
        <f>SUM(J32:J36)</f>
        <v>595942889</v>
      </c>
      <c r="K37" s="90">
        <f>SUM(K32:K36)</f>
        <v>26063637</v>
      </c>
      <c r="L37" s="80">
        <f t="shared" si="2"/>
        <v>622006526</v>
      </c>
      <c r="M37" s="44">
        <f t="shared" si="3"/>
        <v>0.25229939258471457</v>
      </c>
      <c r="N37" s="109">
        <f>SUM(N32:N36)</f>
        <v>466686953</v>
      </c>
      <c r="O37" s="110">
        <f>SUM(O32:O36)</f>
        <v>36777426</v>
      </c>
      <c r="P37" s="111">
        <f t="shared" si="4"/>
        <v>503464379</v>
      </c>
      <c r="Q37" s="44">
        <f t="shared" si="5"/>
        <v>0.20421611623049196</v>
      </c>
      <c r="R37" s="109">
        <f>SUM(R32:R36)</f>
        <v>491660463</v>
      </c>
      <c r="S37" s="111">
        <f>SUM(S32:S36)</f>
        <v>38416742</v>
      </c>
      <c r="T37" s="111">
        <f t="shared" si="6"/>
        <v>530077205</v>
      </c>
      <c r="U37" s="44">
        <f t="shared" si="7"/>
        <v>0.2195414228805793</v>
      </c>
      <c r="V37" s="109">
        <f>SUM(V32:V36)</f>
        <v>376657597</v>
      </c>
      <c r="W37" s="111">
        <f>SUM(W32:W36)</f>
        <v>88141700</v>
      </c>
      <c r="X37" s="111">
        <f t="shared" si="8"/>
        <v>464799297</v>
      </c>
      <c r="Y37" s="44">
        <f t="shared" si="9"/>
        <v>0.19250535215388667</v>
      </c>
      <c r="Z37" s="79">
        <f t="shared" si="10"/>
        <v>1930947902</v>
      </c>
      <c r="AA37" s="80">
        <f t="shared" si="11"/>
        <v>189399505</v>
      </c>
      <c r="AB37" s="80">
        <f t="shared" si="12"/>
        <v>2120347407</v>
      </c>
      <c r="AC37" s="44">
        <f t="shared" si="13"/>
        <v>0.8781816730525637</v>
      </c>
      <c r="AD37" s="79">
        <f>SUM(AD32:AD36)</f>
        <v>341315906</v>
      </c>
      <c r="AE37" s="80">
        <f>SUM(AE32:AE36)</f>
        <v>48751360</v>
      </c>
      <c r="AF37" s="80">
        <f t="shared" si="14"/>
        <v>390067266</v>
      </c>
      <c r="AG37" s="44">
        <f t="shared" si="15"/>
        <v>0.9549261806362787</v>
      </c>
      <c r="AH37" s="44">
        <f t="shared" si="16"/>
        <v>0.19158754787693466</v>
      </c>
      <c r="AI37" s="61">
        <f>SUM(AI32:AI36)</f>
        <v>2095374784</v>
      </c>
      <c r="AJ37" s="61">
        <f>SUM(AJ32:AJ36)</f>
        <v>2121242139</v>
      </c>
      <c r="AK37" s="61">
        <f>SUM(AK32:AK36)</f>
        <v>2025629654</v>
      </c>
      <c r="AL37" s="61"/>
    </row>
    <row r="38" spans="1:38" s="55" customFormat="1" ht="12.75">
      <c r="A38" s="59"/>
      <c r="B38" s="60" t="s">
        <v>239</v>
      </c>
      <c r="C38" s="32"/>
      <c r="D38" s="79">
        <f>SUM(D9,D11:D15,D17:D22,D24:D30,D32:D36)</f>
        <v>13837577217</v>
      </c>
      <c r="E38" s="80">
        <f>SUM(E9,E11:E15,E17:E22,E24:E30,E32:E36)</f>
        <v>2589747824</v>
      </c>
      <c r="F38" s="81">
        <f t="shared" si="0"/>
        <v>16427325041</v>
      </c>
      <c r="G38" s="79">
        <f>SUM(G9,G11:G15,G17:G22,G24:G30,G32:G36)</f>
        <v>13583170916</v>
      </c>
      <c r="H38" s="80">
        <f>SUM(H9,H11:H15,H17:H22,H24:H30,H32:H36)</f>
        <v>3030699518</v>
      </c>
      <c r="I38" s="88">
        <f t="shared" si="1"/>
        <v>16613870434</v>
      </c>
      <c r="J38" s="79">
        <f>SUM(J9,J11:J15,J17:J22,J24:J30,J32:J36)</f>
        <v>3982259325</v>
      </c>
      <c r="K38" s="90">
        <f>SUM(K9,K11:K15,K17:K22,K24:K30,K32:K36)</f>
        <v>360018298</v>
      </c>
      <c r="L38" s="80">
        <f t="shared" si="2"/>
        <v>4342277623</v>
      </c>
      <c r="M38" s="44">
        <f t="shared" si="3"/>
        <v>0.2643326051053573</v>
      </c>
      <c r="N38" s="109">
        <f>SUM(N9,N11:N15,N17:N22,N24:N30,N32:N36)</f>
        <v>3340516477</v>
      </c>
      <c r="O38" s="110">
        <f>SUM(O9,O11:O15,O17:O22,O24:O30,O32:O36)</f>
        <v>494814255</v>
      </c>
      <c r="P38" s="111">
        <f t="shared" si="4"/>
        <v>3835330732</v>
      </c>
      <c r="Q38" s="44">
        <f t="shared" si="5"/>
        <v>0.23347262700577376</v>
      </c>
      <c r="R38" s="109">
        <f>SUM(R9,R11:R15,R17:R22,R24:R30,R32:R36)</f>
        <v>3111903196</v>
      </c>
      <c r="S38" s="111">
        <f>SUM(S9,S11:S15,S17:S22,S24:S30,S32:S36)</f>
        <v>453794681</v>
      </c>
      <c r="T38" s="111">
        <f t="shared" si="6"/>
        <v>3565697877</v>
      </c>
      <c r="U38" s="44">
        <f t="shared" si="7"/>
        <v>0.21462174579758733</v>
      </c>
      <c r="V38" s="109">
        <f>SUM(V9,V11:V15,V17:V22,V24:V30,V32:V36)</f>
        <v>2465896094</v>
      </c>
      <c r="W38" s="111">
        <f>SUM(W9,W11:W15,W17:W22,W24:W30,W32:W36)</f>
        <v>921173845</v>
      </c>
      <c r="X38" s="111">
        <f t="shared" si="8"/>
        <v>3387069939</v>
      </c>
      <c r="Y38" s="44">
        <f t="shared" si="9"/>
        <v>0.2038700104503295</v>
      </c>
      <c r="Z38" s="79">
        <f t="shared" si="10"/>
        <v>12900575092</v>
      </c>
      <c r="AA38" s="80">
        <f t="shared" si="11"/>
        <v>2229801079</v>
      </c>
      <c r="AB38" s="80">
        <f t="shared" si="12"/>
        <v>15130376171</v>
      </c>
      <c r="AC38" s="44">
        <f t="shared" si="13"/>
        <v>0.910707485718436</v>
      </c>
      <c r="AD38" s="79">
        <f>SUM(AD9,AD11:AD15,AD17:AD22,AD24:AD30,AD32:AD36)</f>
        <v>2191486000</v>
      </c>
      <c r="AE38" s="80">
        <f>SUM(AE9,AE11:AE15,AE17:AE22,AE24:AE30,AE32:AE36)</f>
        <v>740271501</v>
      </c>
      <c r="AF38" s="80">
        <f t="shared" si="14"/>
        <v>2931757501</v>
      </c>
      <c r="AG38" s="44">
        <f t="shared" si="15"/>
        <v>0.8793380067975302</v>
      </c>
      <c r="AH38" s="44">
        <f t="shared" si="16"/>
        <v>0.1553035808195924</v>
      </c>
      <c r="AI38" s="61">
        <f>SUM(AI9,AI11:AI15,AI17:AI22,AI24:AI30,AI32:AI36)</f>
        <v>14072881157</v>
      </c>
      <c r="AJ38" s="61">
        <f>SUM(AJ9,AJ11:AJ15,AJ17:AJ22,AJ24:AJ30,AJ32:AJ36)</f>
        <v>15307020015</v>
      </c>
      <c r="AK38" s="61">
        <f>SUM(AK9,AK11:AK15,AK17:AK22,AK24:AK30,AK32:AK36)</f>
        <v>13460044470</v>
      </c>
      <c r="AL38" s="61"/>
    </row>
    <row r="39" spans="1:38" s="13" customFormat="1" ht="12.75">
      <c r="A39" s="62"/>
      <c r="B39" s="63"/>
      <c r="C39" s="64"/>
      <c r="D39" s="91"/>
      <c r="E39" s="91"/>
      <c r="F39" s="92"/>
      <c r="G39" s="93"/>
      <c r="H39" s="91"/>
      <c r="I39" s="94"/>
      <c r="J39" s="93"/>
      <c r="K39" s="95"/>
      <c r="L39" s="91"/>
      <c r="M39" s="68"/>
      <c r="N39" s="93"/>
      <c r="O39" s="95"/>
      <c r="P39" s="91"/>
      <c r="Q39" s="68"/>
      <c r="R39" s="93"/>
      <c r="S39" s="95"/>
      <c r="T39" s="91"/>
      <c r="U39" s="68"/>
      <c r="V39" s="93"/>
      <c r="W39" s="95"/>
      <c r="X39" s="91"/>
      <c r="Y39" s="68"/>
      <c r="Z39" s="93"/>
      <c r="AA39" s="95"/>
      <c r="AB39" s="91"/>
      <c r="AC39" s="68"/>
      <c r="AD39" s="93"/>
      <c r="AE39" s="91"/>
      <c r="AF39" s="91"/>
      <c r="AG39" s="68"/>
      <c r="AH39" s="68"/>
      <c r="AI39" s="12"/>
      <c r="AJ39" s="12"/>
      <c r="AK39" s="12"/>
      <c r="AL39" s="12"/>
    </row>
    <row r="40" spans="1:38" s="13" customFormat="1" ht="13.5">
      <c r="A40" s="12"/>
      <c r="B40" s="136" t="s">
        <v>655</v>
      </c>
      <c r="C40" s="12"/>
      <c r="D40" s="86"/>
      <c r="E40" s="86"/>
      <c r="F40" s="86"/>
      <c r="G40" s="86"/>
      <c r="H40" s="86"/>
      <c r="I40" s="86"/>
      <c r="J40" s="86"/>
      <c r="K40" s="86"/>
      <c r="L40" s="86"/>
      <c r="M40" s="12"/>
      <c r="N40" s="86"/>
      <c r="O40" s="86"/>
      <c r="P40" s="86"/>
      <c r="Q40" s="12"/>
      <c r="R40" s="86"/>
      <c r="S40" s="86"/>
      <c r="T40" s="86"/>
      <c r="U40" s="12"/>
      <c r="V40" s="86"/>
      <c r="W40" s="86"/>
      <c r="X40" s="86"/>
      <c r="Y40" s="12"/>
      <c r="Z40" s="86"/>
      <c r="AA40" s="86"/>
      <c r="AB40" s="86"/>
      <c r="AC40" s="12"/>
      <c r="AD40" s="86"/>
      <c r="AE40" s="86"/>
      <c r="AF40" s="86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44</v>
      </c>
      <c r="C9" s="39" t="s">
        <v>45</v>
      </c>
      <c r="D9" s="75">
        <v>24767642787</v>
      </c>
      <c r="E9" s="76">
        <v>2980932710</v>
      </c>
      <c r="F9" s="77">
        <f>$D9+$E9</f>
        <v>27748575497</v>
      </c>
      <c r="G9" s="75">
        <v>25009478054</v>
      </c>
      <c r="H9" s="76">
        <v>2987419379</v>
      </c>
      <c r="I9" s="78">
        <f>$G9+$H9</f>
        <v>27996897433</v>
      </c>
      <c r="J9" s="75">
        <v>7202335263</v>
      </c>
      <c r="K9" s="76">
        <v>287522409</v>
      </c>
      <c r="L9" s="76">
        <f>$J9+$K9</f>
        <v>7489857672</v>
      </c>
      <c r="M9" s="40">
        <f>IF($F9=0,0,$L9/$F9)</f>
        <v>0.2699186368255104</v>
      </c>
      <c r="N9" s="103">
        <v>6218772633</v>
      </c>
      <c r="O9" s="104">
        <v>728776673</v>
      </c>
      <c r="P9" s="105">
        <f>$N9+$O9</f>
        <v>6947549306</v>
      </c>
      <c r="Q9" s="40">
        <f>IF($F9=0,0,$P9/$F9)</f>
        <v>0.2503749897630286</v>
      </c>
      <c r="R9" s="103">
        <v>5887888867</v>
      </c>
      <c r="S9" s="105">
        <v>322025880</v>
      </c>
      <c r="T9" s="105">
        <f>$R9+$S9</f>
        <v>6209914747</v>
      </c>
      <c r="U9" s="40">
        <f>IF($I9=0,0,$T9/$I9)</f>
        <v>0.22180724710161495</v>
      </c>
      <c r="V9" s="103">
        <v>5051673374</v>
      </c>
      <c r="W9" s="105">
        <v>1032961687</v>
      </c>
      <c r="X9" s="105">
        <f>$V9+$W9</f>
        <v>6084635061</v>
      </c>
      <c r="Y9" s="40">
        <f>IF($I9=0,0,$X9/$I9)</f>
        <v>0.21733247677037343</v>
      </c>
      <c r="Z9" s="75">
        <f>$J9+$N9+$R9+$V9</f>
        <v>24360670137</v>
      </c>
      <c r="AA9" s="76">
        <f>$K9+$O9+$S9+$W9</f>
        <v>2371286649</v>
      </c>
      <c r="AB9" s="76">
        <f>$Z9+$AA9</f>
        <v>26731956786</v>
      </c>
      <c r="AC9" s="40">
        <f>IF($I9=0,0,$AB9/$I9)</f>
        <v>0.9548185419464011</v>
      </c>
      <c r="AD9" s="75">
        <v>4587665679</v>
      </c>
      <c r="AE9" s="76">
        <v>1426855152</v>
      </c>
      <c r="AF9" s="76">
        <f>$AD9+$AE9</f>
        <v>6014520831</v>
      </c>
      <c r="AG9" s="40">
        <f>IF($AJ9=0,0,$AK9/$AJ9)</f>
        <v>0.9595090219986118</v>
      </c>
      <c r="AH9" s="40">
        <f>IF($AF9=0,0,(($X9/$AF9)-1))</f>
        <v>0.011657492254182111</v>
      </c>
      <c r="AI9" s="12">
        <v>25018876994</v>
      </c>
      <c r="AJ9" s="12">
        <v>25144832732</v>
      </c>
      <c r="AK9" s="12">
        <v>24126693863</v>
      </c>
      <c r="AL9" s="12"/>
    </row>
    <row r="10" spans="1:38" s="13" customFormat="1" ht="12.75">
      <c r="A10" s="29" t="s">
        <v>94</v>
      </c>
      <c r="B10" s="58" t="s">
        <v>48</v>
      </c>
      <c r="C10" s="39" t="s">
        <v>49</v>
      </c>
      <c r="D10" s="75">
        <v>36770044000</v>
      </c>
      <c r="E10" s="76">
        <v>7595073000</v>
      </c>
      <c r="F10" s="78">
        <f aca="true" t="shared" si="0" ref="F10:F24">$D10+$E10</f>
        <v>44365117000</v>
      </c>
      <c r="G10" s="75">
        <v>36583781000</v>
      </c>
      <c r="H10" s="76">
        <v>7700263000</v>
      </c>
      <c r="I10" s="78">
        <f aca="true" t="shared" si="1" ref="I10:I24">$G10+$H10</f>
        <v>44284044000</v>
      </c>
      <c r="J10" s="75">
        <v>8784868010</v>
      </c>
      <c r="K10" s="76">
        <v>520895000</v>
      </c>
      <c r="L10" s="76">
        <f aca="true" t="shared" si="2" ref="L10:L24">$J10+$K10</f>
        <v>9305763010</v>
      </c>
      <c r="M10" s="40">
        <f aca="true" t="shared" si="3" ref="M10:M24">IF($F10=0,0,$L10/$F10)</f>
        <v>0.2097540509134688</v>
      </c>
      <c r="N10" s="103">
        <v>9019123524</v>
      </c>
      <c r="O10" s="104">
        <v>940806000</v>
      </c>
      <c r="P10" s="105">
        <f aca="true" t="shared" si="4" ref="P10:P24">$N10+$O10</f>
        <v>9959929524</v>
      </c>
      <c r="Q10" s="40">
        <f aca="true" t="shared" si="5" ref="Q10:Q24">IF($F10=0,0,$P10/$F10)</f>
        <v>0.22449911546497217</v>
      </c>
      <c r="R10" s="103">
        <v>7845958801</v>
      </c>
      <c r="S10" s="105">
        <v>1346119000</v>
      </c>
      <c r="T10" s="105">
        <f aca="true" t="shared" si="6" ref="T10:T24">$R10+$S10</f>
        <v>9192077801</v>
      </c>
      <c r="U10" s="40">
        <f aca="true" t="shared" si="7" ref="U10:U24">IF($I10=0,0,$T10/$I10)</f>
        <v>0.2075708758892932</v>
      </c>
      <c r="V10" s="103">
        <v>9618334542</v>
      </c>
      <c r="W10" s="105">
        <v>3784067000</v>
      </c>
      <c r="X10" s="105">
        <f aca="true" t="shared" si="8" ref="X10:X24">$V10+$W10</f>
        <v>13402401542</v>
      </c>
      <c r="Y10" s="40">
        <f aca="true" t="shared" si="9" ref="Y10:Y24">IF($I10=0,0,$X10/$I10)</f>
        <v>0.3026462881754882</v>
      </c>
      <c r="Z10" s="75">
        <f aca="true" t="shared" si="10" ref="Z10:Z24">$J10+$N10+$R10+$V10</f>
        <v>35268284877</v>
      </c>
      <c r="AA10" s="76">
        <f aca="true" t="shared" si="11" ref="AA10:AA24">$K10+$O10+$S10+$W10</f>
        <v>6591887000</v>
      </c>
      <c r="AB10" s="76">
        <f aca="true" t="shared" si="12" ref="AB10:AB24">$Z10+$AA10</f>
        <v>41860171877</v>
      </c>
      <c r="AC10" s="40">
        <f aca="true" t="shared" si="13" ref="AC10:AC24">IF($I10=0,0,$AB10/$I10)</f>
        <v>0.9452653392946678</v>
      </c>
      <c r="AD10" s="75">
        <v>8272371418</v>
      </c>
      <c r="AE10" s="76">
        <v>2831365298</v>
      </c>
      <c r="AF10" s="76">
        <f aca="true" t="shared" si="14" ref="AF10:AF24">$AD10+$AE10</f>
        <v>11103736716</v>
      </c>
      <c r="AG10" s="40">
        <f aca="true" t="shared" si="15" ref="AG10:AG24">IF($AJ10=0,0,$AK10/$AJ10)</f>
        <v>0.9632442666321569</v>
      </c>
      <c r="AH10" s="40">
        <f aca="true" t="shared" si="16" ref="AH10:AH24">IF($AF10=0,0,(($X10/$AF10)-1))</f>
        <v>0.20701723075689693</v>
      </c>
      <c r="AI10" s="12">
        <v>37675954000</v>
      </c>
      <c r="AJ10" s="12">
        <v>38110977000</v>
      </c>
      <c r="AK10" s="12">
        <v>36710180091</v>
      </c>
      <c r="AL10" s="12"/>
    </row>
    <row r="11" spans="1:38" s="13" customFormat="1" ht="12.75">
      <c r="A11" s="29" t="s">
        <v>94</v>
      </c>
      <c r="B11" s="58" t="s">
        <v>54</v>
      </c>
      <c r="C11" s="39" t="s">
        <v>55</v>
      </c>
      <c r="D11" s="75">
        <v>22171995184</v>
      </c>
      <c r="E11" s="76">
        <v>4345256415</v>
      </c>
      <c r="F11" s="77">
        <f t="shared" si="0"/>
        <v>26517251599</v>
      </c>
      <c r="G11" s="75">
        <v>21993129108</v>
      </c>
      <c r="H11" s="76">
        <v>4507590226</v>
      </c>
      <c r="I11" s="78">
        <f t="shared" si="1"/>
        <v>26500719334</v>
      </c>
      <c r="J11" s="75">
        <v>5657404694</v>
      </c>
      <c r="K11" s="76">
        <v>513242271</v>
      </c>
      <c r="L11" s="76">
        <f t="shared" si="2"/>
        <v>6170646965</v>
      </c>
      <c r="M11" s="40">
        <f t="shared" si="3"/>
        <v>0.23270311185766715</v>
      </c>
      <c r="N11" s="103">
        <v>5387838826</v>
      </c>
      <c r="O11" s="104">
        <v>1179565337</v>
      </c>
      <c r="P11" s="105">
        <f t="shared" si="4"/>
        <v>6567404163</v>
      </c>
      <c r="Q11" s="40">
        <f t="shared" si="5"/>
        <v>0.24766534112636565</v>
      </c>
      <c r="R11" s="103">
        <v>5772591588</v>
      </c>
      <c r="S11" s="105">
        <v>671737249</v>
      </c>
      <c r="T11" s="105">
        <f t="shared" si="6"/>
        <v>6444328837</v>
      </c>
      <c r="U11" s="40">
        <f t="shared" si="7"/>
        <v>0.24317561933996368</v>
      </c>
      <c r="V11" s="103">
        <v>4840828341</v>
      </c>
      <c r="W11" s="105">
        <v>1843148153</v>
      </c>
      <c r="X11" s="105">
        <f t="shared" si="8"/>
        <v>6683976494</v>
      </c>
      <c r="Y11" s="40">
        <f t="shared" si="9"/>
        <v>0.2522186816802578</v>
      </c>
      <c r="Z11" s="75">
        <f t="shared" si="10"/>
        <v>21658663449</v>
      </c>
      <c r="AA11" s="76">
        <f t="shared" si="11"/>
        <v>4207693010</v>
      </c>
      <c r="AB11" s="76">
        <f t="shared" si="12"/>
        <v>25866356459</v>
      </c>
      <c r="AC11" s="40">
        <f t="shared" si="13"/>
        <v>0.9760624280795985</v>
      </c>
      <c r="AD11" s="75">
        <v>5148539178</v>
      </c>
      <c r="AE11" s="76">
        <v>2408467659</v>
      </c>
      <c r="AF11" s="76">
        <f t="shared" si="14"/>
        <v>7557006837</v>
      </c>
      <c r="AG11" s="40">
        <f t="shared" si="15"/>
        <v>0.9601353036100204</v>
      </c>
      <c r="AH11" s="40">
        <f t="shared" si="16"/>
        <v>-0.11552594325117449</v>
      </c>
      <c r="AI11" s="12">
        <v>25148081446</v>
      </c>
      <c r="AJ11" s="12">
        <v>25643019277</v>
      </c>
      <c r="AK11" s="12">
        <v>24620768099</v>
      </c>
      <c r="AL11" s="12"/>
    </row>
    <row r="12" spans="1:38" s="55" customFormat="1" ht="12.75">
      <c r="A12" s="59"/>
      <c r="B12" s="60" t="s">
        <v>95</v>
      </c>
      <c r="C12" s="32"/>
      <c r="D12" s="79">
        <f>SUM(D9:D11)</f>
        <v>83709681971</v>
      </c>
      <c r="E12" s="80">
        <f>SUM(E9:E11)</f>
        <v>14921262125</v>
      </c>
      <c r="F12" s="88">
        <f t="shared" si="0"/>
        <v>98630944096</v>
      </c>
      <c r="G12" s="79">
        <f>SUM(G9:G11)</f>
        <v>83586388162</v>
      </c>
      <c r="H12" s="80">
        <f>SUM(H9:H11)</f>
        <v>15195272605</v>
      </c>
      <c r="I12" s="81">
        <f t="shared" si="1"/>
        <v>98781660767</v>
      </c>
      <c r="J12" s="79">
        <f>SUM(J9:J11)</f>
        <v>21644607967</v>
      </c>
      <c r="K12" s="80">
        <f>SUM(K9:K11)</f>
        <v>1321659680</v>
      </c>
      <c r="L12" s="80">
        <f t="shared" si="2"/>
        <v>22966267647</v>
      </c>
      <c r="M12" s="44">
        <f t="shared" si="3"/>
        <v>0.23285053040399115</v>
      </c>
      <c r="N12" s="109">
        <f>SUM(N9:N11)</f>
        <v>20625734983</v>
      </c>
      <c r="O12" s="110">
        <f>SUM(O9:O11)</f>
        <v>2849148010</v>
      </c>
      <c r="P12" s="111">
        <f t="shared" si="4"/>
        <v>23474882993</v>
      </c>
      <c r="Q12" s="44">
        <f t="shared" si="5"/>
        <v>0.23800728268555657</v>
      </c>
      <c r="R12" s="109">
        <f>SUM(R9:R11)</f>
        <v>19506439256</v>
      </c>
      <c r="S12" s="111">
        <f>SUM(S9:S11)</f>
        <v>2339882129</v>
      </c>
      <c r="T12" s="111">
        <f t="shared" si="6"/>
        <v>21846321385</v>
      </c>
      <c r="U12" s="44">
        <f t="shared" si="7"/>
        <v>0.2211576644426918</v>
      </c>
      <c r="V12" s="109">
        <f>SUM(V9:V11)</f>
        <v>19510836257</v>
      </c>
      <c r="W12" s="111">
        <f>SUM(W9:W11)</f>
        <v>6660176840</v>
      </c>
      <c r="X12" s="111">
        <f t="shared" si="8"/>
        <v>26171013097</v>
      </c>
      <c r="Y12" s="44">
        <f t="shared" si="9"/>
        <v>0.2649379742534452</v>
      </c>
      <c r="Z12" s="79">
        <f t="shared" si="10"/>
        <v>81287618463</v>
      </c>
      <c r="AA12" s="80">
        <f t="shared" si="11"/>
        <v>13170866659</v>
      </c>
      <c r="AB12" s="80">
        <f t="shared" si="12"/>
        <v>94458485122</v>
      </c>
      <c r="AC12" s="44">
        <f t="shared" si="13"/>
        <v>0.9562350378457674</v>
      </c>
      <c r="AD12" s="79">
        <f>SUM(AD9:AD11)</f>
        <v>18008576275</v>
      </c>
      <c r="AE12" s="80">
        <f>SUM(AE9:AE11)</f>
        <v>6666688109</v>
      </c>
      <c r="AF12" s="80">
        <f t="shared" si="14"/>
        <v>24675264384</v>
      </c>
      <c r="AG12" s="44">
        <f t="shared" si="15"/>
        <v>0.9612909754339777</v>
      </c>
      <c r="AH12" s="44">
        <f t="shared" si="16"/>
        <v>0.06061733279623449</v>
      </c>
      <c r="AI12" s="61">
        <f>SUM(AI9:AI11)</f>
        <v>87842912440</v>
      </c>
      <c r="AJ12" s="61">
        <f>SUM(AJ9:AJ11)</f>
        <v>88898829009</v>
      </c>
      <c r="AK12" s="61">
        <f>SUM(AK9:AK11)</f>
        <v>85457642053</v>
      </c>
      <c r="AL12" s="61"/>
    </row>
    <row r="13" spans="1:38" s="13" customFormat="1" ht="12.75">
      <c r="A13" s="29" t="s">
        <v>96</v>
      </c>
      <c r="B13" s="58" t="s">
        <v>62</v>
      </c>
      <c r="C13" s="39" t="s">
        <v>63</v>
      </c>
      <c r="D13" s="75">
        <v>4341393875</v>
      </c>
      <c r="E13" s="76">
        <v>326103788</v>
      </c>
      <c r="F13" s="77">
        <f t="shared" si="0"/>
        <v>4667497663</v>
      </c>
      <c r="G13" s="75">
        <v>4341393876</v>
      </c>
      <c r="H13" s="76">
        <v>335203789</v>
      </c>
      <c r="I13" s="78">
        <f t="shared" si="1"/>
        <v>4676597665</v>
      </c>
      <c r="J13" s="75">
        <v>1279742030</v>
      </c>
      <c r="K13" s="76">
        <v>46945179</v>
      </c>
      <c r="L13" s="76">
        <f t="shared" si="2"/>
        <v>1326687209</v>
      </c>
      <c r="M13" s="40">
        <f t="shared" si="3"/>
        <v>0.2842395015035276</v>
      </c>
      <c r="N13" s="103">
        <v>1081022672</v>
      </c>
      <c r="O13" s="104">
        <v>44174867</v>
      </c>
      <c r="P13" s="105">
        <f t="shared" si="4"/>
        <v>1125197539</v>
      </c>
      <c r="Q13" s="40">
        <f t="shared" si="5"/>
        <v>0.24107083071934257</v>
      </c>
      <c r="R13" s="103">
        <v>990466890</v>
      </c>
      <c r="S13" s="105">
        <v>26205446</v>
      </c>
      <c r="T13" s="105">
        <f t="shared" si="6"/>
        <v>1016672336</v>
      </c>
      <c r="U13" s="40">
        <f t="shared" si="7"/>
        <v>0.21739572416264294</v>
      </c>
      <c r="V13" s="103">
        <v>855961874</v>
      </c>
      <c r="W13" s="105">
        <v>48626919</v>
      </c>
      <c r="X13" s="105">
        <f t="shared" si="8"/>
        <v>904588793</v>
      </c>
      <c r="Y13" s="40">
        <f t="shared" si="9"/>
        <v>0.19342882535523825</v>
      </c>
      <c r="Z13" s="75">
        <f t="shared" si="10"/>
        <v>4207193466</v>
      </c>
      <c r="AA13" s="76">
        <f t="shared" si="11"/>
        <v>165952411</v>
      </c>
      <c r="AB13" s="76">
        <f t="shared" si="12"/>
        <v>4373145877</v>
      </c>
      <c r="AC13" s="40">
        <f t="shared" si="13"/>
        <v>0.9351127016396866</v>
      </c>
      <c r="AD13" s="75">
        <v>797082015</v>
      </c>
      <c r="AE13" s="76">
        <v>102904540</v>
      </c>
      <c r="AF13" s="76">
        <f t="shared" si="14"/>
        <v>899986555</v>
      </c>
      <c r="AG13" s="40">
        <f t="shared" si="15"/>
        <v>0.9144882776789809</v>
      </c>
      <c r="AH13" s="40">
        <f t="shared" si="16"/>
        <v>0.005113674170388105</v>
      </c>
      <c r="AI13" s="12">
        <v>3986759981</v>
      </c>
      <c r="AJ13" s="12">
        <v>4401113646</v>
      </c>
      <c r="AK13" s="12">
        <v>4024766838</v>
      </c>
      <c r="AL13" s="12"/>
    </row>
    <row r="14" spans="1:38" s="13" customFormat="1" ht="12.75">
      <c r="A14" s="29" t="s">
        <v>96</v>
      </c>
      <c r="B14" s="58" t="s">
        <v>240</v>
      </c>
      <c r="C14" s="39" t="s">
        <v>241</v>
      </c>
      <c r="D14" s="75">
        <v>659674000</v>
      </c>
      <c r="E14" s="76">
        <v>152467500</v>
      </c>
      <c r="F14" s="77">
        <f t="shared" si="0"/>
        <v>812141500</v>
      </c>
      <c r="G14" s="75">
        <v>644326008</v>
      </c>
      <c r="H14" s="76">
        <v>96907417</v>
      </c>
      <c r="I14" s="78">
        <f t="shared" si="1"/>
        <v>741233425</v>
      </c>
      <c r="J14" s="75">
        <v>180900287</v>
      </c>
      <c r="K14" s="76">
        <v>9178692</v>
      </c>
      <c r="L14" s="76">
        <f t="shared" si="2"/>
        <v>190078979</v>
      </c>
      <c r="M14" s="40">
        <f t="shared" si="3"/>
        <v>0.23404662734264903</v>
      </c>
      <c r="N14" s="103">
        <v>158133372</v>
      </c>
      <c r="O14" s="104">
        <v>11836670</v>
      </c>
      <c r="P14" s="105">
        <f t="shared" si="4"/>
        <v>169970042</v>
      </c>
      <c r="Q14" s="40">
        <f t="shared" si="5"/>
        <v>0.20928624137542534</v>
      </c>
      <c r="R14" s="103">
        <v>155392365</v>
      </c>
      <c r="S14" s="105">
        <v>15816418</v>
      </c>
      <c r="T14" s="105">
        <f t="shared" si="6"/>
        <v>171208783</v>
      </c>
      <c r="U14" s="40">
        <f t="shared" si="7"/>
        <v>0.23097822794486095</v>
      </c>
      <c r="V14" s="103">
        <v>143975276</v>
      </c>
      <c r="W14" s="105">
        <v>48248389</v>
      </c>
      <c r="X14" s="105">
        <f t="shared" si="8"/>
        <v>192223665</v>
      </c>
      <c r="Y14" s="40">
        <f t="shared" si="9"/>
        <v>0.2593294615660377</v>
      </c>
      <c r="Z14" s="75">
        <f t="shared" si="10"/>
        <v>638401300</v>
      </c>
      <c r="AA14" s="76">
        <f t="shared" si="11"/>
        <v>85080169</v>
      </c>
      <c r="AB14" s="76">
        <f t="shared" si="12"/>
        <v>723481469</v>
      </c>
      <c r="AC14" s="40">
        <f t="shared" si="13"/>
        <v>0.976050788589303</v>
      </c>
      <c r="AD14" s="75">
        <v>147079471</v>
      </c>
      <c r="AE14" s="76">
        <v>77434626</v>
      </c>
      <c r="AF14" s="76">
        <f t="shared" si="14"/>
        <v>224514097</v>
      </c>
      <c r="AG14" s="40">
        <f t="shared" si="15"/>
        <v>0.9487621593435421</v>
      </c>
      <c r="AH14" s="40">
        <f t="shared" si="16"/>
        <v>-0.1438236281439379</v>
      </c>
      <c r="AI14" s="12">
        <v>804367789</v>
      </c>
      <c r="AJ14" s="12">
        <v>763208451</v>
      </c>
      <c r="AK14" s="12">
        <v>724103298</v>
      </c>
      <c r="AL14" s="12"/>
    </row>
    <row r="15" spans="1:38" s="13" customFormat="1" ht="12.75">
      <c r="A15" s="29" t="s">
        <v>96</v>
      </c>
      <c r="B15" s="58" t="s">
        <v>242</v>
      </c>
      <c r="C15" s="39" t="s">
        <v>243</v>
      </c>
      <c r="D15" s="75">
        <v>507320714</v>
      </c>
      <c r="E15" s="76">
        <v>62493371</v>
      </c>
      <c r="F15" s="77">
        <f t="shared" si="0"/>
        <v>569814085</v>
      </c>
      <c r="G15" s="75">
        <v>513027624</v>
      </c>
      <c r="H15" s="76">
        <v>56428582</v>
      </c>
      <c r="I15" s="78">
        <f t="shared" si="1"/>
        <v>569456206</v>
      </c>
      <c r="J15" s="75">
        <v>119749391</v>
      </c>
      <c r="K15" s="76">
        <v>875945</v>
      </c>
      <c r="L15" s="76">
        <f t="shared" si="2"/>
        <v>120625336</v>
      </c>
      <c r="M15" s="40">
        <f t="shared" si="3"/>
        <v>0.21169244350988622</v>
      </c>
      <c r="N15" s="103">
        <v>108342316</v>
      </c>
      <c r="O15" s="104">
        <v>4167175</v>
      </c>
      <c r="P15" s="105">
        <f t="shared" si="4"/>
        <v>112509491</v>
      </c>
      <c r="Q15" s="40">
        <f t="shared" si="5"/>
        <v>0.19744947336638757</v>
      </c>
      <c r="R15" s="103">
        <v>119322579</v>
      </c>
      <c r="S15" s="105">
        <v>7467028</v>
      </c>
      <c r="T15" s="105">
        <f t="shared" si="6"/>
        <v>126789607</v>
      </c>
      <c r="U15" s="40">
        <f t="shared" si="7"/>
        <v>0.22265032089227946</v>
      </c>
      <c r="V15" s="103">
        <v>115806811</v>
      </c>
      <c r="W15" s="105">
        <v>22270783</v>
      </c>
      <c r="X15" s="105">
        <f t="shared" si="8"/>
        <v>138077594</v>
      </c>
      <c r="Y15" s="40">
        <f t="shared" si="9"/>
        <v>0.24247271791081332</v>
      </c>
      <c r="Z15" s="75">
        <f t="shared" si="10"/>
        <v>463221097</v>
      </c>
      <c r="AA15" s="76">
        <f t="shared" si="11"/>
        <v>34780931</v>
      </c>
      <c r="AB15" s="76">
        <f t="shared" si="12"/>
        <v>498002028</v>
      </c>
      <c r="AC15" s="40">
        <f t="shared" si="13"/>
        <v>0.8745220839686485</v>
      </c>
      <c r="AD15" s="75">
        <v>108321268</v>
      </c>
      <c r="AE15" s="76">
        <v>23135650</v>
      </c>
      <c r="AF15" s="76">
        <f t="shared" si="14"/>
        <v>131456918</v>
      </c>
      <c r="AG15" s="40">
        <f t="shared" si="15"/>
        <v>0.8245017287694624</v>
      </c>
      <c r="AH15" s="40">
        <f t="shared" si="16"/>
        <v>0.05036384619940648</v>
      </c>
      <c r="AI15" s="12">
        <v>578481597</v>
      </c>
      <c r="AJ15" s="12">
        <v>568860407</v>
      </c>
      <c r="AK15" s="12">
        <v>469026389</v>
      </c>
      <c r="AL15" s="12"/>
    </row>
    <row r="16" spans="1:38" s="13" customFormat="1" ht="12.75">
      <c r="A16" s="29" t="s">
        <v>115</v>
      </c>
      <c r="B16" s="58" t="s">
        <v>244</v>
      </c>
      <c r="C16" s="39" t="s">
        <v>245</v>
      </c>
      <c r="D16" s="75">
        <v>350567331</v>
      </c>
      <c r="E16" s="76">
        <v>17702113</v>
      </c>
      <c r="F16" s="77">
        <f t="shared" si="0"/>
        <v>368269444</v>
      </c>
      <c r="G16" s="75">
        <v>368160825</v>
      </c>
      <c r="H16" s="76">
        <v>22602113</v>
      </c>
      <c r="I16" s="78">
        <f t="shared" si="1"/>
        <v>390762938</v>
      </c>
      <c r="J16" s="75">
        <v>112634171</v>
      </c>
      <c r="K16" s="76">
        <v>7396923</v>
      </c>
      <c r="L16" s="76">
        <f t="shared" si="2"/>
        <v>120031094</v>
      </c>
      <c r="M16" s="40">
        <f t="shared" si="3"/>
        <v>0.3259328080447532</v>
      </c>
      <c r="N16" s="103">
        <v>94666556</v>
      </c>
      <c r="O16" s="104">
        <v>4918248</v>
      </c>
      <c r="P16" s="105">
        <f t="shared" si="4"/>
        <v>99584804</v>
      </c>
      <c r="Q16" s="40">
        <f t="shared" si="5"/>
        <v>0.27041288823299714</v>
      </c>
      <c r="R16" s="103">
        <v>66186886</v>
      </c>
      <c r="S16" s="105">
        <v>4661633</v>
      </c>
      <c r="T16" s="105">
        <f t="shared" si="6"/>
        <v>70848519</v>
      </c>
      <c r="U16" s="40">
        <f t="shared" si="7"/>
        <v>0.18130818486168718</v>
      </c>
      <c r="V16" s="103">
        <v>33489427</v>
      </c>
      <c r="W16" s="105">
        <v>2558812</v>
      </c>
      <c r="X16" s="105">
        <f t="shared" si="8"/>
        <v>36048239</v>
      </c>
      <c r="Y16" s="40">
        <f t="shared" si="9"/>
        <v>0.0922509160784332</v>
      </c>
      <c r="Z16" s="75">
        <f t="shared" si="10"/>
        <v>306977040</v>
      </c>
      <c r="AA16" s="76">
        <f t="shared" si="11"/>
        <v>19535616</v>
      </c>
      <c r="AB16" s="76">
        <f t="shared" si="12"/>
        <v>326512656</v>
      </c>
      <c r="AC16" s="40">
        <f t="shared" si="13"/>
        <v>0.8355773392204355</v>
      </c>
      <c r="AD16" s="75">
        <v>20423386</v>
      </c>
      <c r="AE16" s="76">
        <v>1471838</v>
      </c>
      <c r="AF16" s="76">
        <f t="shared" si="14"/>
        <v>21895224</v>
      </c>
      <c r="AG16" s="40">
        <f t="shared" si="15"/>
        <v>0.9072718094933436</v>
      </c>
      <c r="AH16" s="40">
        <f t="shared" si="16"/>
        <v>0.6463973604471915</v>
      </c>
      <c r="AI16" s="12">
        <v>390995566</v>
      </c>
      <c r="AJ16" s="12">
        <v>368062310</v>
      </c>
      <c r="AK16" s="12">
        <v>333932558</v>
      </c>
      <c r="AL16" s="12"/>
    </row>
    <row r="17" spans="1:38" s="55" customFormat="1" ht="12.75">
      <c r="A17" s="59"/>
      <c r="B17" s="60" t="s">
        <v>246</v>
      </c>
      <c r="C17" s="32"/>
      <c r="D17" s="79">
        <f>SUM(D13:D16)</f>
        <v>5858955920</v>
      </c>
      <c r="E17" s="80">
        <f>SUM(E13:E16)</f>
        <v>558766772</v>
      </c>
      <c r="F17" s="88">
        <f t="shared" si="0"/>
        <v>6417722692</v>
      </c>
      <c r="G17" s="79">
        <f>SUM(G13:G16)</f>
        <v>5866908333</v>
      </c>
      <c r="H17" s="80">
        <f>SUM(H13:H16)</f>
        <v>511141901</v>
      </c>
      <c r="I17" s="81">
        <f t="shared" si="1"/>
        <v>6378050234</v>
      </c>
      <c r="J17" s="79">
        <f>SUM(J13:J16)</f>
        <v>1693025879</v>
      </c>
      <c r="K17" s="80">
        <f>SUM(K13:K16)</f>
        <v>64396739</v>
      </c>
      <c r="L17" s="80">
        <f t="shared" si="2"/>
        <v>1757422618</v>
      </c>
      <c r="M17" s="44">
        <f t="shared" si="3"/>
        <v>0.2738389772108277</v>
      </c>
      <c r="N17" s="109">
        <f>SUM(N13:N16)</f>
        <v>1442164916</v>
      </c>
      <c r="O17" s="110">
        <f>SUM(O13:O16)</f>
        <v>65096960</v>
      </c>
      <c r="P17" s="111">
        <f t="shared" si="4"/>
        <v>1507261876</v>
      </c>
      <c r="Q17" s="44">
        <f t="shared" si="5"/>
        <v>0.2348593026431127</v>
      </c>
      <c r="R17" s="109">
        <f>SUM(R13:R16)</f>
        <v>1331368720</v>
      </c>
      <c r="S17" s="111">
        <f>SUM(S13:S16)</f>
        <v>54150525</v>
      </c>
      <c r="T17" s="111">
        <f t="shared" si="6"/>
        <v>1385519245</v>
      </c>
      <c r="U17" s="44">
        <f t="shared" si="7"/>
        <v>0.2172324133814591</v>
      </c>
      <c r="V17" s="109">
        <f>SUM(V13:V16)</f>
        <v>1149233388</v>
      </c>
      <c r="W17" s="111">
        <f>SUM(W13:W16)</f>
        <v>121704903</v>
      </c>
      <c r="X17" s="111">
        <f t="shared" si="8"/>
        <v>1270938291</v>
      </c>
      <c r="Y17" s="44">
        <f t="shared" si="9"/>
        <v>0.19926752602619907</v>
      </c>
      <c r="Z17" s="79">
        <f t="shared" si="10"/>
        <v>5615792903</v>
      </c>
      <c r="AA17" s="80">
        <f t="shared" si="11"/>
        <v>305349127</v>
      </c>
      <c r="AB17" s="80">
        <f t="shared" si="12"/>
        <v>5921142030</v>
      </c>
      <c r="AC17" s="44">
        <f t="shared" si="13"/>
        <v>0.9283624011670022</v>
      </c>
      <c r="AD17" s="79">
        <f>SUM(AD13:AD16)</f>
        <v>1072906140</v>
      </c>
      <c r="AE17" s="80">
        <f>SUM(AE13:AE16)</f>
        <v>204946654</v>
      </c>
      <c r="AF17" s="80">
        <f t="shared" si="14"/>
        <v>1277852794</v>
      </c>
      <c r="AG17" s="44">
        <f t="shared" si="15"/>
        <v>0.909950223643001</v>
      </c>
      <c r="AH17" s="44">
        <f t="shared" si="16"/>
        <v>-0.005411032501134838</v>
      </c>
      <c r="AI17" s="61">
        <f>SUM(AI13:AI16)</f>
        <v>5760604933</v>
      </c>
      <c r="AJ17" s="61">
        <f>SUM(AJ13:AJ16)</f>
        <v>6101244814</v>
      </c>
      <c r="AK17" s="61">
        <f>SUM(AK13:AK16)</f>
        <v>5551829083</v>
      </c>
      <c r="AL17" s="61"/>
    </row>
    <row r="18" spans="1:38" s="13" customFormat="1" ht="12.75">
      <c r="A18" s="29" t="s">
        <v>96</v>
      </c>
      <c r="B18" s="58" t="s">
        <v>74</v>
      </c>
      <c r="C18" s="39" t="s">
        <v>75</v>
      </c>
      <c r="D18" s="75">
        <v>1858063642</v>
      </c>
      <c r="E18" s="76">
        <v>220581836</v>
      </c>
      <c r="F18" s="77">
        <f t="shared" si="0"/>
        <v>2078645478</v>
      </c>
      <c r="G18" s="75">
        <v>1845094659</v>
      </c>
      <c r="H18" s="76">
        <v>253812488</v>
      </c>
      <c r="I18" s="78">
        <f t="shared" si="1"/>
        <v>2098907147</v>
      </c>
      <c r="J18" s="75">
        <v>493180711</v>
      </c>
      <c r="K18" s="76">
        <v>24306552</v>
      </c>
      <c r="L18" s="76">
        <f t="shared" si="2"/>
        <v>517487263</v>
      </c>
      <c r="M18" s="40">
        <f t="shared" si="3"/>
        <v>0.24895407537119227</v>
      </c>
      <c r="N18" s="103">
        <v>468151253</v>
      </c>
      <c r="O18" s="104">
        <v>67119266</v>
      </c>
      <c r="P18" s="105">
        <f t="shared" si="4"/>
        <v>535270519</v>
      </c>
      <c r="Q18" s="40">
        <f t="shared" si="5"/>
        <v>0.25750928894090136</v>
      </c>
      <c r="R18" s="103">
        <v>475175073</v>
      </c>
      <c r="S18" s="105">
        <v>52623966</v>
      </c>
      <c r="T18" s="105">
        <f t="shared" si="6"/>
        <v>527799039</v>
      </c>
      <c r="U18" s="40">
        <f t="shared" si="7"/>
        <v>0.251463739000742</v>
      </c>
      <c r="V18" s="103">
        <v>379371573</v>
      </c>
      <c r="W18" s="105">
        <v>78749468</v>
      </c>
      <c r="X18" s="105">
        <f t="shared" si="8"/>
        <v>458121041</v>
      </c>
      <c r="Y18" s="40">
        <f t="shared" si="9"/>
        <v>0.2182664638856461</v>
      </c>
      <c r="Z18" s="75">
        <f t="shared" si="10"/>
        <v>1815878610</v>
      </c>
      <c r="AA18" s="76">
        <f t="shared" si="11"/>
        <v>222799252</v>
      </c>
      <c r="AB18" s="76">
        <f t="shared" si="12"/>
        <v>2038677862</v>
      </c>
      <c r="AC18" s="40">
        <f t="shared" si="13"/>
        <v>0.9713044547558539</v>
      </c>
      <c r="AD18" s="75">
        <v>365290650</v>
      </c>
      <c r="AE18" s="76">
        <v>166534140</v>
      </c>
      <c r="AF18" s="76">
        <f t="shared" si="14"/>
        <v>531824790</v>
      </c>
      <c r="AG18" s="40">
        <f t="shared" si="15"/>
        <v>0.9727889109671117</v>
      </c>
      <c r="AH18" s="40">
        <f t="shared" si="16"/>
        <v>-0.13858652395650828</v>
      </c>
      <c r="AI18" s="12">
        <v>2145614351</v>
      </c>
      <c r="AJ18" s="12">
        <v>2058772287</v>
      </c>
      <c r="AK18" s="12">
        <v>2002750851</v>
      </c>
      <c r="AL18" s="12"/>
    </row>
    <row r="19" spans="1:38" s="13" customFormat="1" ht="12.75">
      <c r="A19" s="29" t="s">
        <v>96</v>
      </c>
      <c r="B19" s="58" t="s">
        <v>247</v>
      </c>
      <c r="C19" s="39" t="s">
        <v>248</v>
      </c>
      <c r="D19" s="75">
        <v>851104698</v>
      </c>
      <c r="E19" s="76">
        <v>114851847</v>
      </c>
      <c r="F19" s="77">
        <f t="shared" si="0"/>
        <v>965956545</v>
      </c>
      <c r="G19" s="75">
        <v>880393338</v>
      </c>
      <c r="H19" s="76">
        <v>126958060</v>
      </c>
      <c r="I19" s="78">
        <f t="shared" si="1"/>
        <v>1007351398</v>
      </c>
      <c r="J19" s="75">
        <v>203217508</v>
      </c>
      <c r="K19" s="76">
        <v>9820268</v>
      </c>
      <c r="L19" s="76">
        <f t="shared" si="2"/>
        <v>213037776</v>
      </c>
      <c r="M19" s="40">
        <f t="shared" si="3"/>
        <v>0.22054592114182528</v>
      </c>
      <c r="N19" s="103">
        <v>185006527</v>
      </c>
      <c r="O19" s="104">
        <v>10040963</v>
      </c>
      <c r="P19" s="105">
        <f t="shared" si="4"/>
        <v>195047490</v>
      </c>
      <c r="Q19" s="40">
        <f t="shared" si="5"/>
        <v>0.20192159886447067</v>
      </c>
      <c r="R19" s="103">
        <v>204079441</v>
      </c>
      <c r="S19" s="105">
        <v>11828290</v>
      </c>
      <c r="T19" s="105">
        <f t="shared" si="6"/>
        <v>215907731</v>
      </c>
      <c r="U19" s="40">
        <f t="shared" si="7"/>
        <v>0.21433209049857296</v>
      </c>
      <c r="V19" s="103">
        <v>184784847</v>
      </c>
      <c r="W19" s="105">
        <v>40608986</v>
      </c>
      <c r="X19" s="105">
        <f t="shared" si="8"/>
        <v>225393833</v>
      </c>
      <c r="Y19" s="40">
        <f t="shared" si="9"/>
        <v>0.22374896530396238</v>
      </c>
      <c r="Z19" s="75">
        <f t="shared" si="10"/>
        <v>777088323</v>
      </c>
      <c r="AA19" s="76">
        <f t="shared" si="11"/>
        <v>72298507</v>
      </c>
      <c r="AB19" s="76">
        <f t="shared" si="12"/>
        <v>849386830</v>
      </c>
      <c r="AC19" s="40">
        <f t="shared" si="13"/>
        <v>0.8431882178218807</v>
      </c>
      <c r="AD19" s="75">
        <v>164768582</v>
      </c>
      <c r="AE19" s="76">
        <v>18908831</v>
      </c>
      <c r="AF19" s="76">
        <f t="shared" si="14"/>
        <v>183677413</v>
      </c>
      <c r="AG19" s="40">
        <f t="shared" si="15"/>
        <v>0.8543769654342608</v>
      </c>
      <c r="AH19" s="40">
        <f t="shared" si="16"/>
        <v>0.22711785471412327</v>
      </c>
      <c r="AI19" s="12">
        <v>899912698</v>
      </c>
      <c r="AJ19" s="12">
        <v>888055014</v>
      </c>
      <c r="AK19" s="12">
        <v>758733748</v>
      </c>
      <c r="AL19" s="12"/>
    </row>
    <row r="20" spans="1:38" s="13" customFormat="1" ht="12.75">
      <c r="A20" s="29" t="s">
        <v>96</v>
      </c>
      <c r="B20" s="58" t="s">
        <v>249</v>
      </c>
      <c r="C20" s="39" t="s">
        <v>250</v>
      </c>
      <c r="D20" s="75">
        <v>458389001</v>
      </c>
      <c r="E20" s="76">
        <v>84901000</v>
      </c>
      <c r="F20" s="77">
        <f t="shared" si="0"/>
        <v>543290001</v>
      </c>
      <c r="G20" s="75">
        <v>418429774</v>
      </c>
      <c r="H20" s="76">
        <v>84901000</v>
      </c>
      <c r="I20" s="78">
        <f t="shared" si="1"/>
        <v>503330774</v>
      </c>
      <c r="J20" s="75">
        <v>116756476</v>
      </c>
      <c r="K20" s="76">
        <v>14914359</v>
      </c>
      <c r="L20" s="76">
        <f t="shared" si="2"/>
        <v>131670835</v>
      </c>
      <c r="M20" s="40">
        <f t="shared" si="3"/>
        <v>0.2423582888653237</v>
      </c>
      <c r="N20" s="103">
        <v>98767036</v>
      </c>
      <c r="O20" s="104">
        <v>27541931</v>
      </c>
      <c r="P20" s="105">
        <f t="shared" si="4"/>
        <v>126308967</v>
      </c>
      <c r="Q20" s="40">
        <f t="shared" si="5"/>
        <v>0.23248903305326984</v>
      </c>
      <c r="R20" s="103">
        <v>143794651</v>
      </c>
      <c r="S20" s="105">
        <v>6605689</v>
      </c>
      <c r="T20" s="105">
        <f t="shared" si="6"/>
        <v>150400340</v>
      </c>
      <c r="U20" s="40">
        <f t="shared" si="7"/>
        <v>0.2988101418968672</v>
      </c>
      <c r="V20" s="103">
        <v>99427830</v>
      </c>
      <c r="W20" s="105">
        <v>20720163</v>
      </c>
      <c r="X20" s="105">
        <f t="shared" si="8"/>
        <v>120147993</v>
      </c>
      <c r="Y20" s="40">
        <f t="shared" si="9"/>
        <v>0.2387058356181496</v>
      </c>
      <c r="Z20" s="75">
        <f t="shared" si="10"/>
        <v>458745993</v>
      </c>
      <c r="AA20" s="76">
        <f t="shared" si="11"/>
        <v>69782142</v>
      </c>
      <c r="AB20" s="76">
        <f t="shared" si="12"/>
        <v>528528135</v>
      </c>
      <c r="AC20" s="40">
        <f t="shared" si="13"/>
        <v>1.05006123666899</v>
      </c>
      <c r="AD20" s="75">
        <v>76037583</v>
      </c>
      <c r="AE20" s="76">
        <v>46318914</v>
      </c>
      <c r="AF20" s="76">
        <f t="shared" si="14"/>
        <v>122356497</v>
      </c>
      <c r="AG20" s="40">
        <f t="shared" si="15"/>
        <v>0.819574022352515</v>
      </c>
      <c r="AH20" s="40">
        <f t="shared" si="16"/>
        <v>-0.01804974851478458</v>
      </c>
      <c r="AI20" s="12">
        <v>495650000</v>
      </c>
      <c r="AJ20" s="12">
        <v>497649774</v>
      </c>
      <c r="AK20" s="12">
        <v>407860827</v>
      </c>
      <c r="AL20" s="12"/>
    </row>
    <row r="21" spans="1:38" s="13" customFormat="1" ht="12.75">
      <c r="A21" s="29" t="s">
        <v>96</v>
      </c>
      <c r="B21" s="58" t="s">
        <v>251</v>
      </c>
      <c r="C21" s="39" t="s">
        <v>252</v>
      </c>
      <c r="D21" s="75">
        <v>1245937196</v>
      </c>
      <c r="E21" s="76">
        <v>354952994</v>
      </c>
      <c r="F21" s="77">
        <f t="shared" si="0"/>
        <v>1600890190</v>
      </c>
      <c r="G21" s="75">
        <v>1462447053</v>
      </c>
      <c r="H21" s="76">
        <v>295456308</v>
      </c>
      <c r="I21" s="78">
        <f t="shared" si="1"/>
        <v>1757903361</v>
      </c>
      <c r="J21" s="75">
        <v>272754924</v>
      </c>
      <c r="K21" s="76">
        <v>26011109</v>
      </c>
      <c r="L21" s="76">
        <f t="shared" si="2"/>
        <v>298766033</v>
      </c>
      <c r="M21" s="40">
        <f t="shared" si="3"/>
        <v>0.1866249383413362</v>
      </c>
      <c r="N21" s="103">
        <v>194600156</v>
      </c>
      <c r="O21" s="104">
        <v>44519773</v>
      </c>
      <c r="P21" s="105">
        <f t="shared" si="4"/>
        <v>239119929</v>
      </c>
      <c r="Q21" s="40">
        <f t="shared" si="5"/>
        <v>0.1493668525759409</v>
      </c>
      <c r="R21" s="103">
        <v>313114215</v>
      </c>
      <c r="S21" s="105">
        <v>16529071</v>
      </c>
      <c r="T21" s="105">
        <f t="shared" si="6"/>
        <v>329643286</v>
      </c>
      <c r="U21" s="40">
        <f t="shared" si="7"/>
        <v>0.18752070979173696</v>
      </c>
      <c r="V21" s="103">
        <v>215925693</v>
      </c>
      <c r="W21" s="105">
        <v>73234462</v>
      </c>
      <c r="X21" s="105">
        <f t="shared" si="8"/>
        <v>289160155</v>
      </c>
      <c r="Y21" s="40">
        <f t="shared" si="9"/>
        <v>0.16449149675412675</v>
      </c>
      <c r="Z21" s="75">
        <f t="shared" si="10"/>
        <v>996394988</v>
      </c>
      <c r="AA21" s="76">
        <f t="shared" si="11"/>
        <v>160294415</v>
      </c>
      <c r="AB21" s="76">
        <f t="shared" si="12"/>
        <v>1156689403</v>
      </c>
      <c r="AC21" s="40">
        <f t="shared" si="13"/>
        <v>0.6579937376887466</v>
      </c>
      <c r="AD21" s="75">
        <v>186587933</v>
      </c>
      <c r="AE21" s="76">
        <v>79771501</v>
      </c>
      <c r="AF21" s="76">
        <f t="shared" si="14"/>
        <v>266359434</v>
      </c>
      <c r="AG21" s="40">
        <f t="shared" si="15"/>
        <v>0.8548160793336277</v>
      </c>
      <c r="AH21" s="40">
        <f t="shared" si="16"/>
        <v>0.08560132696482614</v>
      </c>
      <c r="AI21" s="12">
        <v>1471720119</v>
      </c>
      <c r="AJ21" s="12">
        <v>1471720119</v>
      </c>
      <c r="AK21" s="12">
        <v>1258050022</v>
      </c>
      <c r="AL21" s="12"/>
    </row>
    <row r="22" spans="1:38" s="13" customFormat="1" ht="12.75">
      <c r="A22" s="29" t="s">
        <v>115</v>
      </c>
      <c r="B22" s="58" t="s">
        <v>253</v>
      </c>
      <c r="C22" s="39" t="s">
        <v>254</v>
      </c>
      <c r="D22" s="75">
        <v>258988574</v>
      </c>
      <c r="E22" s="76">
        <v>5360000</v>
      </c>
      <c r="F22" s="77">
        <f t="shared" si="0"/>
        <v>264348574</v>
      </c>
      <c r="G22" s="75">
        <v>276406631</v>
      </c>
      <c r="H22" s="76">
        <v>2975770</v>
      </c>
      <c r="I22" s="78">
        <f t="shared" si="1"/>
        <v>279382401</v>
      </c>
      <c r="J22" s="75">
        <v>98295670</v>
      </c>
      <c r="K22" s="76">
        <v>3279481</v>
      </c>
      <c r="L22" s="76">
        <f t="shared" si="2"/>
        <v>101575151</v>
      </c>
      <c r="M22" s="40">
        <f t="shared" si="3"/>
        <v>0.38424701697085756</v>
      </c>
      <c r="N22" s="103">
        <v>70430484</v>
      </c>
      <c r="O22" s="104">
        <v>1461438</v>
      </c>
      <c r="P22" s="105">
        <f t="shared" si="4"/>
        <v>71891922</v>
      </c>
      <c r="Q22" s="40">
        <f t="shared" si="5"/>
        <v>0.2719588039086604</v>
      </c>
      <c r="R22" s="103">
        <v>63439426</v>
      </c>
      <c r="S22" s="105">
        <v>-2739457</v>
      </c>
      <c r="T22" s="105">
        <f t="shared" si="6"/>
        <v>60699969</v>
      </c>
      <c r="U22" s="40">
        <f t="shared" si="7"/>
        <v>0.21726482692802113</v>
      </c>
      <c r="V22" s="103">
        <v>10974356</v>
      </c>
      <c r="W22" s="105">
        <v>170675</v>
      </c>
      <c r="X22" s="105">
        <f t="shared" si="8"/>
        <v>11145031</v>
      </c>
      <c r="Y22" s="40">
        <f t="shared" si="9"/>
        <v>0.03989167163038305</v>
      </c>
      <c r="Z22" s="75">
        <f t="shared" si="10"/>
        <v>243139936</v>
      </c>
      <c r="AA22" s="76">
        <f t="shared" si="11"/>
        <v>2172137</v>
      </c>
      <c r="AB22" s="76">
        <f t="shared" si="12"/>
        <v>245312073</v>
      </c>
      <c r="AC22" s="40">
        <f t="shared" si="13"/>
        <v>0.8780512735302894</v>
      </c>
      <c r="AD22" s="75">
        <v>1770607</v>
      </c>
      <c r="AE22" s="76">
        <v>3407959</v>
      </c>
      <c r="AF22" s="76">
        <f t="shared" si="14"/>
        <v>5178566</v>
      </c>
      <c r="AG22" s="40">
        <f t="shared" si="15"/>
        <v>0.7890003915500324</v>
      </c>
      <c r="AH22" s="40">
        <f t="shared" si="16"/>
        <v>1.1521461732842644</v>
      </c>
      <c r="AI22" s="12">
        <v>261899400</v>
      </c>
      <c r="AJ22" s="12">
        <v>276848400</v>
      </c>
      <c r="AK22" s="12">
        <v>218433496</v>
      </c>
      <c r="AL22" s="12"/>
    </row>
    <row r="23" spans="1:38" s="55" customFormat="1" ht="12.75">
      <c r="A23" s="59"/>
      <c r="B23" s="60" t="s">
        <v>255</v>
      </c>
      <c r="C23" s="32"/>
      <c r="D23" s="79">
        <f>SUM(D18:D22)</f>
        <v>4672483111</v>
      </c>
      <c r="E23" s="80">
        <f>SUM(E18:E22)</f>
        <v>780647677</v>
      </c>
      <c r="F23" s="88">
        <f t="shared" si="0"/>
        <v>5453130788</v>
      </c>
      <c r="G23" s="79">
        <f>SUM(G18:G22)</f>
        <v>4882771455</v>
      </c>
      <c r="H23" s="80">
        <f>SUM(H18:H22)</f>
        <v>764103626</v>
      </c>
      <c r="I23" s="81">
        <f t="shared" si="1"/>
        <v>5646875081</v>
      </c>
      <c r="J23" s="79">
        <f>SUM(J18:J22)</f>
        <v>1184205289</v>
      </c>
      <c r="K23" s="80">
        <f>SUM(K18:K22)</f>
        <v>78331769</v>
      </c>
      <c r="L23" s="80">
        <f t="shared" si="2"/>
        <v>1262537058</v>
      </c>
      <c r="M23" s="44">
        <f t="shared" si="3"/>
        <v>0.2315251746351476</v>
      </c>
      <c r="N23" s="109">
        <f>SUM(N18:N22)</f>
        <v>1016955456</v>
      </c>
      <c r="O23" s="110">
        <f>SUM(O18:O22)</f>
        <v>150683371</v>
      </c>
      <c r="P23" s="111">
        <f t="shared" si="4"/>
        <v>1167638827</v>
      </c>
      <c r="Q23" s="44">
        <f t="shared" si="5"/>
        <v>0.2141226521779877</v>
      </c>
      <c r="R23" s="109">
        <f>SUM(R18:R22)</f>
        <v>1199602806</v>
      </c>
      <c r="S23" s="111">
        <f>SUM(S18:S22)</f>
        <v>84847559</v>
      </c>
      <c r="T23" s="111">
        <f t="shared" si="6"/>
        <v>1284450365</v>
      </c>
      <c r="U23" s="44">
        <f t="shared" si="7"/>
        <v>0.22746215323972385</v>
      </c>
      <c r="V23" s="109">
        <f>SUM(V18:V22)</f>
        <v>890484299</v>
      </c>
      <c r="W23" s="111">
        <f>SUM(W18:W22)</f>
        <v>213483754</v>
      </c>
      <c r="X23" s="111">
        <f t="shared" si="8"/>
        <v>1103968053</v>
      </c>
      <c r="Y23" s="44">
        <f t="shared" si="9"/>
        <v>0.19550070386974086</v>
      </c>
      <c r="Z23" s="79">
        <f t="shared" si="10"/>
        <v>4291247850</v>
      </c>
      <c r="AA23" s="80">
        <f t="shared" si="11"/>
        <v>527346453</v>
      </c>
      <c r="AB23" s="80">
        <f t="shared" si="12"/>
        <v>4818594303</v>
      </c>
      <c r="AC23" s="44">
        <f t="shared" si="13"/>
        <v>0.8533205062766643</v>
      </c>
      <c r="AD23" s="79">
        <f>SUM(AD18:AD22)</f>
        <v>794455355</v>
      </c>
      <c r="AE23" s="80">
        <f>SUM(AE18:AE22)</f>
        <v>314941345</v>
      </c>
      <c r="AF23" s="80">
        <f t="shared" si="14"/>
        <v>1109396700</v>
      </c>
      <c r="AG23" s="44">
        <f t="shared" si="15"/>
        <v>0.8946251019570771</v>
      </c>
      <c r="AH23" s="44">
        <f t="shared" si="16"/>
        <v>-0.004893332565348407</v>
      </c>
      <c r="AI23" s="61">
        <f>SUM(AI18:AI22)</f>
        <v>5274796568</v>
      </c>
      <c r="AJ23" s="61">
        <f>SUM(AJ18:AJ22)</f>
        <v>5193045594</v>
      </c>
      <c r="AK23" s="61">
        <f>SUM(AK18:AK22)</f>
        <v>4645828944</v>
      </c>
      <c r="AL23" s="61"/>
    </row>
    <row r="24" spans="1:38" s="55" customFormat="1" ht="12.75">
      <c r="A24" s="59"/>
      <c r="B24" s="60" t="s">
        <v>256</v>
      </c>
      <c r="C24" s="32"/>
      <c r="D24" s="79">
        <f>SUM(D9:D11,D13:D16,D18:D22)</f>
        <v>94241121002</v>
      </c>
      <c r="E24" s="80">
        <f>SUM(E9:E11,E13:E16,E18:E22)</f>
        <v>16260676574</v>
      </c>
      <c r="F24" s="88">
        <f t="shared" si="0"/>
        <v>110501797576</v>
      </c>
      <c r="G24" s="79">
        <f>SUM(G9:G11,G13:G16,G18:G22)</f>
        <v>94336067950</v>
      </c>
      <c r="H24" s="80">
        <f>SUM(H9:H11,H13:H16,H18:H22)</f>
        <v>16470518132</v>
      </c>
      <c r="I24" s="81">
        <f t="shared" si="1"/>
        <v>110806586082</v>
      </c>
      <c r="J24" s="79">
        <f>SUM(J9:J11,J13:J16,J18:J22)</f>
        <v>24521839135</v>
      </c>
      <c r="K24" s="80">
        <f>SUM(K9:K11,K13:K16,K18:K22)</f>
        <v>1464388188</v>
      </c>
      <c r="L24" s="80">
        <f t="shared" si="2"/>
        <v>25986227323</v>
      </c>
      <c r="M24" s="44">
        <f t="shared" si="3"/>
        <v>0.2351656524422366</v>
      </c>
      <c r="N24" s="109">
        <f>SUM(N9:N11,N13:N16,N18:N22)</f>
        <v>23084855355</v>
      </c>
      <c r="O24" s="110">
        <f>SUM(O9:O11,O13:O16,O18:O22)</f>
        <v>3064928341</v>
      </c>
      <c r="P24" s="111">
        <f t="shared" si="4"/>
        <v>26149783696</v>
      </c>
      <c r="Q24" s="44">
        <f t="shared" si="5"/>
        <v>0.23664577653603255</v>
      </c>
      <c r="R24" s="109">
        <f>SUM(R9:R11,R13:R16,R18:R22)</f>
        <v>22037410782</v>
      </c>
      <c r="S24" s="111">
        <f>SUM(S9:S11,S13:S16,S18:S22)</f>
        <v>2478880213</v>
      </c>
      <c r="T24" s="111">
        <f t="shared" si="6"/>
        <v>24516290995</v>
      </c>
      <c r="U24" s="44">
        <f t="shared" si="7"/>
        <v>0.2212530126761351</v>
      </c>
      <c r="V24" s="109">
        <f>SUM(V9:V11,V13:V16,V18:V22)</f>
        <v>21550553944</v>
      </c>
      <c r="W24" s="111">
        <f>SUM(W9:W11,W13:W16,W18:W22)</f>
        <v>6995365497</v>
      </c>
      <c r="X24" s="111">
        <f t="shared" si="8"/>
        <v>28545919441</v>
      </c>
      <c r="Y24" s="44">
        <f t="shared" si="9"/>
        <v>0.2576193387988257</v>
      </c>
      <c r="Z24" s="79">
        <f t="shared" si="10"/>
        <v>91194659216</v>
      </c>
      <c r="AA24" s="80">
        <f t="shared" si="11"/>
        <v>14003562239</v>
      </c>
      <c r="AB24" s="80">
        <f t="shared" si="12"/>
        <v>105198221455</v>
      </c>
      <c r="AC24" s="44">
        <f t="shared" si="13"/>
        <v>0.949385999286634</v>
      </c>
      <c r="AD24" s="79">
        <f>SUM(AD9:AD11,AD13:AD16,AD18:AD22)</f>
        <v>19875937770</v>
      </c>
      <c r="AE24" s="80">
        <f>SUM(AE9:AE11,AE13:AE16,AE18:AE22)</f>
        <v>7186576108</v>
      </c>
      <c r="AF24" s="80">
        <f t="shared" si="14"/>
        <v>27062513878</v>
      </c>
      <c r="AG24" s="44">
        <f t="shared" si="15"/>
        <v>0.9547092718202158</v>
      </c>
      <c r="AH24" s="44">
        <f t="shared" si="16"/>
        <v>0.05481403426478826</v>
      </c>
      <c r="AI24" s="61">
        <f>SUM(AI9:AI11,AI13:AI16,AI18:AI22)</f>
        <v>98878313941</v>
      </c>
      <c r="AJ24" s="61">
        <f>SUM(AJ9:AJ11,AJ13:AJ16,AJ18:AJ22)</f>
        <v>100193119417</v>
      </c>
      <c r="AK24" s="61">
        <f>SUM(AK9:AK11,AK13:AK16,AK18:AK22)</f>
        <v>95655300080</v>
      </c>
      <c r="AL24" s="61"/>
    </row>
    <row r="25" spans="1:38" s="13" customFormat="1" ht="12.75">
      <c r="A25" s="62"/>
      <c r="B25" s="63"/>
      <c r="C25" s="64"/>
      <c r="D25" s="91"/>
      <c r="E25" s="91"/>
      <c r="F25" s="92"/>
      <c r="G25" s="93"/>
      <c r="H25" s="91"/>
      <c r="I25" s="94"/>
      <c r="J25" s="93"/>
      <c r="K25" s="95"/>
      <c r="L25" s="91"/>
      <c r="M25" s="68"/>
      <c r="N25" s="93"/>
      <c r="O25" s="95"/>
      <c r="P25" s="91"/>
      <c r="Q25" s="68"/>
      <c r="R25" s="93"/>
      <c r="S25" s="95"/>
      <c r="T25" s="91"/>
      <c r="U25" s="68"/>
      <c r="V25" s="93"/>
      <c r="W25" s="95"/>
      <c r="X25" s="91"/>
      <c r="Y25" s="68"/>
      <c r="Z25" s="93"/>
      <c r="AA25" s="95"/>
      <c r="AB25" s="91"/>
      <c r="AC25" s="68"/>
      <c r="AD25" s="93"/>
      <c r="AE25" s="91"/>
      <c r="AF25" s="91"/>
      <c r="AG25" s="68"/>
      <c r="AH25" s="68"/>
      <c r="AI25" s="12"/>
      <c r="AJ25" s="12"/>
      <c r="AK25" s="12"/>
      <c r="AL25" s="12"/>
    </row>
    <row r="26" spans="1:38" s="13" customFormat="1" ht="13.5">
      <c r="A26" s="12"/>
      <c r="B26" s="136" t="s">
        <v>655</v>
      </c>
      <c r="C26" s="12"/>
      <c r="D26" s="86"/>
      <c r="E26" s="86"/>
      <c r="F26" s="86"/>
      <c r="G26" s="86"/>
      <c r="H26" s="86"/>
      <c r="I26" s="86"/>
      <c r="J26" s="86"/>
      <c r="K26" s="86"/>
      <c r="L26" s="86"/>
      <c r="M26" s="12"/>
      <c r="N26" s="86"/>
      <c r="O26" s="86"/>
      <c r="P26" s="86"/>
      <c r="Q26" s="12"/>
      <c r="R26" s="86"/>
      <c r="S26" s="86"/>
      <c r="T26" s="86"/>
      <c r="U26" s="12"/>
      <c r="V26" s="86"/>
      <c r="W26" s="86"/>
      <c r="X26" s="86"/>
      <c r="Y26" s="12"/>
      <c r="Z26" s="86"/>
      <c r="AA26" s="86"/>
      <c r="AB26" s="86"/>
      <c r="AC26" s="12"/>
      <c r="AD26" s="86"/>
      <c r="AE26" s="86"/>
      <c r="AF26" s="86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87"/>
      <c r="E27" s="87"/>
      <c r="F27" s="87"/>
      <c r="G27" s="87"/>
      <c r="H27" s="87"/>
      <c r="I27" s="87"/>
      <c r="J27" s="87"/>
      <c r="K27" s="87"/>
      <c r="L27" s="87"/>
      <c r="M27" s="2"/>
      <c r="N27" s="87"/>
      <c r="O27" s="87"/>
      <c r="P27" s="87"/>
      <c r="Q27" s="2"/>
      <c r="R27" s="87"/>
      <c r="S27" s="87"/>
      <c r="T27" s="87"/>
      <c r="U27" s="2"/>
      <c r="V27" s="87"/>
      <c r="W27" s="87"/>
      <c r="X27" s="87"/>
      <c r="Y27" s="2"/>
      <c r="Z27" s="87"/>
      <c r="AA27" s="87"/>
      <c r="AB27" s="87"/>
      <c r="AC27" s="2"/>
      <c r="AD27" s="87"/>
      <c r="AE27" s="87"/>
      <c r="AF27" s="87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7"/>
      <c r="E28" s="87"/>
      <c r="F28" s="87"/>
      <c r="G28" s="87"/>
      <c r="H28" s="87"/>
      <c r="I28" s="87"/>
      <c r="J28" s="87"/>
      <c r="K28" s="87"/>
      <c r="L28" s="87"/>
      <c r="M28" s="2"/>
      <c r="N28" s="87"/>
      <c r="O28" s="87"/>
      <c r="P28" s="87"/>
      <c r="Q28" s="2"/>
      <c r="R28" s="87"/>
      <c r="S28" s="87"/>
      <c r="T28" s="87"/>
      <c r="U28" s="2"/>
      <c r="V28" s="87"/>
      <c r="W28" s="87"/>
      <c r="X28" s="87"/>
      <c r="Y28" s="2"/>
      <c r="Z28" s="87"/>
      <c r="AA28" s="87"/>
      <c r="AB28" s="87"/>
      <c r="AC28" s="2"/>
      <c r="AD28" s="87"/>
      <c r="AE28" s="87"/>
      <c r="AF28" s="87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7"/>
      <c r="E29" s="87"/>
      <c r="F29" s="87"/>
      <c r="G29" s="87"/>
      <c r="H29" s="87"/>
      <c r="I29" s="87"/>
      <c r="J29" s="87"/>
      <c r="K29" s="87"/>
      <c r="L29" s="87"/>
      <c r="M29" s="2"/>
      <c r="N29" s="87"/>
      <c r="O29" s="87"/>
      <c r="P29" s="87"/>
      <c r="Q29" s="2"/>
      <c r="R29" s="87"/>
      <c r="S29" s="87"/>
      <c r="T29" s="87"/>
      <c r="U29" s="2"/>
      <c r="V29" s="87"/>
      <c r="W29" s="87"/>
      <c r="X29" s="87"/>
      <c r="Y29" s="2"/>
      <c r="Z29" s="87"/>
      <c r="AA29" s="87"/>
      <c r="AB29" s="87"/>
      <c r="AC29" s="2"/>
      <c r="AD29" s="87"/>
      <c r="AE29" s="87"/>
      <c r="AF29" s="87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7"/>
      <c r="E30" s="87"/>
      <c r="F30" s="87"/>
      <c r="G30" s="87"/>
      <c r="H30" s="87"/>
      <c r="I30" s="87"/>
      <c r="J30" s="87"/>
      <c r="K30" s="87"/>
      <c r="L30" s="87"/>
      <c r="M30" s="2"/>
      <c r="N30" s="87"/>
      <c r="O30" s="87"/>
      <c r="P30" s="87"/>
      <c r="Q30" s="2"/>
      <c r="R30" s="87"/>
      <c r="S30" s="87"/>
      <c r="T30" s="87"/>
      <c r="U30" s="2"/>
      <c r="V30" s="87"/>
      <c r="W30" s="87"/>
      <c r="X30" s="87"/>
      <c r="Y30" s="2"/>
      <c r="Z30" s="87"/>
      <c r="AA30" s="87"/>
      <c r="AB30" s="87"/>
      <c r="AC30" s="2"/>
      <c r="AD30" s="87"/>
      <c r="AE30" s="87"/>
      <c r="AF30" s="87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7"/>
      <c r="E31" s="87"/>
      <c r="F31" s="87"/>
      <c r="G31" s="87"/>
      <c r="H31" s="87"/>
      <c r="I31" s="87"/>
      <c r="J31" s="87"/>
      <c r="K31" s="87"/>
      <c r="L31" s="87"/>
      <c r="M31" s="2"/>
      <c r="N31" s="87"/>
      <c r="O31" s="87"/>
      <c r="P31" s="87"/>
      <c r="Q31" s="2"/>
      <c r="R31" s="87"/>
      <c r="S31" s="87"/>
      <c r="T31" s="87"/>
      <c r="U31" s="2"/>
      <c r="V31" s="87"/>
      <c r="W31" s="87"/>
      <c r="X31" s="87"/>
      <c r="Y31" s="2"/>
      <c r="Z31" s="87"/>
      <c r="AA31" s="87"/>
      <c r="AB31" s="87"/>
      <c r="AC31" s="2"/>
      <c r="AD31" s="87"/>
      <c r="AE31" s="87"/>
      <c r="AF31" s="87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7"/>
      <c r="E32" s="87"/>
      <c r="F32" s="87"/>
      <c r="G32" s="87"/>
      <c r="H32" s="87"/>
      <c r="I32" s="87"/>
      <c r="J32" s="87"/>
      <c r="K32" s="87"/>
      <c r="L32" s="87"/>
      <c r="M32" s="2"/>
      <c r="N32" s="87"/>
      <c r="O32" s="87"/>
      <c r="P32" s="87"/>
      <c r="Q32" s="2"/>
      <c r="R32" s="87"/>
      <c r="S32" s="87"/>
      <c r="T32" s="87"/>
      <c r="U32" s="2"/>
      <c r="V32" s="87"/>
      <c r="W32" s="87"/>
      <c r="X32" s="87"/>
      <c r="Y32" s="2"/>
      <c r="Z32" s="87"/>
      <c r="AA32" s="87"/>
      <c r="AB32" s="87"/>
      <c r="AC32" s="2"/>
      <c r="AD32" s="87"/>
      <c r="AE32" s="87"/>
      <c r="AF32" s="87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7"/>
      <c r="E33" s="87"/>
      <c r="F33" s="87"/>
      <c r="G33" s="87"/>
      <c r="H33" s="87"/>
      <c r="I33" s="87"/>
      <c r="J33" s="87"/>
      <c r="K33" s="87"/>
      <c r="L33" s="87"/>
      <c r="M33" s="2"/>
      <c r="N33" s="87"/>
      <c r="O33" s="87"/>
      <c r="P33" s="87"/>
      <c r="Q33" s="2"/>
      <c r="R33" s="87"/>
      <c r="S33" s="87"/>
      <c r="T33" s="87"/>
      <c r="U33" s="2"/>
      <c r="V33" s="87"/>
      <c r="W33" s="87"/>
      <c r="X33" s="87"/>
      <c r="Y33" s="2"/>
      <c r="Z33" s="87"/>
      <c r="AA33" s="87"/>
      <c r="AB33" s="87"/>
      <c r="AC33" s="2"/>
      <c r="AD33" s="87"/>
      <c r="AE33" s="87"/>
      <c r="AF33" s="87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7"/>
      <c r="E34" s="87"/>
      <c r="F34" s="87"/>
      <c r="G34" s="87"/>
      <c r="H34" s="87"/>
      <c r="I34" s="87"/>
      <c r="J34" s="87"/>
      <c r="K34" s="87"/>
      <c r="L34" s="87"/>
      <c r="M34" s="2"/>
      <c r="N34" s="87"/>
      <c r="O34" s="87"/>
      <c r="P34" s="87"/>
      <c r="Q34" s="2"/>
      <c r="R34" s="87"/>
      <c r="S34" s="87"/>
      <c r="T34" s="87"/>
      <c r="U34" s="2"/>
      <c r="V34" s="87"/>
      <c r="W34" s="87"/>
      <c r="X34" s="87"/>
      <c r="Y34" s="2"/>
      <c r="Z34" s="87"/>
      <c r="AA34" s="87"/>
      <c r="AB34" s="87"/>
      <c r="AC34" s="2"/>
      <c r="AD34" s="87"/>
      <c r="AE34" s="87"/>
      <c r="AF34" s="87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7"/>
      <c r="E35" s="87"/>
      <c r="F35" s="87"/>
      <c r="G35" s="87"/>
      <c r="H35" s="87"/>
      <c r="I35" s="87"/>
      <c r="J35" s="87"/>
      <c r="K35" s="87"/>
      <c r="L35" s="87"/>
      <c r="M35" s="2"/>
      <c r="N35" s="87"/>
      <c r="O35" s="87"/>
      <c r="P35" s="87"/>
      <c r="Q35" s="2"/>
      <c r="R35" s="87"/>
      <c r="S35" s="87"/>
      <c r="T35" s="87"/>
      <c r="U35" s="2"/>
      <c r="V35" s="87"/>
      <c r="W35" s="87"/>
      <c r="X35" s="87"/>
      <c r="Y35" s="2"/>
      <c r="Z35" s="87"/>
      <c r="AA35" s="87"/>
      <c r="AB35" s="87"/>
      <c r="AC35" s="2"/>
      <c r="AD35" s="87"/>
      <c r="AE35" s="87"/>
      <c r="AF35" s="87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8" t="s">
        <v>46</v>
      </c>
      <c r="C9" s="39" t="s">
        <v>47</v>
      </c>
      <c r="D9" s="75">
        <v>25197750057</v>
      </c>
      <c r="E9" s="76">
        <v>5466767000</v>
      </c>
      <c r="F9" s="77">
        <f>$D9+$E9</f>
        <v>30664517057</v>
      </c>
      <c r="G9" s="75">
        <v>25108255306</v>
      </c>
      <c r="H9" s="76">
        <v>5469812000</v>
      </c>
      <c r="I9" s="78">
        <f>$G9+$H9</f>
        <v>30578067306</v>
      </c>
      <c r="J9" s="75">
        <v>6670239974</v>
      </c>
      <c r="K9" s="76">
        <v>814253000</v>
      </c>
      <c r="L9" s="76">
        <f>$J9+$K9</f>
        <v>7484492974</v>
      </c>
      <c r="M9" s="40">
        <f>IF($F9=0,0,$L9/$F9)</f>
        <v>0.24407666228976085</v>
      </c>
      <c r="N9" s="103">
        <v>6235000724</v>
      </c>
      <c r="O9" s="104">
        <v>1293829000</v>
      </c>
      <c r="P9" s="105">
        <f>$N9+$O9</f>
        <v>7528829724</v>
      </c>
      <c r="Q9" s="40">
        <f>IF($F9=0,0,$P9/$F9)</f>
        <v>0.24552252722601878</v>
      </c>
      <c r="R9" s="103">
        <v>6114705352</v>
      </c>
      <c r="S9" s="105">
        <v>1087325600</v>
      </c>
      <c r="T9" s="105">
        <f>$R9+$S9</f>
        <v>7202030952</v>
      </c>
      <c r="U9" s="40">
        <f>IF($I9=0,0,$T9/$I9)</f>
        <v>0.23552930536544486</v>
      </c>
      <c r="V9" s="103">
        <v>5842940781</v>
      </c>
      <c r="W9" s="105">
        <v>2568235400</v>
      </c>
      <c r="X9" s="105">
        <f>$V9+$W9</f>
        <v>8411176181</v>
      </c>
      <c r="Y9" s="40">
        <f>IF($I9=0,0,$X9/$I9)</f>
        <v>0.2750721978870642</v>
      </c>
      <c r="Z9" s="75">
        <f>$J9+$N9+$R9+$V9</f>
        <v>24862886831</v>
      </c>
      <c r="AA9" s="76">
        <f>$K9+$O9+$S9+$W9</f>
        <v>5763643000</v>
      </c>
      <c r="AB9" s="76">
        <f>$Z9+$AA9</f>
        <v>30626529831</v>
      </c>
      <c r="AC9" s="40">
        <f>IF($I9=0,0,$AB9/$I9)</f>
        <v>1.0015848786162653</v>
      </c>
      <c r="AD9" s="75">
        <v>5143505164</v>
      </c>
      <c r="AE9" s="76">
        <v>1922465000</v>
      </c>
      <c r="AF9" s="76">
        <f>$AD9+$AE9</f>
        <v>7065970164</v>
      </c>
      <c r="AG9" s="40">
        <f>IF($AJ9=0,0,$AK9/$AJ9)</f>
        <v>0.98068447743559</v>
      </c>
      <c r="AH9" s="40">
        <f>IF($AF9=0,0,(($X9/$AF9)-1))</f>
        <v>0.19037810601771454</v>
      </c>
      <c r="AI9" s="12">
        <v>28970932745</v>
      </c>
      <c r="AJ9" s="12">
        <v>28208660324</v>
      </c>
      <c r="AK9" s="12">
        <v>27663795309</v>
      </c>
      <c r="AL9" s="12"/>
    </row>
    <row r="10" spans="1:38" s="55" customFormat="1" ht="12.75">
      <c r="A10" s="59"/>
      <c r="B10" s="60" t="s">
        <v>95</v>
      </c>
      <c r="C10" s="32"/>
      <c r="D10" s="79">
        <f>D9</f>
        <v>25197750057</v>
      </c>
      <c r="E10" s="80">
        <f>E9</f>
        <v>5466767000</v>
      </c>
      <c r="F10" s="81">
        <f aca="true" t="shared" si="0" ref="F10:F41">$D10+$E10</f>
        <v>30664517057</v>
      </c>
      <c r="G10" s="79">
        <f>G9</f>
        <v>25108255306</v>
      </c>
      <c r="H10" s="80">
        <f>H9</f>
        <v>5469812000</v>
      </c>
      <c r="I10" s="81">
        <f aca="true" t="shared" si="1" ref="I10:I41">$G10+$H10</f>
        <v>30578067306</v>
      </c>
      <c r="J10" s="79">
        <f>J9</f>
        <v>6670239974</v>
      </c>
      <c r="K10" s="80">
        <f>K9</f>
        <v>814253000</v>
      </c>
      <c r="L10" s="80">
        <f aca="true" t="shared" si="2" ref="L10:L41">$J10+$K10</f>
        <v>7484492974</v>
      </c>
      <c r="M10" s="44">
        <f aca="true" t="shared" si="3" ref="M10:M41">IF($F10=0,0,$L10/$F10)</f>
        <v>0.24407666228976085</v>
      </c>
      <c r="N10" s="109">
        <f>N9</f>
        <v>6235000724</v>
      </c>
      <c r="O10" s="110">
        <f>O9</f>
        <v>1293829000</v>
      </c>
      <c r="P10" s="111">
        <f aca="true" t="shared" si="4" ref="P10:P41">$N10+$O10</f>
        <v>7528829724</v>
      </c>
      <c r="Q10" s="44">
        <f aca="true" t="shared" si="5" ref="Q10:Q41">IF($F10=0,0,$P10/$F10)</f>
        <v>0.24552252722601878</v>
      </c>
      <c r="R10" s="109">
        <f>R9</f>
        <v>6114705352</v>
      </c>
      <c r="S10" s="111">
        <f>S9</f>
        <v>1087325600</v>
      </c>
      <c r="T10" s="111">
        <f aca="true" t="shared" si="6" ref="T10:T41">$R10+$S10</f>
        <v>7202030952</v>
      </c>
      <c r="U10" s="44">
        <f aca="true" t="shared" si="7" ref="U10:U41">IF($I10=0,0,$T10/$I10)</f>
        <v>0.23552930536544486</v>
      </c>
      <c r="V10" s="109">
        <f>V9</f>
        <v>5842940781</v>
      </c>
      <c r="W10" s="111">
        <f>W9</f>
        <v>2568235400</v>
      </c>
      <c r="X10" s="111">
        <f aca="true" t="shared" si="8" ref="X10:X41">$V10+$W10</f>
        <v>8411176181</v>
      </c>
      <c r="Y10" s="44">
        <f aca="true" t="shared" si="9" ref="Y10:Y41">IF($I10=0,0,$X10/$I10)</f>
        <v>0.2750721978870642</v>
      </c>
      <c r="Z10" s="79">
        <f aca="true" t="shared" si="10" ref="Z10:Z41">$J10+$N10+$R10+$V10</f>
        <v>24862886831</v>
      </c>
      <c r="AA10" s="80">
        <f aca="true" t="shared" si="11" ref="AA10:AA41">$K10+$O10+$S10+$W10</f>
        <v>5763643000</v>
      </c>
      <c r="AB10" s="80">
        <f aca="true" t="shared" si="12" ref="AB10:AB41">$Z10+$AA10</f>
        <v>30626529831</v>
      </c>
      <c r="AC10" s="44">
        <f aca="true" t="shared" si="13" ref="AC10:AC41">IF($I10=0,0,$AB10/$I10)</f>
        <v>1.0015848786162653</v>
      </c>
      <c r="AD10" s="79">
        <f>AD9</f>
        <v>5143505164</v>
      </c>
      <c r="AE10" s="80">
        <f>AE9</f>
        <v>1922465000</v>
      </c>
      <c r="AF10" s="80">
        <f aca="true" t="shared" si="14" ref="AF10:AF41">$AD10+$AE10</f>
        <v>7065970164</v>
      </c>
      <c r="AG10" s="44">
        <f aca="true" t="shared" si="15" ref="AG10:AG41">IF($AJ10=0,0,$AK10/$AJ10)</f>
        <v>0.98068447743559</v>
      </c>
      <c r="AH10" s="44">
        <f aca="true" t="shared" si="16" ref="AH10:AH41">IF($AF10=0,0,(($X10/$AF10)-1))</f>
        <v>0.19037810601771454</v>
      </c>
      <c r="AI10" s="61">
        <f>AI9</f>
        <v>28970932745</v>
      </c>
      <c r="AJ10" s="61">
        <f>AJ9</f>
        <v>28208660324</v>
      </c>
      <c r="AK10" s="61">
        <f>AK9</f>
        <v>27663795309</v>
      </c>
      <c r="AL10" s="61"/>
    </row>
    <row r="11" spans="1:38" s="13" customFormat="1" ht="12.75">
      <c r="A11" s="29" t="s">
        <v>96</v>
      </c>
      <c r="B11" s="58" t="s">
        <v>257</v>
      </c>
      <c r="C11" s="39" t="s">
        <v>258</v>
      </c>
      <c r="D11" s="75">
        <v>45527921</v>
      </c>
      <c r="E11" s="76">
        <v>23613586</v>
      </c>
      <c r="F11" s="77">
        <f t="shared" si="0"/>
        <v>69141507</v>
      </c>
      <c r="G11" s="75">
        <v>69964740</v>
      </c>
      <c r="H11" s="76">
        <v>31914189</v>
      </c>
      <c r="I11" s="78">
        <f t="shared" si="1"/>
        <v>101878929</v>
      </c>
      <c r="J11" s="75">
        <v>19025905</v>
      </c>
      <c r="K11" s="76">
        <v>5354811</v>
      </c>
      <c r="L11" s="76">
        <f t="shared" si="2"/>
        <v>24380716</v>
      </c>
      <c r="M11" s="40">
        <f t="shared" si="3"/>
        <v>0.35262054672889903</v>
      </c>
      <c r="N11" s="103">
        <v>10056783</v>
      </c>
      <c r="O11" s="104">
        <v>6948177</v>
      </c>
      <c r="P11" s="105">
        <f t="shared" si="4"/>
        <v>17004960</v>
      </c>
      <c r="Q11" s="40">
        <f t="shared" si="5"/>
        <v>0.24594430665215325</v>
      </c>
      <c r="R11" s="103">
        <v>11957338</v>
      </c>
      <c r="S11" s="105">
        <v>4147932</v>
      </c>
      <c r="T11" s="105">
        <f t="shared" si="6"/>
        <v>16105270</v>
      </c>
      <c r="U11" s="40">
        <f t="shared" si="7"/>
        <v>0.15808244313208278</v>
      </c>
      <c r="V11" s="103">
        <v>4412070</v>
      </c>
      <c r="W11" s="105">
        <v>2756479</v>
      </c>
      <c r="X11" s="105">
        <f t="shared" si="8"/>
        <v>7168549</v>
      </c>
      <c r="Y11" s="40">
        <f t="shared" si="9"/>
        <v>0.0703634114567498</v>
      </c>
      <c r="Z11" s="75">
        <f t="shared" si="10"/>
        <v>45452096</v>
      </c>
      <c r="AA11" s="76">
        <f t="shared" si="11"/>
        <v>19207399</v>
      </c>
      <c r="AB11" s="76">
        <f t="shared" si="12"/>
        <v>64659495</v>
      </c>
      <c r="AC11" s="40">
        <f t="shared" si="13"/>
        <v>0.634669952213573</v>
      </c>
      <c r="AD11" s="75">
        <v>11003663</v>
      </c>
      <c r="AE11" s="76">
        <v>785092</v>
      </c>
      <c r="AF11" s="76">
        <f t="shared" si="14"/>
        <v>11788755</v>
      </c>
      <c r="AG11" s="40">
        <f t="shared" si="15"/>
        <v>1.0257572200487355</v>
      </c>
      <c r="AH11" s="40">
        <f t="shared" si="16"/>
        <v>-0.3919163643658724</v>
      </c>
      <c r="AI11" s="12">
        <v>61540000</v>
      </c>
      <c r="AJ11" s="12">
        <v>63978100</v>
      </c>
      <c r="AK11" s="12">
        <v>65625998</v>
      </c>
      <c r="AL11" s="12"/>
    </row>
    <row r="12" spans="1:38" s="13" customFormat="1" ht="12.75">
      <c r="A12" s="29" t="s">
        <v>96</v>
      </c>
      <c r="B12" s="58" t="s">
        <v>259</v>
      </c>
      <c r="C12" s="39" t="s">
        <v>260</v>
      </c>
      <c r="D12" s="75">
        <v>134732188</v>
      </c>
      <c r="E12" s="76">
        <v>29100650</v>
      </c>
      <c r="F12" s="77">
        <f t="shared" si="0"/>
        <v>163832838</v>
      </c>
      <c r="G12" s="75">
        <v>133180313</v>
      </c>
      <c r="H12" s="76">
        <v>48862444</v>
      </c>
      <c r="I12" s="78">
        <f t="shared" si="1"/>
        <v>182042757</v>
      </c>
      <c r="J12" s="75">
        <v>89877181</v>
      </c>
      <c r="K12" s="76">
        <v>1497459</v>
      </c>
      <c r="L12" s="76">
        <f t="shared" si="2"/>
        <v>91374640</v>
      </c>
      <c r="M12" s="40">
        <f t="shared" si="3"/>
        <v>0.5577309232719267</v>
      </c>
      <c r="N12" s="103">
        <v>11587493</v>
      </c>
      <c r="O12" s="104">
        <v>3905549</v>
      </c>
      <c r="P12" s="105">
        <f t="shared" si="4"/>
        <v>15493042</v>
      </c>
      <c r="Q12" s="40">
        <f t="shared" si="5"/>
        <v>0.0945661577320659</v>
      </c>
      <c r="R12" s="103">
        <v>12535292</v>
      </c>
      <c r="S12" s="105">
        <v>7871898</v>
      </c>
      <c r="T12" s="105">
        <f t="shared" si="6"/>
        <v>20407190</v>
      </c>
      <c r="U12" s="40">
        <f t="shared" si="7"/>
        <v>0.11210108183540639</v>
      </c>
      <c r="V12" s="103">
        <v>6559461</v>
      </c>
      <c r="W12" s="105">
        <v>20707580</v>
      </c>
      <c r="X12" s="105">
        <f t="shared" si="8"/>
        <v>27267041</v>
      </c>
      <c r="Y12" s="40">
        <f t="shared" si="9"/>
        <v>0.14978371811848576</v>
      </c>
      <c r="Z12" s="75">
        <f t="shared" si="10"/>
        <v>120559427</v>
      </c>
      <c r="AA12" s="76">
        <f t="shared" si="11"/>
        <v>33982486</v>
      </c>
      <c r="AB12" s="76">
        <f t="shared" si="12"/>
        <v>154541913</v>
      </c>
      <c r="AC12" s="40">
        <f t="shared" si="13"/>
        <v>0.848931951739228</v>
      </c>
      <c r="AD12" s="75">
        <v>1482951</v>
      </c>
      <c r="AE12" s="76">
        <v>5195802</v>
      </c>
      <c r="AF12" s="76">
        <f t="shared" si="14"/>
        <v>6678753</v>
      </c>
      <c r="AG12" s="40">
        <f t="shared" si="15"/>
        <v>0.7934874726721006</v>
      </c>
      <c r="AH12" s="40">
        <f t="shared" si="16"/>
        <v>3.082654501521467</v>
      </c>
      <c r="AI12" s="12">
        <v>154748526</v>
      </c>
      <c r="AJ12" s="12">
        <v>167742037</v>
      </c>
      <c r="AK12" s="12">
        <v>133101205</v>
      </c>
      <c r="AL12" s="12"/>
    </row>
    <row r="13" spans="1:38" s="13" customFormat="1" ht="12.75">
      <c r="A13" s="29" t="s">
        <v>96</v>
      </c>
      <c r="B13" s="58" t="s">
        <v>261</v>
      </c>
      <c r="C13" s="39" t="s">
        <v>262</v>
      </c>
      <c r="D13" s="75">
        <v>108972557</v>
      </c>
      <c r="E13" s="76">
        <v>44269000</v>
      </c>
      <c r="F13" s="77">
        <f t="shared" si="0"/>
        <v>153241557</v>
      </c>
      <c r="G13" s="75">
        <v>105696314</v>
      </c>
      <c r="H13" s="76">
        <v>48469000</v>
      </c>
      <c r="I13" s="78">
        <f t="shared" si="1"/>
        <v>154165314</v>
      </c>
      <c r="J13" s="75">
        <v>25478857</v>
      </c>
      <c r="K13" s="76">
        <v>4426828</v>
      </c>
      <c r="L13" s="76">
        <f t="shared" si="2"/>
        <v>29905685</v>
      </c>
      <c r="M13" s="40">
        <f t="shared" si="3"/>
        <v>0.19515388374708303</v>
      </c>
      <c r="N13" s="103">
        <v>24429119</v>
      </c>
      <c r="O13" s="104">
        <v>13531005</v>
      </c>
      <c r="P13" s="105">
        <f t="shared" si="4"/>
        <v>37960124</v>
      </c>
      <c r="Q13" s="40">
        <f t="shared" si="5"/>
        <v>0.24771429332318778</v>
      </c>
      <c r="R13" s="103">
        <v>23429715</v>
      </c>
      <c r="S13" s="105">
        <v>18935597</v>
      </c>
      <c r="T13" s="105">
        <f t="shared" si="6"/>
        <v>42365312</v>
      </c>
      <c r="U13" s="40">
        <f t="shared" si="7"/>
        <v>0.2748044349327502</v>
      </c>
      <c r="V13" s="103">
        <v>21168080</v>
      </c>
      <c r="W13" s="105">
        <v>7604183</v>
      </c>
      <c r="X13" s="105">
        <f t="shared" si="8"/>
        <v>28772263</v>
      </c>
      <c r="Y13" s="40">
        <f t="shared" si="9"/>
        <v>0.18663253265906493</v>
      </c>
      <c r="Z13" s="75">
        <f t="shared" si="10"/>
        <v>94505771</v>
      </c>
      <c r="AA13" s="76">
        <f t="shared" si="11"/>
        <v>44497613</v>
      </c>
      <c r="AB13" s="76">
        <f t="shared" si="12"/>
        <v>139003384</v>
      </c>
      <c r="AC13" s="40">
        <f t="shared" si="13"/>
        <v>0.9016514830307419</v>
      </c>
      <c r="AD13" s="75">
        <v>23285690</v>
      </c>
      <c r="AE13" s="76">
        <v>24044960</v>
      </c>
      <c r="AF13" s="76">
        <f t="shared" si="14"/>
        <v>47330650</v>
      </c>
      <c r="AG13" s="40">
        <f t="shared" si="15"/>
        <v>0.7853444482093794</v>
      </c>
      <c r="AH13" s="40">
        <f t="shared" si="16"/>
        <v>-0.39210082684264846</v>
      </c>
      <c r="AI13" s="12">
        <v>142268291</v>
      </c>
      <c r="AJ13" s="12">
        <v>152993639</v>
      </c>
      <c r="AK13" s="12">
        <v>120152705</v>
      </c>
      <c r="AL13" s="12"/>
    </row>
    <row r="14" spans="1:38" s="13" customFormat="1" ht="12.75">
      <c r="A14" s="29" t="s">
        <v>96</v>
      </c>
      <c r="B14" s="58" t="s">
        <v>263</v>
      </c>
      <c r="C14" s="39" t="s">
        <v>264</v>
      </c>
      <c r="D14" s="75">
        <v>101224875</v>
      </c>
      <c r="E14" s="76">
        <v>39853603</v>
      </c>
      <c r="F14" s="77">
        <f t="shared" si="0"/>
        <v>141078478</v>
      </c>
      <c r="G14" s="75">
        <v>110677244</v>
      </c>
      <c r="H14" s="76">
        <v>44286392</v>
      </c>
      <c r="I14" s="78">
        <f t="shared" si="1"/>
        <v>154963636</v>
      </c>
      <c r="J14" s="75">
        <v>34250603</v>
      </c>
      <c r="K14" s="76">
        <v>6409553</v>
      </c>
      <c r="L14" s="76">
        <f t="shared" si="2"/>
        <v>40660156</v>
      </c>
      <c r="M14" s="40">
        <f t="shared" si="3"/>
        <v>0.28820948862235385</v>
      </c>
      <c r="N14" s="103">
        <v>22222885</v>
      </c>
      <c r="O14" s="104">
        <v>5206760</v>
      </c>
      <c r="P14" s="105">
        <f t="shared" si="4"/>
        <v>27429645</v>
      </c>
      <c r="Q14" s="40">
        <f t="shared" si="5"/>
        <v>0.1944282741695016</v>
      </c>
      <c r="R14" s="103">
        <v>9884720</v>
      </c>
      <c r="S14" s="105">
        <v>3655410</v>
      </c>
      <c r="T14" s="105">
        <f t="shared" si="6"/>
        <v>13540130</v>
      </c>
      <c r="U14" s="40">
        <f t="shared" si="7"/>
        <v>0.08737617643406353</v>
      </c>
      <c r="V14" s="103">
        <v>22699522</v>
      </c>
      <c r="W14" s="105">
        <v>13495161</v>
      </c>
      <c r="X14" s="105">
        <f t="shared" si="8"/>
        <v>36194683</v>
      </c>
      <c r="Y14" s="40">
        <f t="shared" si="9"/>
        <v>0.23356888063726125</v>
      </c>
      <c r="Z14" s="75">
        <f t="shared" si="10"/>
        <v>89057730</v>
      </c>
      <c r="AA14" s="76">
        <f t="shared" si="11"/>
        <v>28766884</v>
      </c>
      <c r="AB14" s="76">
        <f t="shared" si="12"/>
        <v>117824614</v>
      </c>
      <c r="AC14" s="40">
        <f t="shared" si="13"/>
        <v>0.760337180007831</v>
      </c>
      <c r="AD14" s="75">
        <v>7046834</v>
      </c>
      <c r="AE14" s="76">
        <v>8970213</v>
      </c>
      <c r="AF14" s="76">
        <f t="shared" si="14"/>
        <v>16017047</v>
      </c>
      <c r="AG14" s="40">
        <f t="shared" si="15"/>
        <v>0.8178939658508703</v>
      </c>
      <c r="AH14" s="40">
        <f t="shared" si="16"/>
        <v>1.2597600543970433</v>
      </c>
      <c r="AI14" s="12">
        <v>110903440</v>
      </c>
      <c r="AJ14" s="12">
        <v>116914429</v>
      </c>
      <c r="AK14" s="12">
        <v>95623606</v>
      </c>
      <c r="AL14" s="12"/>
    </row>
    <row r="15" spans="1:38" s="13" customFormat="1" ht="12.75">
      <c r="A15" s="29" t="s">
        <v>96</v>
      </c>
      <c r="B15" s="58" t="s">
        <v>265</v>
      </c>
      <c r="C15" s="39" t="s">
        <v>266</v>
      </c>
      <c r="D15" s="75">
        <v>35872000</v>
      </c>
      <c r="E15" s="76">
        <v>17325000</v>
      </c>
      <c r="F15" s="77">
        <f t="shared" si="0"/>
        <v>53197000</v>
      </c>
      <c r="G15" s="75">
        <v>38296500</v>
      </c>
      <c r="H15" s="76">
        <v>18109000</v>
      </c>
      <c r="I15" s="78">
        <f t="shared" si="1"/>
        <v>56405500</v>
      </c>
      <c r="J15" s="75">
        <v>14284956</v>
      </c>
      <c r="K15" s="76">
        <v>2186825</v>
      </c>
      <c r="L15" s="76">
        <f t="shared" si="2"/>
        <v>16471781</v>
      </c>
      <c r="M15" s="40">
        <f t="shared" si="3"/>
        <v>0.3096374043649078</v>
      </c>
      <c r="N15" s="103">
        <v>11905634</v>
      </c>
      <c r="O15" s="104">
        <v>3078980</v>
      </c>
      <c r="P15" s="105">
        <f t="shared" si="4"/>
        <v>14984614</v>
      </c>
      <c r="Q15" s="40">
        <f t="shared" si="5"/>
        <v>0.2816815609902814</v>
      </c>
      <c r="R15" s="103">
        <v>9037163</v>
      </c>
      <c r="S15" s="105">
        <v>303111</v>
      </c>
      <c r="T15" s="105">
        <f t="shared" si="6"/>
        <v>9340274</v>
      </c>
      <c r="U15" s="40">
        <f t="shared" si="7"/>
        <v>0.1655915469236156</v>
      </c>
      <c r="V15" s="103">
        <v>2735782</v>
      </c>
      <c r="W15" s="105">
        <v>5229967</v>
      </c>
      <c r="X15" s="105">
        <f t="shared" si="8"/>
        <v>7965749</v>
      </c>
      <c r="Y15" s="40">
        <f t="shared" si="9"/>
        <v>0.14122291265922648</v>
      </c>
      <c r="Z15" s="75">
        <f t="shared" si="10"/>
        <v>37963535</v>
      </c>
      <c r="AA15" s="76">
        <f t="shared" si="11"/>
        <v>10798883</v>
      </c>
      <c r="AB15" s="76">
        <f t="shared" si="12"/>
        <v>48762418</v>
      </c>
      <c r="AC15" s="40">
        <f t="shared" si="13"/>
        <v>0.8644975755910328</v>
      </c>
      <c r="AD15" s="75">
        <v>466103</v>
      </c>
      <c r="AE15" s="76">
        <v>4127988</v>
      </c>
      <c r="AF15" s="76">
        <f t="shared" si="14"/>
        <v>4594091</v>
      </c>
      <c r="AG15" s="40">
        <f t="shared" si="15"/>
        <v>0.9547824252997946</v>
      </c>
      <c r="AH15" s="40">
        <f t="shared" si="16"/>
        <v>0.7339118881188902</v>
      </c>
      <c r="AI15" s="12">
        <v>46612000</v>
      </c>
      <c r="AJ15" s="12">
        <v>45281000</v>
      </c>
      <c r="AK15" s="12">
        <v>43233503</v>
      </c>
      <c r="AL15" s="12"/>
    </row>
    <row r="16" spans="1:38" s="13" customFormat="1" ht="12.75">
      <c r="A16" s="29" t="s">
        <v>96</v>
      </c>
      <c r="B16" s="58" t="s">
        <v>267</v>
      </c>
      <c r="C16" s="39" t="s">
        <v>268</v>
      </c>
      <c r="D16" s="75">
        <v>593003847</v>
      </c>
      <c r="E16" s="76">
        <v>139521500</v>
      </c>
      <c r="F16" s="77">
        <f t="shared" si="0"/>
        <v>732525347</v>
      </c>
      <c r="G16" s="75">
        <v>593003847</v>
      </c>
      <c r="H16" s="76">
        <v>129138257</v>
      </c>
      <c r="I16" s="78">
        <f t="shared" si="1"/>
        <v>722142104</v>
      </c>
      <c r="J16" s="75">
        <v>188415875</v>
      </c>
      <c r="K16" s="76">
        <v>5989692</v>
      </c>
      <c r="L16" s="76">
        <f t="shared" si="2"/>
        <v>194405567</v>
      </c>
      <c r="M16" s="40">
        <f t="shared" si="3"/>
        <v>0.2653909080363877</v>
      </c>
      <c r="N16" s="103">
        <v>158291319</v>
      </c>
      <c r="O16" s="104">
        <v>15002223</v>
      </c>
      <c r="P16" s="105">
        <f t="shared" si="4"/>
        <v>173293542</v>
      </c>
      <c r="Q16" s="40">
        <f t="shared" si="5"/>
        <v>0.2365700282040889</v>
      </c>
      <c r="R16" s="103">
        <v>86792016</v>
      </c>
      <c r="S16" s="105">
        <v>14736986</v>
      </c>
      <c r="T16" s="105">
        <f t="shared" si="6"/>
        <v>101529002</v>
      </c>
      <c r="U16" s="40">
        <f t="shared" si="7"/>
        <v>0.14059421468104844</v>
      </c>
      <c r="V16" s="103">
        <v>103793719</v>
      </c>
      <c r="W16" s="105">
        <v>50200093</v>
      </c>
      <c r="X16" s="105">
        <f t="shared" si="8"/>
        <v>153993812</v>
      </c>
      <c r="Y16" s="40">
        <f t="shared" si="9"/>
        <v>0.21324585721704437</v>
      </c>
      <c r="Z16" s="75">
        <f t="shared" si="10"/>
        <v>537292929</v>
      </c>
      <c r="AA16" s="76">
        <f t="shared" si="11"/>
        <v>85928994</v>
      </c>
      <c r="AB16" s="76">
        <f t="shared" si="12"/>
        <v>623221923</v>
      </c>
      <c r="AC16" s="40">
        <f t="shared" si="13"/>
        <v>0.8630183997691402</v>
      </c>
      <c r="AD16" s="75">
        <v>65022909</v>
      </c>
      <c r="AE16" s="76">
        <v>39029932</v>
      </c>
      <c r="AF16" s="76">
        <f t="shared" si="14"/>
        <v>104052841</v>
      </c>
      <c r="AG16" s="40">
        <f t="shared" si="15"/>
        <v>0.846063680681355</v>
      </c>
      <c r="AH16" s="40">
        <f t="shared" si="16"/>
        <v>0.47995778414161694</v>
      </c>
      <c r="AI16" s="12">
        <v>717192849</v>
      </c>
      <c r="AJ16" s="12">
        <v>694970956</v>
      </c>
      <c r="AK16" s="12">
        <v>587989685</v>
      </c>
      <c r="AL16" s="12"/>
    </row>
    <row r="17" spans="1:38" s="13" customFormat="1" ht="12.75">
      <c r="A17" s="29" t="s">
        <v>115</v>
      </c>
      <c r="B17" s="58" t="s">
        <v>269</v>
      </c>
      <c r="C17" s="39" t="s">
        <v>270</v>
      </c>
      <c r="D17" s="75">
        <v>679762972</v>
      </c>
      <c r="E17" s="76">
        <v>375044912</v>
      </c>
      <c r="F17" s="77">
        <f t="shared" si="0"/>
        <v>1054807884</v>
      </c>
      <c r="G17" s="75">
        <v>703277055</v>
      </c>
      <c r="H17" s="76">
        <v>342943221</v>
      </c>
      <c r="I17" s="78">
        <f t="shared" si="1"/>
        <v>1046220276</v>
      </c>
      <c r="J17" s="75">
        <v>157144499</v>
      </c>
      <c r="K17" s="76">
        <v>49709913</v>
      </c>
      <c r="L17" s="76">
        <f t="shared" si="2"/>
        <v>206854412</v>
      </c>
      <c r="M17" s="40">
        <f t="shared" si="3"/>
        <v>0.19610624374134844</v>
      </c>
      <c r="N17" s="103">
        <v>184638280</v>
      </c>
      <c r="O17" s="104">
        <v>81617253</v>
      </c>
      <c r="P17" s="105">
        <f t="shared" si="4"/>
        <v>266255533</v>
      </c>
      <c r="Q17" s="40">
        <f t="shared" si="5"/>
        <v>0.25242087875786107</v>
      </c>
      <c r="R17" s="103">
        <v>319009366</v>
      </c>
      <c r="S17" s="105">
        <v>47646190</v>
      </c>
      <c r="T17" s="105">
        <f t="shared" si="6"/>
        <v>366655556</v>
      </c>
      <c r="U17" s="40">
        <f t="shared" si="7"/>
        <v>0.3504573218575244</v>
      </c>
      <c r="V17" s="103">
        <v>297856238</v>
      </c>
      <c r="W17" s="105">
        <v>133756131</v>
      </c>
      <c r="X17" s="105">
        <f t="shared" si="8"/>
        <v>431612369</v>
      </c>
      <c r="Y17" s="40">
        <f t="shared" si="9"/>
        <v>0.41254445062963013</v>
      </c>
      <c r="Z17" s="75">
        <f t="shared" si="10"/>
        <v>958648383</v>
      </c>
      <c r="AA17" s="76">
        <f t="shared" si="11"/>
        <v>312729487</v>
      </c>
      <c r="AB17" s="76">
        <f t="shared" si="12"/>
        <v>1271377870</v>
      </c>
      <c r="AC17" s="40">
        <f t="shared" si="13"/>
        <v>1.2152105050581146</v>
      </c>
      <c r="AD17" s="75">
        <v>223589451</v>
      </c>
      <c r="AE17" s="76">
        <v>72078017</v>
      </c>
      <c r="AF17" s="76">
        <f t="shared" si="14"/>
        <v>295667468</v>
      </c>
      <c r="AG17" s="40">
        <f t="shared" si="15"/>
        <v>0.9803560269547086</v>
      </c>
      <c r="AH17" s="40">
        <f t="shared" si="16"/>
        <v>0.45978985080631185</v>
      </c>
      <c r="AI17" s="12">
        <v>989520856</v>
      </c>
      <c r="AJ17" s="12">
        <v>1003652772</v>
      </c>
      <c r="AK17" s="12">
        <v>983937044</v>
      </c>
      <c r="AL17" s="12"/>
    </row>
    <row r="18" spans="1:38" s="55" customFormat="1" ht="12.75">
      <c r="A18" s="59"/>
      <c r="B18" s="60" t="s">
        <v>271</v>
      </c>
      <c r="C18" s="32"/>
      <c r="D18" s="79">
        <f>SUM(D11:D17)</f>
        <v>1699096360</v>
      </c>
      <c r="E18" s="80">
        <f>SUM(E11:E17)</f>
        <v>668728251</v>
      </c>
      <c r="F18" s="88">
        <f t="shared" si="0"/>
        <v>2367824611</v>
      </c>
      <c r="G18" s="79">
        <f>SUM(G11:G17)</f>
        <v>1754096013</v>
      </c>
      <c r="H18" s="80">
        <f>SUM(H11:H17)</f>
        <v>663722503</v>
      </c>
      <c r="I18" s="81">
        <f t="shared" si="1"/>
        <v>2417818516</v>
      </c>
      <c r="J18" s="79">
        <f>SUM(J11:J17)</f>
        <v>528477876</v>
      </c>
      <c r="K18" s="80">
        <f>SUM(K11:K17)</f>
        <v>75575081</v>
      </c>
      <c r="L18" s="80">
        <f t="shared" si="2"/>
        <v>604052957</v>
      </c>
      <c r="M18" s="44">
        <f t="shared" si="3"/>
        <v>0.2551088261325619</v>
      </c>
      <c r="N18" s="109">
        <f>SUM(N11:N17)</f>
        <v>423131513</v>
      </c>
      <c r="O18" s="110">
        <f>SUM(O11:O17)</f>
        <v>129289947</v>
      </c>
      <c r="P18" s="111">
        <f t="shared" si="4"/>
        <v>552421460</v>
      </c>
      <c r="Q18" s="44">
        <f t="shared" si="5"/>
        <v>0.23330336944453695</v>
      </c>
      <c r="R18" s="109">
        <f>SUM(R11:R17)</f>
        <v>472645610</v>
      </c>
      <c r="S18" s="111">
        <f>SUM(S11:S17)</f>
        <v>97297124</v>
      </c>
      <c r="T18" s="111">
        <f t="shared" si="6"/>
        <v>569942734</v>
      </c>
      <c r="U18" s="44">
        <f t="shared" si="7"/>
        <v>0.23572601923113073</v>
      </c>
      <c r="V18" s="109">
        <f>SUM(V11:V17)</f>
        <v>459224872</v>
      </c>
      <c r="W18" s="111">
        <f>SUM(W11:W17)</f>
        <v>233749594</v>
      </c>
      <c r="X18" s="111">
        <f t="shared" si="8"/>
        <v>692974466</v>
      </c>
      <c r="Y18" s="44">
        <f t="shared" si="9"/>
        <v>0.2866114480529522</v>
      </c>
      <c r="Z18" s="79">
        <f t="shared" si="10"/>
        <v>1883479871</v>
      </c>
      <c r="AA18" s="80">
        <f t="shared" si="11"/>
        <v>535911746</v>
      </c>
      <c r="AB18" s="80">
        <f t="shared" si="12"/>
        <v>2419391617</v>
      </c>
      <c r="AC18" s="44">
        <f t="shared" si="13"/>
        <v>1.0006506282376406</v>
      </c>
      <c r="AD18" s="79">
        <f>SUM(AD11:AD17)</f>
        <v>331897601</v>
      </c>
      <c r="AE18" s="80">
        <f>SUM(AE11:AE17)</f>
        <v>154232004</v>
      </c>
      <c r="AF18" s="80">
        <f t="shared" si="14"/>
        <v>486129605</v>
      </c>
      <c r="AG18" s="44">
        <f t="shared" si="15"/>
        <v>0.9038672807565544</v>
      </c>
      <c r="AH18" s="44">
        <f t="shared" si="16"/>
        <v>0.4254932406348715</v>
      </c>
      <c r="AI18" s="61">
        <f>SUM(AI11:AI17)</f>
        <v>2222785962</v>
      </c>
      <c r="AJ18" s="61">
        <f>SUM(AJ11:AJ17)</f>
        <v>2245532933</v>
      </c>
      <c r="AK18" s="61">
        <f>SUM(AK11:AK17)</f>
        <v>2029663746</v>
      </c>
      <c r="AL18" s="61"/>
    </row>
    <row r="19" spans="1:38" s="13" customFormat="1" ht="12.75">
      <c r="A19" s="29" t="s">
        <v>96</v>
      </c>
      <c r="B19" s="58" t="s">
        <v>272</v>
      </c>
      <c r="C19" s="39" t="s">
        <v>273</v>
      </c>
      <c r="D19" s="75">
        <v>122973000</v>
      </c>
      <c r="E19" s="76">
        <v>33318000</v>
      </c>
      <c r="F19" s="77">
        <f t="shared" si="0"/>
        <v>156291000</v>
      </c>
      <c r="G19" s="75">
        <v>102755000</v>
      </c>
      <c r="H19" s="76">
        <v>44703000</v>
      </c>
      <c r="I19" s="78">
        <f t="shared" si="1"/>
        <v>147458000</v>
      </c>
      <c r="J19" s="75">
        <v>36546993</v>
      </c>
      <c r="K19" s="76">
        <v>6136652</v>
      </c>
      <c r="L19" s="76">
        <f t="shared" si="2"/>
        <v>42683645</v>
      </c>
      <c r="M19" s="40">
        <f t="shared" si="3"/>
        <v>0.273103665598147</v>
      </c>
      <c r="N19" s="103">
        <v>30838543</v>
      </c>
      <c r="O19" s="104">
        <v>4012878</v>
      </c>
      <c r="P19" s="105">
        <f t="shared" si="4"/>
        <v>34851421</v>
      </c>
      <c r="Q19" s="40">
        <f t="shared" si="5"/>
        <v>0.22299058167136943</v>
      </c>
      <c r="R19" s="103">
        <v>26153031</v>
      </c>
      <c r="S19" s="105">
        <v>5566109</v>
      </c>
      <c r="T19" s="105">
        <f t="shared" si="6"/>
        <v>31719140</v>
      </c>
      <c r="U19" s="40">
        <f t="shared" si="7"/>
        <v>0.21510626754736942</v>
      </c>
      <c r="V19" s="103">
        <v>11161523</v>
      </c>
      <c r="W19" s="105">
        <v>8358092</v>
      </c>
      <c r="X19" s="105">
        <f t="shared" si="8"/>
        <v>19519615</v>
      </c>
      <c r="Y19" s="40">
        <f t="shared" si="9"/>
        <v>0.13237406583569558</v>
      </c>
      <c r="Z19" s="75">
        <f t="shared" si="10"/>
        <v>104700090</v>
      </c>
      <c r="AA19" s="76">
        <f t="shared" si="11"/>
        <v>24073731</v>
      </c>
      <c r="AB19" s="76">
        <f t="shared" si="12"/>
        <v>128773821</v>
      </c>
      <c r="AC19" s="40">
        <f t="shared" si="13"/>
        <v>0.873291520297305</v>
      </c>
      <c r="AD19" s="75">
        <v>20354567</v>
      </c>
      <c r="AE19" s="76">
        <v>9677186</v>
      </c>
      <c r="AF19" s="76">
        <f t="shared" si="14"/>
        <v>30031753</v>
      </c>
      <c r="AG19" s="40">
        <f t="shared" si="15"/>
        <v>1.3028147952271887</v>
      </c>
      <c r="AH19" s="40">
        <f t="shared" si="16"/>
        <v>-0.35003411222781433</v>
      </c>
      <c r="AI19" s="12">
        <v>114825000</v>
      </c>
      <c r="AJ19" s="12">
        <v>122904500</v>
      </c>
      <c r="AK19" s="12">
        <v>160121801</v>
      </c>
      <c r="AL19" s="12"/>
    </row>
    <row r="20" spans="1:38" s="13" customFormat="1" ht="12.75">
      <c r="A20" s="29" t="s">
        <v>96</v>
      </c>
      <c r="B20" s="58" t="s">
        <v>274</v>
      </c>
      <c r="C20" s="39" t="s">
        <v>275</v>
      </c>
      <c r="D20" s="75">
        <v>269869615</v>
      </c>
      <c r="E20" s="76">
        <v>32262000</v>
      </c>
      <c r="F20" s="78">
        <f t="shared" si="0"/>
        <v>302131615</v>
      </c>
      <c r="G20" s="75">
        <v>270694598</v>
      </c>
      <c r="H20" s="76">
        <v>43386357</v>
      </c>
      <c r="I20" s="78">
        <f t="shared" si="1"/>
        <v>314080955</v>
      </c>
      <c r="J20" s="75">
        <v>70516118</v>
      </c>
      <c r="K20" s="76">
        <v>5272723</v>
      </c>
      <c r="L20" s="76">
        <f t="shared" si="2"/>
        <v>75788841</v>
      </c>
      <c r="M20" s="40">
        <f t="shared" si="3"/>
        <v>0.25084710515978276</v>
      </c>
      <c r="N20" s="103">
        <v>54238393</v>
      </c>
      <c r="O20" s="104">
        <v>8340229</v>
      </c>
      <c r="P20" s="105">
        <f t="shared" si="4"/>
        <v>62578622</v>
      </c>
      <c r="Q20" s="40">
        <f t="shared" si="5"/>
        <v>0.20712371328634377</v>
      </c>
      <c r="R20" s="103">
        <v>62880279</v>
      </c>
      <c r="S20" s="105">
        <v>5528556</v>
      </c>
      <c r="T20" s="105">
        <f t="shared" si="6"/>
        <v>68408835</v>
      </c>
      <c r="U20" s="40">
        <f t="shared" si="7"/>
        <v>0.21780637733988042</v>
      </c>
      <c r="V20" s="103">
        <v>56431702</v>
      </c>
      <c r="W20" s="105">
        <v>16557574</v>
      </c>
      <c r="X20" s="105">
        <f t="shared" si="8"/>
        <v>72989276</v>
      </c>
      <c r="Y20" s="40">
        <f t="shared" si="9"/>
        <v>0.23239000912997096</v>
      </c>
      <c r="Z20" s="75">
        <f t="shared" si="10"/>
        <v>244066492</v>
      </c>
      <c r="AA20" s="76">
        <f t="shared" si="11"/>
        <v>35699082</v>
      </c>
      <c r="AB20" s="76">
        <f t="shared" si="12"/>
        <v>279765574</v>
      </c>
      <c r="AC20" s="40">
        <f t="shared" si="13"/>
        <v>0.8907435154735823</v>
      </c>
      <c r="AD20" s="75">
        <v>77943304</v>
      </c>
      <c r="AE20" s="76">
        <v>16363876</v>
      </c>
      <c r="AF20" s="76">
        <f t="shared" si="14"/>
        <v>94307180</v>
      </c>
      <c r="AG20" s="40">
        <f t="shared" si="15"/>
        <v>1.0344530671935126</v>
      </c>
      <c r="AH20" s="40">
        <f t="shared" si="16"/>
        <v>-0.2260475183331746</v>
      </c>
      <c r="AI20" s="12">
        <v>239822819</v>
      </c>
      <c r="AJ20" s="12">
        <v>252187039</v>
      </c>
      <c r="AK20" s="12">
        <v>260875656</v>
      </c>
      <c r="AL20" s="12"/>
    </row>
    <row r="21" spans="1:38" s="13" customFormat="1" ht="12.75">
      <c r="A21" s="29" t="s">
        <v>96</v>
      </c>
      <c r="B21" s="58" t="s">
        <v>276</v>
      </c>
      <c r="C21" s="39" t="s">
        <v>277</v>
      </c>
      <c r="D21" s="75">
        <v>83618260</v>
      </c>
      <c r="E21" s="76">
        <v>14071000</v>
      </c>
      <c r="F21" s="77">
        <f t="shared" si="0"/>
        <v>97689260</v>
      </c>
      <c r="G21" s="75">
        <v>90468000</v>
      </c>
      <c r="H21" s="76">
        <v>12271000</v>
      </c>
      <c r="I21" s="78">
        <f t="shared" si="1"/>
        <v>102739000</v>
      </c>
      <c r="J21" s="75">
        <v>27848451</v>
      </c>
      <c r="K21" s="76">
        <v>16060</v>
      </c>
      <c r="L21" s="76">
        <f t="shared" si="2"/>
        <v>27864511</v>
      </c>
      <c r="M21" s="40">
        <f t="shared" si="3"/>
        <v>0.28523617642307864</v>
      </c>
      <c r="N21" s="103">
        <v>21750714</v>
      </c>
      <c r="O21" s="104">
        <v>3959126</v>
      </c>
      <c r="P21" s="105">
        <f t="shared" si="4"/>
        <v>25709840</v>
      </c>
      <c r="Q21" s="40">
        <f t="shared" si="5"/>
        <v>0.26317980093205745</v>
      </c>
      <c r="R21" s="103">
        <v>15631396</v>
      </c>
      <c r="S21" s="105">
        <v>4706000</v>
      </c>
      <c r="T21" s="105">
        <f t="shared" si="6"/>
        <v>20337396</v>
      </c>
      <c r="U21" s="40">
        <f t="shared" si="7"/>
        <v>0.19795205326117638</v>
      </c>
      <c r="V21" s="103">
        <v>18907495</v>
      </c>
      <c r="W21" s="105">
        <v>0</v>
      </c>
      <c r="X21" s="105">
        <f t="shared" si="8"/>
        <v>18907495</v>
      </c>
      <c r="Y21" s="40">
        <f t="shared" si="9"/>
        <v>0.18403425184204636</v>
      </c>
      <c r="Z21" s="75">
        <f t="shared" si="10"/>
        <v>84138056</v>
      </c>
      <c r="AA21" s="76">
        <f t="shared" si="11"/>
        <v>8681186</v>
      </c>
      <c r="AB21" s="76">
        <f t="shared" si="12"/>
        <v>92819242</v>
      </c>
      <c r="AC21" s="40">
        <f t="shared" si="13"/>
        <v>0.9034470064921792</v>
      </c>
      <c r="AD21" s="75">
        <v>12201708</v>
      </c>
      <c r="AE21" s="76">
        <v>5907890</v>
      </c>
      <c r="AF21" s="76">
        <f t="shared" si="14"/>
        <v>18109598</v>
      </c>
      <c r="AG21" s="40">
        <f t="shared" si="15"/>
        <v>0.7574817654076963</v>
      </c>
      <c r="AH21" s="40">
        <f t="shared" si="16"/>
        <v>0.04405934355914476</v>
      </c>
      <c r="AI21" s="12">
        <v>112374478</v>
      </c>
      <c r="AJ21" s="12">
        <v>112314000</v>
      </c>
      <c r="AK21" s="12">
        <v>85075807</v>
      </c>
      <c r="AL21" s="12"/>
    </row>
    <row r="22" spans="1:38" s="13" customFormat="1" ht="12.75">
      <c r="A22" s="29" t="s">
        <v>96</v>
      </c>
      <c r="B22" s="58" t="s">
        <v>278</v>
      </c>
      <c r="C22" s="39" t="s">
        <v>279</v>
      </c>
      <c r="D22" s="75">
        <v>62912000</v>
      </c>
      <c r="E22" s="76">
        <v>0</v>
      </c>
      <c r="F22" s="77">
        <f t="shared" si="0"/>
        <v>62912000</v>
      </c>
      <c r="G22" s="75">
        <v>51376000</v>
      </c>
      <c r="H22" s="76">
        <v>21767000</v>
      </c>
      <c r="I22" s="78">
        <f t="shared" si="1"/>
        <v>73143000</v>
      </c>
      <c r="J22" s="75">
        <v>7341391</v>
      </c>
      <c r="K22" s="76">
        <v>8280415</v>
      </c>
      <c r="L22" s="76">
        <f t="shared" si="2"/>
        <v>15621806</v>
      </c>
      <c r="M22" s="40">
        <f t="shared" si="3"/>
        <v>0.24831202314343845</v>
      </c>
      <c r="N22" s="103">
        <v>12003141</v>
      </c>
      <c r="O22" s="104">
        <v>8234057</v>
      </c>
      <c r="P22" s="105">
        <f t="shared" si="4"/>
        <v>20237198</v>
      </c>
      <c r="Q22" s="40">
        <f t="shared" si="5"/>
        <v>0.3216746884537131</v>
      </c>
      <c r="R22" s="103">
        <v>10470357</v>
      </c>
      <c r="S22" s="105">
        <v>4892999</v>
      </c>
      <c r="T22" s="105">
        <f t="shared" si="6"/>
        <v>15363356</v>
      </c>
      <c r="U22" s="40">
        <f t="shared" si="7"/>
        <v>0.2100454725674364</v>
      </c>
      <c r="V22" s="103">
        <v>2390426</v>
      </c>
      <c r="W22" s="105">
        <v>12772395</v>
      </c>
      <c r="X22" s="105">
        <f t="shared" si="8"/>
        <v>15162821</v>
      </c>
      <c r="Y22" s="40">
        <f t="shared" si="9"/>
        <v>0.20730378846916314</v>
      </c>
      <c r="Z22" s="75">
        <f t="shared" si="10"/>
        <v>32205315</v>
      </c>
      <c r="AA22" s="76">
        <f t="shared" si="11"/>
        <v>34179866</v>
      </c>
      <c r="AB22" s="76">
        <f t="shared" si="12"/>
        <v>66385181</v>
      </c>
      <c r="AC22" s="40">
        <f t="shared" si="13"/>
        <v>0.9076081238122582</v>
      </c>
      <c r="AD22" s="75">
        <v>6397247</v>
      </c>
      <c r="AE22" s="76">
        <v>4998098</v>
      </c>
      <c r="AF22" s="76">
        <f t="shared" si="14"/>
        <v>11395345</v>
      </c>
      <c r="AG22" s="40">
        <f t="shared" si="15"/>
        <v>378.04461942257217</v>
      </c>
      <c r="AH22" s="40">
        <f t="shared" si="16"/>
        <v>0.33061535214598603</v>
      </c>
      <c r="AI22" s="12">
        <v>75918521</v>
      </c>
      <c r="AJ22" s="12">
        <v>72390</v>
      </c>
      <c r="AK22" s="12">
        <v>27366650</v>
      </c>
      <c r="AL22" s="12"/>
    </row>
    <row r="23" spans="1:38" s="13" customFormat="1" ht="12.75">
      <c r="A23" s="29" t="s">
        <v>96</v>
      </c>
      <c r="B23" s="58" t="s">
        <v>76</v>
      </c>
      <c r="C23" s="39" t="s">
        <v>77</v>
      </c>
      <c r="D23" s="75">
        <v>3291483958</v>
      </c>
      <c r="E23" s="76">
        <v>443157508</v>
      </c>
      <c r="F23" s="77">
        <f t="shared" si="0"/>
        <v>3734641466</v>
      </c>
      <c r="G23" s="75">
        <v>3285503472</v>
      </c>
      <c r="H23" s="76">
        <v>523134404</v>
      </c>
      <c r="I23" s="78">
        <f t="shared" si="1"/>
        <v>3808637876</v>
      </c>
      <c r="J23" s="75">
        <v>921270204</v>
      </c>
      <c r="K23" s="76">
        <v>29279690</v>
      </c>
      <c r="L23" s="76">
        <f t="shared" si="2"/>
        <v>950549894</v>
      </c>
      <c r="M23" s="40">
        <f t="shared" si="3"/>
        <v>0.2545223959659211</v>
      </c>
      <c r="N23" s="103">
        <v>834341965</v>
      </c>
      <c r="O23" s="104">
        <v>48785596</v>
      </c>
      <c r="P23" s="105">
        <f t="shared" si="4"/>
        <v>883127561</v>
      </c>
      <c r="Q23" s="40">
        <f t="shared" si="5"/>
        <v>0.23646916820261107</v>
      </c>
      <c r="R23" s="103">
        <v>733924379</v>
      </c>
      <c r="S23" s="105">
        <v>50850974</v>
      </c>
      <c r="T23" s="105">
        <f t="shared" si="6"/>
        <v>784775353</v>
      </c>
      <c r="U23" s="40">
        <f t="shared" si="7"/>
        <v>0.20605144898264935</v>
      </c>
      <c r="V23" s="103">
        <v>860963326</v>
      </c>
      <c r="W23" s="105">
        <v>222228516</v>
      </c>
      <c r="X23" s="105">
        <f t="shared" si="8"/>
        <v>1083191842</v>
      </c>
      <c r="Y23" s="40">
        <f t="shared" si="9"/>
        <v>0.28440399882217626</v>
      </c>
      <c r="Z23" s="75">
        <f t="shared" si="10"/>
        <v>3350499874</v>
      </c>
      <c r="AA23" s="76">
        <f t="shared" si="11"/>
        <v>351144776</v>
      </c>
      <c r="AB23" s="76">
        <f t="shared" si="12"/>
        <v>3701644650</v>
      </c>
      <c r="AC23" s="40">
        <f t="shared" si="13"/>
        <v>0.9719077451090286</v>
      </c>
      <c r="AD23" s="75">
        <v>876075704</v>
      </c>
      <c r="AE23" s="76">
        <v>183320670</v>
      </c>
      <c r="AF23" s="76">
        <f t="shared" si="14"/>
        <v>1059396374</v>
      </c>
      <c r="AG23" s="40">
        <f t="shared" si="15"/>
        <v>1.026551578871857</v>
      </c>
      <c r="AH23" s="40">
        <f t="shared" si="16"/>
        <v>0.022461345520897513</v>
      </c>
      <c r="AI23" s="12">
        <v>3217804076</v>
      </c>
      <c r="AJ23" s="12">
        <v>3424564936</v>
      </c>
      <c r="AK23" s="12">
        <v>3515492542</v>
      </c>
      <c r="AL23" s="12"/>
    </row>
    <row r="24" spans="1:38" s="13" customFormat="1" ht="12.75">
      <c r="A24" s="29" t="s">
        <v>96</v>
      </c>
      <c r="B24" s="58" t="s">
        <v>280</v>
      </c>
      <c r="C24" s="39" t="s">
        <v>281</v>
      </c>
      <c r="D24" s="75">
        <v>46476000</v>
      </c>
      <c r="E24" s="76">
        <v>17927000</v>
      </c>
      <c r="F24" s="77">
        <f t="shared" si="0"/>
        <v>64403000</v>
      </c>
      <c r="G24" s="75">
        <v>47842000</v>
      </c>
      <c r="H24" s="76">
        <v>14427000</v>
      </c>
      <c r="I24" s="78">
        <f t="shared" si="1"/>
        <v>62269000</v>
      </c>
      <c r="J24" s="75">
        <v>55426477</v>
      </c>
      <c r="K24" s="76">
        <v>2664062</v>
      </c>
      <c r="L24" s="76">
        <f t="shared" si="2"/>
        <v>58090539</v>
      </c>
      <c r="M24" s="40">
        <f t="shared" si="3"/>
        <v>0.9019849851714983</v>
      </c>
      <c r="N24" s="103">
        <v>30587282</v>
      </c>
      <c r="O24" s="104">
        <v>1523799</v>
      </c>
      <c r="P24" s="105">
        <f t="shared" si="4"/>
        <v>32111081</v>
      </c>
      <c r="Q24" s="40">
        <f t="shared" si="5"/>
        <v>0.4985960436625623</v>
      </c>
      <c r="R24" s="103">
        <v>4784855</v>
      </c>
      <c r="S24" s="105">
        <v>4554587</v>
      </c>
      <c r="T24" s="105">
        <f t="shared" si="6"/>
        <v>9339442</v>
      </c>
      <c r="U24" s="40">
        <f t="shared" si="7"/>
        <v>0.14998541810531726</v>
      </c>
      <c r="V24" s="103">
        <v>5069691</v>
      </c>
      <c r="W24" s="105">
        <v>6237680</v>
      </c>
      <c r="X24" s="105">
        <f t="shared" si="8"/>
        <v>11307371</v>
      </c>
      <c r="Y24" s="40">
        <f t="shared" si="9"/>
        <v>0.18158908927395653</v>
      </c>
      <c r="Z24" s="75">
        <f t="shared" si="10"/>
        <v>95868305</v>
      </c>
      <c r="AA24" s="76">
        <f t="shared" si="11"/>
        <v>14980128</v>
      </c>
      <c r="AB24" s="76">
        <f t="shared" si="12"/>
        <v>110848433</v>
      </c>
      <c r="AC24" s="40">
        <f t="shared" si="13"/>
        <v>1.7801543785832437</v>
      </c>
      <c r="AD24" s="75">
        <v>52183906</v>
      </c>
      <c r="AE24" s="76">
        <v>5208146</v>
      </c>
      <c r="AF24" s="76">
        <f t="shared" si="14"/>
        <v>57392052</v>
      </c>
      <c r="AG24" s="40">
        <f t="shared" si="15"/>
        <v>1.5126459423152905</v>
      </c>
      <c r="AH24" s="40">
        <f t="shared" si="16"/>
        <v>-0.8029801931459081</v>
      </c>
      <c r="AI24" s="12">
        <v>63275000</v>
      </c>
      <c r="AJ24" s="12">
        <v>63275000</v>
      </c>
      <c r="AK24" s="12">
        <v>95712672</v>
      </c>
      <c r="AL24" s="12"/>
    </row>
    <row r="25" spans="1:38" s="13" customFormat="1" ht="12.75">
      <c r="A25" s="29" t="s">
        <v>96</v>
      </c>
      <c r="B25" s="58" t="s">
        <v>282</v>
      </c>
      <c r="C25" s="39" t="s">
        <v>283</v>
      </c>
      <c r="D25" s="75">
        <v>52338508</v>
      </c>
      <c r="E25" s="76">
        <v>19315250</v>
      </c>
      <c r="F25" s="77">
        <f t="shared" si="0"/>
        <v>71653758</v>
      </c>
      <c r="G25" s="75">
        <v>91750692</v>
      </c>
      <c r="H25" s="76">
        <v>34641385</v>
      </c>
      <c r="I25" s="78">
        <f t="shared" si="1"/>
        <v>126392077</v>
      </c>
      <c r="J25" s="75">
        <v>17678980</v>
      </c>
      <c r="K25" s="76">
        <v>3211818</v>
      </c>
      <c r="L25" s="76">
        <f t="shared" si="2"/>
        <v>20890798</v>
      </c>
      <c r="M25" s="40">
        <f t="shared" si="3"/>
        <v>0.29155202159808563</v>
      </c>
      <c r="N25" s="103">
        <v>15765213</v>
      </c>
      <c r="O25" s="104">
        <v>4571396</v>
      </c>
      <c r="P25" s="105">
        <f t="shared" si="4"/>
        <v>20336609</v>
      </c>
      <c r="Q25" s="40">
        <f t="shared" si="5"/>
        <v>0.28381775872802095</v>
      </c>
      <c r="R25" s="103">
        <v>23209922</v>
      </c>
      <c r="S25" s="105">
        <v>3797504</v>
      </c>
      <c r="T25" s="105">
        <f t="shared" si="6"/>
        <v>27007426</v>
      </c>
      <c r="U25" s="40">
        <f t="shared" si="7"/>
        <v>0.21367973880198202</v>
      </c>
      <c r="V25" s="103">
        <v>12017849</v>
      </c>
      <c r="W25" s="105">
        <v>6000902</v>
      </c>
      <c r="X25" s="105">
        <f t="shared" si="8"/>
        <v>18018751</v>
      </c>
      <c r="Y25" s="40">
        <f t="shared" si="9"/>
        <v>0.14256234589767838</v>
      </c>
      <c r="Z25" s="75">
        <f t="shared" si="10"/>
        <v>68671964</v>
      </c>
      <c r="AA25" s="76">
        <f t="shared" si="11"/>
        <v>17581620</v>
      </c>
      <c r="AB25" s="76">
        <f t="shared" si="12"/>
        <v>86253584</v>
      </c>
      <c r="AC25" s="40">
        <f t="shared" si="13"/>
        <v>0.6824287253385353</v>
      </c>
      <c r="AD25" s="75">
        <v>3679884</v>
      </c>
      <c r="AE25" s="76">
        <v>6355769</v>
      </c>
      <c r="AF25" s="76">
        <f t="shared" si="14"/>
        <v>10035653</v>
      </c>
      <c r="AG25" s="40">
        <f t="shared" si="15"/>
        <v>0.8302698107529686</v>
      </c>
      <c r="AH25" s="40">
        <f t="shared" si="16"/>
        <v>0.7954736976258545</v>
      </c>
      <c r="AI25" s="12">
        <v>66194289</v>
      </c>
      <c r="AJ25" s="12">
        <v>83382444</v>
      </c>
      <c r="AK25" s="12">
        <v>69229926</v>
      </c>
      <c r="AL25" s="12"/>
    </row>
    <row r="26" spans="1:38" s="13" customFormat="1" ht="12.75">
      <c r="A26" s="29" t="s">
        <v>115</v>
      </c>
      <c r="B26" s="58" t="s">
        <v>284</v>
      </c>
      <c r="C26" s="39" t="s">
        <v>285</v>
      </c>
      <c r="D26" s="75">
        <v>515626088</v>
      </c>
      <c r="E26" s="76">
        <v>334505000</v>
      </c>
      <c r="F26" s="77">
        <f t="shared" si="0"/>
        <v>850131088</v>
      </c>
      <c r="G26" s="75">
        <v>524480894</v>
      </c>
      <c r="H26" s="76">
        <v>272101000</v>
      </c>
      <c r="I26" s="78">
        <f t="shared" si="1"/>
        <v>796581894</v>
      </c>
      <c r="J26" s="75">
        <v>191943597</v>
      </c>
      <c r="K26" s="76">
        <v>19555743</v>
      </c>
      <c r="L26" s="76">
        <f t="shared" si="2"/>
        <v>211499340</v>
      </c>
      <c r="M26" s="40">
        <f t="shared" si="3"/>
        <v>0.24878438512061565</v>
      </c>
      <c r="N26" s="103">
        <v>161812714</v>
      </c>
      <c r="O26" s="104">
        <v>50366073</v>
      </c>
      <c r="P26" s="105">
        <f t="shared" si="4"/>
        <v>212178787</v>
      </c>
      <c r="Q26" s="40">
        <f t="shared" si="5"/>
        <v>0.2495836112747826</v>
      </c>
      <c r="R26" s="103">
        <v>119504591</v>
      </c>
      <c r="S26" s="105">
        <v>32664891</v>
      </c>
      <c r="T26" s="105">
        <f t="shared" si="6"/>
        <v>152169482</v>
      </c>
      <c r="U26" s="40">
        <f t="shared" si="7"/>
        <v>0.19102804513405122</v>
      </c>
      <c r="V26" s="103">
        <v>35251235</v>
      </c>
      <c r="W26" s="105">
        <v>68793511</v>
      </c>
      <c r="X26" s="105">
        <f t="shared" si="8"/>
        <v>104044746</v>
      </c>
      <c r="Y26" s="40">
        <f t="shared" si="9"/>
        <v>0.1306139981132938</v>
      </c>
      <c r="Z26" s="75">
        <f t="shared" si="10"/>
        <v>508512137</v>
      </c>
      <c r="AA26" s="76">
        <f t="shared" si="11"/>
        <v>171380218</v>
      </c>
      <c r="AB26" s="76">
        <f t="shared" si="12"/>
        <v>679892355</v>
      </c>
      <c r="AC26" s="40">
        <f t="shared" si="13"/>
        <v>0.8535121876621514</v>
      </c>
      <c r="AD26" s="75">
        <v>72497952</v>
      </c>
      <c r="AE26" s="76">
        <v>56854297</v>
      </c>
      <c r="AF26" s="76">
        <f t="shared" si="14"/>
        <v>129352249</v>
      </c>
      <c r="AG26" s="40">
        <f t="shared" si="15"/>
        <v>1.1973042491988775</v>
      </c>
      <c r="AH26" s="40">
        <f t="shared" si="16"/>
        <v>-0.19564795506570587</v>
      </c>
      <c r="AI26" s="12">
        <v>859246976</v>
      </c>
      <c r="AJ26" s="12">
        <v>657233747</v>
      </c>
      <c r="AK26" s="12">
        <v>786908758</v>
      </c>
      <c r="AL26" s="12"/>
    </row>
    <row r="27" spans="1:38" s="55" customFormat="1" ht="12.75">
      <c r="A27" s="59"/>
      <c r="B27" s="60" t="s">
        <v>286</v>
      </c>
      <c r="C27" s="32"/>
      <c r="D27" s="79">
        <f>SUM(D19:D26)</f>
        <v>4445297429</v>
      </c>
      <c r="E27" s="80">
        <f>SUM(E19:E26)</f>
        <v>894555758</v>
      </c>
      <c r="F27" s="88">
        <f t="shared" si="0"/>
        <v>5339853187</v>
      </c>
      <c r="G27" s="79">
        <f>SUM(G19:G26)</f>
        <v>4464870656</v>
      </c>
      <c r="H27" s="80">
        <f>SUM(H19:H26)</f>
        <v>966431146</v>
      </c>
      <c r="I27" s="81">
        <f t="shared" si="1"/>
        <v>5431301802</v>
      </c>
      <c r="J27" s="79">
        <f>SUM(J19:J26)</f>
        <v>1328572211</v>
      </c>
      <c r="K27" s="80">
        <f>SUM(K19:K26)</f>
        <v>74417163</v>
      </c>
      <c r="L27" s="80">
        <f t="shared" si="2"/>
        <v>1402989374</v>
      </c>
      <c r="M27" s="44">
        <f t="shared" si="3"/>
        <v>0.26273931602007544</v>
      </c>
      <c r="N27" s="109">
        <f>SUM(N19:N26)</f>
        <v>1161337965</v>
      </c>
      <c r="O27" s="110">
        <f>SUM(O19:O26)</f>
        <v>129793154</v>
      </c>
      <c r="P27" s="111">
        <f t="shared" si="4"/>
        <v>1291131119</v>
      </c>
      <c r="Q27" s="44">
        <f t="shared" si="5"/>
        <v>0.24179150133627073</v>
      </c>
      <c r="R27" s="109">
        <f>SUM(R19:R26)</f>
        <v>996558810</v>
      </c>
      <c r="S27" s="111">
        <f>SUM(S19:S26)</f>
        <v>112561620</v>
      </c>
      <c r="T27" s="111">
        <f t="shared" si="6"/>
        <v>1109120430</v>
      </c>
      <c r="U27" s="44">
        <f t="shared" si="7"/>
        <v>0.2042089485050494</v>
      </c>
      <c r="V27" s="109">
        <f>SUM(V19:V26)</f>
        <v>1002193247</v>
      </c>
      <c r="W27" s="111">
        <f>SUM(W19:W26)</f>
        <v>340948670</v>
      </c>
      <c r="X27" s="111">
        <f t="shared" si="8"/>
        <v>1343141917</v>
      </c>
      <c r="Y27" s="44">
        <f t="shared" si="9"/>
        <v>0.24729649832852357</v>
      </c>
      <c r="Z27" s="79">
        <f t="shared" si="10"/>
        <v>4488662233</v>
      </c>
      <c r="AA27" s="80">
        <f t="shared" si="11"/>
        <v>657720607</v>
      </c>
      <c r="AB27" s="80">
        <f t="shared" si="12"/>
        <v>5146382840</v>
      </c>
      <c r="AC27" s="44">
        <f t="shared" si="13"/>
        <v>0.947541312858902</v>
      </c>
      <c r="AD27" s="79">
        <f>SUM(AD19:AD26)</f>
        <v>1121334272</v>
      </c>
      <c r="AE27" s="80">
        <f>SUM(AE19:AE26)</f>
        <v>288685932</v>
      </c>
      <c r="AF27" s="80">
        <f t="shared" si="14"/>
        <v>1410020204</v>
      </c>
      <c r="AG27" s="44">
        <f t="shared" si="15"/>
        <v>1.0604015562171805</v>
      </c>
      <c r="AH27" s="44">
        <f t="shared" si="16"/>
        <v>-0.04743072958123373</v>
      </c>
      <c r="AI27" s="61">
        <f>SUM(AI19:AI26)</f>
        <v>4749461159</v>
      </c>
      <c r="AJ27" s="61">
        <f>SUM(AJ19:AJ26)</f>
        <v>4715934056</v>
      </c>
      <c r="AK27" s="61">
        <f>SUM(AK19:AK26)</f>
        <v>5000783812</v>
      </c>
      <c r="AL27" s="61"/>
    </row>
    <row r="28" spans="1:38" s="13" customFormat="1" ht="12.75">
      <c r="A28" s="29" t="s">
        <v>96</v>
      </c>
      <c r="B28" s="58" t="s">
        <v>287</v>
      </c>
      <c r="C28" s="39" t="s">
        <v>288</v>
      </c>
      <c r="D28" s="75">
        <v>545486900</v>
      </c>
      <c r="E28" s="76">
        <v>129412000</v>
      </c>
      <c r="F28" s="77">
        <f t="shared" si="0"/>
        <v>674898900</v>
      </c>
      <c r="G28" s="75">
        <v>550408134</v>
      </c>
      <c r="H28" s="76">
        <v>151239350</v>
      </c>
      <c r="I28" s="78">
        <f t="shared" si="1"/>
        <v>701647484</v>
      </c>
      <c r="J28" s="75">
        <v>245869694</v>
      </c>
      <c r="K28" s="76">
        <v>22325822</v>
      </c>
      <c r="L28" s="76">
        <f t="shared" si="2"/>
        <v>268195516</v>
      </c>
      <c r="M28" s="40">
        <f t="shared" si="3"/>
        <v>0.3973862099938228</v>
      </c>
      <c r="N28" s="103">
        <v>93838564</v>
      </c>
      <c r="O28" s="104">
        <v>35973878</v>
      </c>
      <c r="P28" s="105">
        <f t="shared" si="4"/>
        <v>129812442</v>
      </c>
      <c r="Q28" s="40">
        <f t="shared" si="5"/>
        <v>0.192343537676532</v>
      </c>
      <c r="R28" s="103">
        <v>88508710</v>
      </c>
      <c r="S28" s="105">
        <v>23851524</v>
      </c>
      <c r="T28" s="105">
        <f t="shared" si="6"/>
        <v>112360234</v>
      </c>
      <c r="U28" s="40">
        <f t="shared" si="7"/>
        <v>0.1601377280788482</v>
      </c>
      <c r="V28" s="103">
        <v>67213905</v>
      </c>
      <c r="W28" s="105">
        <v>55416196</v>
      </c>
      <c r="X28" s="105">
        <f t="shared" si="8"/>
        <v>122630101</v>
      </c>
      <c r="Y28" s="40">
        <f t="shared" si="9"/>
        <v>0.17477451825367052</v>
      </c>
      <c r="Z28" s="75">
        <f t="shared" si="10"/>
        <v>495430873</v>
      </c>
      <c r="AA28" s="76">
        <f t="shared" si="11"/>
        <v>137567420</v>
      </c>
      <c r="AB28" s="76">
        <f t="shared" si="12"/>
        <v>632998293</v>
      </c>
      <c r="AC28" s="40">
        <f t="shared" si="13"/>
        <v>0.902159998338995</v>
      </c>
      <c r="AD28" s="75">
        <v>62562852</v>
      </c>
      <c r="AE28" s="76">
        <v>57713652</v>
      </c>
      <c r="AF28" s="76">
        <f t="shared" si="14"/>
        <v>120276504</v>
      </c>
      <c r="AG28" s="40">
        <f t="shared" si="15"/>
        <v>0.8996303618016694</v>
      </c>
      <c r="AH28" s="40">
        <f t="shared" si="16"/>
        <v>0.019568219242554585</v>
      </c>
      <c r="AI28" s="12">
        <v>654379422</v>
      </c>
      <c r="AJ28" s="12">
        <v>635732998</v>
      </c>
      <c r="AK28" s="12">
        <v>571924707</v>
      </c>
      <c r="AL28" s="12"/>
    </row>
    <row r="29" spans="1:38" s="13" customFormat="1" ht="12.75">
      <c r="A29" s="29" t="s">
        <v>96</v>
      </c>
      <c r="B29" s="58" t="s">
        <v>289</v>
      </c>
      <c r="C29" s="39" t="s">
        <v>290</v>
      </c>
      <c r="D29" s="75">
        <v>70742310</v>
      </c>
      <c r="E29" s="76">
        <v>51436027</v>
      </c>
      <c r="F29" s="77">
        <f t="shared" si="0"/>
        <v>122178337</v>
      </c>
      <c r="G29" s="75">
        <v>72698001</v>
      </c>
      <c r="H29" s="76">
        <v>52075000</v>
      </c>
      <c r="I29" s="78">
        <f t="shared" si="1"/>
        <v>124773001</v>
      </c>
      <c r="J29" s="75">
        <v>29576696</v>
      </c>
      <c r="K29" s="76">
        <v>4628919</v>
      </c>
      <c r="L29" s="76">
        <f t="shared" si="2"/>
        <v>34205615</v>
      </c>
      <c r="M29" s="40">
        <f t="shared" si="3"/>
        <v>0.2799646470879695</v>
      </c>
      <c r="N29" s="103">
        <v>22206831</v>
      </c>
      <c r="O29" s="104">
        <v>4584000</v>
      </c>
      <c r="P29" s="105">
        <f t="shared" si="4"/>
        <v>26790831</v>
      </c>
      <c r="Q29" s="40">
        <f t="shared" si="5"/>
        <v>0.21927644178034605</v>
      </c>
      <c r="R29" s="103">
        <v>18073058</v>
      </c>
      <c r="S29" s="105">
        <v>6532323</v>
      </c>
      <c r="T29" s="105">
        <f t="shared" si="6"/>
        <v>24605381</v>
      </c>
      <c r="U29" s="40">
        <f t="shared" si="7"/>
        <v>0.1972011637357348</v>
      </c>
      <c r="V29" s="103">
        <v>3666767</v>
      </c>
      <c r="W29" s="105">
        <v>7943347</v>
      </c>
      <c r="X29" s="105">
        <f t="shared" si="8"/>
        <v>11610114</v>
      </c>
      <c r="Y29" s="40">
        <f t="shared" si="9"/>
        <v>0.09304988985557862</v>
      </c>
      <c r="Z29" s="75">
        <f t="shared" si="10"/>
        <v>73523352</v>
      </c>
      <c r="AA29" s="76">
        <f t="shared" si="11"/>
        <v>23688589</v>
      </c>
      <c r="AB29" s="76">
        <f t="shared" si="12"/>
        <v>97211941</v>
      </c>
      <c r="AC29" s="40">
        <f t="shared" si="13"/>
        <v>0.7791103862285079</v>
      </c>
      <c r="AD29" s="75">
        <v>3921573</v>
      </c>
      <c r="AE29" s="76">
        <v>4073342</v>
      </c>
      <c r="AF29" s="76">
        <f t="shared" si="14"/>
        <v>7994915</v>
      </c>
      <c r="AG29" s="40">
        <f t="shared" si="15"/>
        <v>0.7102458760961146</v>
      </c>
      <c r="AH29" s="40">
        <f t="shared" si="16"/>
        <v>0.45218729655036993</v>
      </c>
      <c r="AI29" s="12">
        <v>111705389</v>
      </c>
      <c r="AJ29" s="12">
        <v>118041609</v>
      </c>
      <c r="AK29" s="12">
        <v>83838566</v>
      </c>
      <c r="AL29" s="12"/>
    </row>
    <row r="30" spans="1:38" s="13" customFormat="1" ht="12.75">
      <c r="A30" s="29" t="s">
        <v>96</v>
      </c>
      <c r="B30" s="58" t="s">
        <v>291</v>
      </c>
      <c r="C30" s="39" t="s">
        <v>292</v>
      </c>
      <c r="D30" s="75">
        <v>283513096</v>
      </c>
      <c r="E30" s="76">
        <v>39671000</v>
      </c>
      <c r="F30" s="78">
        <f t="shared" si="0"/>
        <v>323184096</v>
      </c>
      <c r="G30" s="75">
        <v>287853983</v>
      </c>
      <c r="H30" s="76">
        <v>57596000</v>
      </c>
      <c r="I30" s="78">
        <f t="shared" si="1"/>
        <v>345449983</v>
      </c>
      <c r="J30" s="75">
        <v>92639264</v>
      </c>
      <c r="K30" s="76">
        <v>2905829</v>
      </c>
      <c r="L30" s="76">
        <f t="shared" si="2"/>
        <v>95545093</v>
      </c>
      <c r="M30" s="40">
        <f t="shared" si="3"/>
        <v>0.29563674135747076</v>
      </c>
      <c r="N30" s="103">
        <v>65793449</v>
      </c>
      <c r="O30" s="104">
        <v>8275372</v>
      </c>
      <c r="P30" s="105">
        <f t="shared" si="4"/>
        <v>74068821</v>
      </c>
      <c r="Q30" s="40">
        <f t="shared" si="5"/>
        <v>0.22918461000011583</v>
      </c>
      <c r="R30" s="103">
        <v>74218551</v>
      </c>
      <c r="S30" s="105">
        <v>6107972</v>
      </c>
      <c r="T30" s="105">
        <f t="shared" si="6"/>
        <v>80326523</v>
      </c>
      <c r="U30" s="40">
        <f t="shared" si="7"/>
        <v>0.23252721653774117</v>
      </c>
      <c r="V30" s="103">
        <v>68280742</v>
      </c>
      <c r="W30" s="105">
        <v>14471118</v>
      </c>
      <c r="X30" s="105">
        <f t="shared" si="8"/>
        <v>82751860</v>
      </c>
      <c r="Y30" s="40">
        <f t="shared" si="9"/>
        <v>0.2395480216306741</v>
      </c>
      <c r="Z30" s="75">
        <f t="shared" si="10"/>
        <v>300932006</v>
      </c>
      <c r="AA30" s="76">
        <f t="shared" si="11"/>
        <v>31760291</v>
      </c>
      <c r="AB30" s="76">
        <f t="shared" si="12"/>
        <v>332692297</v>
      </c>
      <c r="AC30" s="40">
        <f t="shared" si="13"/>
        <v>0.9630693685690527</v>
      </c>
      <c r="AD30" s="75">
        <v>60435981</v>
      </c>
      <c r="AE30" s="76">
        <v>6940937</v>
      </c>
      <c r="AF30" s="76">
        <f t="shared" si="14"/>
        <v>67376918</v>
      </c>
      <c r="AG30" s="40">
        <f t="shared" si="15"/>
        <v>0.9238826114498556</v>
      </c>
      <c r="AH30" s="40">
        <f t="shared" si="16"/>
        <v>0.22819301411204362</v>
      </c>
      <c r="AI30" s="12">
        <v>295347000</v>
      </c>
      <c r="AJ30" s="12">
        <v>303633906</v>
      </c>
      <c r="AK30" s="12">
        <v>280522086</v>
      </c>
      <c r="AL30" s="12"/>
    </row>
    <row r="31" spans="1:38" s="13" customFormat="1" ht="12.75">
      <c r="A31" s="29" t="s">
        <v>96</v>
      </c>
      <c r="B31" s="58" t="s">
        <v>293</v>
      </c>
      <c r="C31" s="39" t="s">
        <v>294</v>
      </c>
      <c r="D31" s="75">
        <v>102825207</v>
      </c>
      <c r="E31" s="76">
        <v>52090000</v>
      </c>
      <c r="F31" s="77">
        <f t="shared" si="0"/>
        <v>154915207</v>
      </c>
      <c r="G31" s="75">
        <v>117116618</v>
      </c>
      <c r="H31" s="76">
        <v>65770480</v>
      </c>
      <c r="I31" s="78">
        <f t="shared" si="1"/>
        <v>182887098</v>
      </c>
      <c r="J31" s="75">
        <v>31563508</v>
      </c>
      <c r="K31" s="76">
        <v>22028559</v>
      </c>
      <c r="L31" s="76">
        <f t="shared" si="2"/>
        <v>53592067</v>
      </c>
      <c r="M31" s="40">
        <f t="shared" si="3"/>
        <v>0.34594452047564317</v>
      </c>
      <c r="N31" s="103">
        <v>31227778</v>
      </c>
      <c r="O31" s="104">
        <v>22972213</v>
      </c>
      <c r="P31" s="105">
        <f t="shared" si="4"/>
        <v>54199991</v>
      </c>
      <c r="Q31" s="40">
        <f t="shared" si="5"/>
        <v>0.3498687575584494</v>
      </c>
      <c r="R31" s="103">
        <v>25500299</v>
      </c>
      <c r="S31" s="105">
        <v>9668155</v>
      </c>
      <c r="T31" s="105">
        <f t="shared" si="6"/>
        <v>35168454</v>
      </c>
      <c r="U31" s="40">
        <f t="shared" si="7"/>
        <v>0.1922959814256553</v>
      </c>
      <c r="V31" s="103">
        <v>7647177</v>
      </c>
      <c r="W31" s="105">
        <v>18565904</v>
      </c>
      <c r="X31" s="105">
        <f t="shared" si="8"/>
        <v>26213081</v>
      </c>
      <c r="Y31" s="40">
        <f t="shared" si="9"/>
        <v>0.1433293069148049</v>
      </c>
      <c r="Z31" s="75">
        <f t="shared" si="10"/>
        <v>95938762</v>
      </c>
      <c r="AA31" s="76">
        <f t="shared" si="11"/>
        <v>73234831</v>
      </c>
      <c r="AB31" s="76">
        <f t="shared" si="12"/>
        <v>169173593</v>
      </c>
      <c r="AC31" s="40">
        <f t="shared" si="13"/>
        <v>0.9250165531086288</v>
      </c>
      <c r="AD31" s="75">
        <v>7768513</v>
      </c>
      <c r="AE31" s="76">
        <v>20042372</v>
      </c>
      <c r="AF31" s="76">
        <f t="shared" si="14"/>
        <v>27810885</v>
      </c>
      <c r="AG31" s="40">
        <f t="shared" si="15"/>
        <v>0.804155132057451</v>
      </c>
      <c r="AH31" s="40">
        <f t="shared" si="16"/>
        <v>-0.05745246870065446</v>
      </c>
      <c r="AI31" s="12">
        <v>146151539</v>
      </c>
      <c r="AJ31" s="12">
        <v>169264512</v>
      </c>
      <c r="AK31" s="12">
        <v>136114926</v>
      </c>
      <c r="AL31" s="12"/>
    </row>
    <row r="32" spans="1:38" s="13" customFormat="1" ht="12.75">
      <c r="A32" s="29" t="s">
        <v>96</v>
      </c>
      <c r="B32" s="58" t="s">
        <v>295</v>
      </c>
      <c r="C32" s="39" t="s">
        <v>296</v>
      </c>
      <c r="D32" s="75">
        <v>86421544</v>
      </c>
      <c r="E32" s="76">
        <v>39443361</v>
      </c>
      <c r="F32" s="77">
        <f t="shared" si="0"/>
        <v>125864905</v>
      </c>
      <c r="G32" s="75">
        <v>93769812</v>
      </c>
      <c r="H32" s="76">
        <v>25584378</v>
      </c>
      <c r="I32" s="78">
        <f t="shared" si="1"/>
        <v>119354190</v>
      </c>
      <c r="J32" s="75">
        <v>34645465</v>
      </c>
      <c r="K32" s="76">
        <v>16594000</v>
      </c>
      <c r="L32" s="76">
        <f t="shared" si="2"/>
        <v>51239465</v>
      </c>
      <c r="M32" s="40">
        <f t="shared" si="3"/>
        <v>0.4070989049727563</v>
      </c>
      <c r="N32" s="103">
        <v>24901358</v>
      </c>
      <c r="O32" s="104">
        <v>0</v>
      </c>
      <c r="P32" s="105">
        <f t="shared" si="4"/>
        <v>24901358</v>
      </c>
      <c r="Q32" s="40">
        <f t="shared" si="5"/>
        <v>0.19784194807917266</v>
      </c>
      <c r="R32" s="103">
        <v>20425827</v>
      </c>
      <c r="S32" s="105">
        <v>29067000</v>
      </c>
      <c r="T32" s="105">
        <f t="shared" si="6"/>
        <v>49492827</v>
      </c>
      <c r="U32" s="40">
        <f t="shared" si="7"/>
        <v>0.4146718854193556</v>
      </c>
      <c r="V32" s="103">
        <v>1899493</v>
      </c>
      <c r="W32" s="105">
        <v>6102374</v>
      </c>
      <c r="X32" s="105">
        <f t="shared" si="8"/>
        <v>8001867</v>
      </c>
      <c r="Y32" s="40">
        <f t="shared" si="9"/>
        <v>0.06704303384740828</v>
      </c>
      <c r="Z32" s="75">
        <f t="shared" si="10"/>
        <v>81872143</v>
      </c>
      <c r="AA32" s="76">
        <f t="shared" si="11"/>
        <v>51763374</v>
      </c>
      <c r="AB32" s="76">
        <f t="shared" si="12"/>
        <v>133635517</v>
      </c>
      <c r="AC32" s="40">
        <f t="shared" si="13"/>
        <v>1.1196550116925095</v>
      </c>
      <c r="AD32" s="75">
        <v>1905685</v>
      </c>
      <c r="AE32" s="76">
        <v>0</v>
      </c>
      <c r="AF32" s="76">
        <f t="shared" si="14"/>
        <v>1905685</v>
      </c>
      <c r="AG32" s="40">
        <f t="shared" si="15"/>
        <v>0.5539785148621948</v>
      </c>
      <c r="AH32" s="40">
        <f t="shared" si="16"/>
        <v>3.198945261152814</v>
      </c>
      <c r="AI32" s="12">
        <v>118424000</v>
      </c>
      <c r="AJ32" s="12">
        <v>131804321</v>
      </c>
      <c r="AK32" s="12">
        <v>73016762</v>
      </c>
      <c r="AL32" s="12"/>
    </row>
    <row r="33" spans="1:38" s="13" customFormat="1" ht="12.75">
      <c r="A33" s="29" t="s">
        <v>115</v>
      </c>
      <c r="B33" s="58" t="s">
        <v>297</v>
      </c>
      <c r="C33" s="39" t="s">
        <v>298</v>
      </c>
      <c r="D33" s="75">
        <v>443806595</v>
      </c>
      <c r="E33" s="76">
        <v>196037000</v>
      </c>
      <c r="F33" s="77">
        <f t="shared" si="0"/>
        <v>639843595</v>
      </c>
      <c r="G33" s="75">
        <v>462175855</v>
      </c>
      <c r="H33" s="76">
        <v>344960346</v>
      </c>
      <c r="I33" s="78">
        <f t="shared" si="1"/>
        <v>807136201</v>
      </c>
      <c r="J33" s="75">
        <v>148276448</v>
      </c>
      <c r="K33" s="76">
        <v>72242693</v>
      </c>
      <c r="L33" s="76">
        <f t="shared" si="2"/>
        <v>220519141</v>
      </c>
      <c r="M33" s="40">
        <f t="shared" si="3"/>
        <v>0.3446453832205666</v>
      </c>
      <c r="N33" s="103">
        <v>47092619</v>
      </c>
      <c r="O33" s="104">
        <v>36628748</v>
      </c>
      <c r="P33" s="105">
        <f t="shared" si="4"/>
        <v>83721367</v>
      </c>
      <c r="Q33" s="40">
        <f t="shared" si="5"/>
        <v>0.13084661260069347</v>
      </c>
      <c r="R33" s="103">
        <v>198269571</v>
      </c>
      <c r="S33" s="105">
        <v>41216941</v>
      </c>
      <c r="T33" s="105">
        <f t="shared" si="6"/>
        <v>239486512</v>
      </c>
      <c r="U33" s="40">
        <f t="shared" si="7"/>
        <v>0.2967113997653539</v>
      </c>
      <c r="V33" s="103">
        <v>49539834</v>
      </c>
      <c r="W33" s="105">
        <v>138565254</v>
      </c>
      <c r="X33" s="105">
        <f t="shared" si="8"/>
        <v>188105088</v>
      </c>
      <c r="Y33" s="40">
        <f t="shared" si="9"/>
        <v>0.2330524733829898</v>
      </c>
      <c r="Z33" s="75">
        <f t="shared" si="10"/>
        <v>443178472</v>
      </c>
      <c r="AA33" s="76">
        <f t="shared" si="11"/>
        <v>288653636</v>
      </c>
      <c r="AB33" s="76">
        <f t="shared" si="12"/>
        <v>731832108</v>
      </c>
      <c r="AC33" s="40">
        <f t="shared" si="13"/>
        <v>0.9067021242428451</v>
      </c>
      <c r="AD33" s="75">
        <v>76014382</v>
      </c>
      <c r="AE33" s="76">
        <v>90647108</v>
      </c>
      <c r="AF33" s="76">
        <f t="shared" si="14"/>
        <v>166661490</v>
      </c>
      <c r="AG33" s="40">
        <f t="shared" si="15"/>
        <v>0.8968220042121882</v>
      </c>
      <c r="AH33" s="40">
        <f t="shared" si="16"/>
        <v>0.12866558435304998</v>
      </c>
      <c r="AI33" s="12">
        <v>632957188</v>
      </c>
      <c r="AJ33" s="12">
        <v>648594000</v>
      </c>
      <c r="AK33" s="12">
        <v>581673371</v>
      </c>
      <c r="AL33" s="12"/>
    </row>
    <row r="34" spans="1:38" s="55" customFormat="1" ht="12.75">
      <c r="A34" s="59"/>
      <c r="B34" s="60" t="s">
        <v>299</v>
      </c>
      <c r="C34" s="32"/>
      <c r="D34" s="79">
        <f>SUM(D28:D33)</f>
        <v>1532795652</v>
      </c>
      <c r="E34" s="80">
        <f>SUM(E28:E33)</f>
        <v>508089388</v>
      </c>
      <c r="F34" s="88">
        <f t="shared" si="0"/>
        <v>2040885040</v>
      </c>
      <c r="G34" s="79">
        <f>SUM(G28:G33)</f>
        <v>1584022403</v>
      </c>
      <c r="H34" s="80">
        <f>SUM(H28:H33)</f>
        <v>697225554</v>
      </c>
      <c r="I34" s="81">
        <f t="shared" si="1"/>
        <v>2281247957</v>
      </c>
      <c r="J34" s="79">
        <f>SUM(J28:J33)</f>
        <v>582571075</v>
      </c>
      <c r="K34" s="80">
        <f>SUM(K28:K33)</f>
        <v>140725822</v>
      </c>
      <c r="L34" s="80">
        <f t="shared" si="2"/>
        <v>723296897</v>
      </c>
      <c r="M34" s="44">
        <f t="shared" si="3"/>
        <v>0.3544035469043372</v>
      </c>
      <c r="N34" s="109">
        <f>SUM(N28:N33)</f>
        <v>285060599</v>
      </c>
      <c r="O34" s="110">
        <f>SUM(O28:O33)</f>
        <v>108434211</v>
      </c>
      <c r="P34" s="111">
        <f t="shared" si="4"/>
        <v>393494810</v>
      </c>
      <c r="Q34" s="44">
        <f t="shared" si="5"/>
        <v>0.1928059652002741</v>
      </c>
      <c r="R34" s="109">
        <f>SUM(R28:R33)</f>
        <v>424996016</v>
      </c>
      <c r="S34" s="111">
        <f>SUM(S28:S33)</f>
        <v>116443915</v>
      </c>
      <c r="T34" s="111">
        <f t="shared" si="6"/>
        <v>541439931</v>
      </c>
      <c r="U34" s="44">
        <f t="shared" si="7"/>
        <v>0.23734374395321375</v>
      </c>
      <c r="V34" s="109">
        <f>SUM(V28:V33)</f>
        <v>198247918</v>
      </c>
      <c r="W34" s="111">
        <f>SUM(W28:W33)</f>
        <v>241064193</v>
      </c>
      <c r="X34" s="111">
        <f t="shared" si="8"/>
        <v>439312111</v>
      </c>
      <c r="Y34" s="44">
        <f t="shared" si="9"/>
        <v>0.1925753444082975</v>
      </c>
      <c r="Z34" s="79">
        <f t="shared" si="10"/>
        <v>1490875608</v>
      </c>
      <c r="AA34" s="80">
        <f t="shared" si="11"/>
        <v>606668141</v>
      </c>
      <c r="AB34" s="80">
        <f t="shared" si="12"/>
        <v>2097543749</v>
      </c>
      <c r="AC34" s="44">
        <f t="shared" si="13"/>
        <v>0.919472055882262</v>
      </c>
      <c r="AD34" s="79">
        <f>SUM(AD28:AD33)</f>
        <v>212608986</v>
      </c>
      <c r="AE34" s="80">
        <f>SUM(AE28:AE33)</f>
        <v>179417411</v>
      </c>
      <c r="AF34" s="80">
        <f t="shared" si="14"/>
        <v>392026397</v>
      </c>
      <c r="AG34" s="44">
        <f t="shared" si="15"/>
        <v>0.860502752651026</v>
      </c>
      <c r="AH34" s="44">
        <f t="shared" si="16"/>
        <v>0.12061869905153344</v>
      </c>
      <c r="AI34" s="61">
        <f>SUM(AI28:AI33)</f>
        <v>1958964538</v>
      </c>
      <c r="AJ34" s="61">
        <f>SUM(AJ28:AJ33)</f>
        <v>2007071346</v>
      </c>
      <c r="AK34" s="61">
        <f>SUM(AK28:AK33)</f>
        <v>1727090418</v>
      </c>
      <c r="AL34" s="61"/>
    </row>
    <row r="35" spans="1:38" s="13" customFormat="1" ht="12.75">
      <c r="A35" s="29" t="s">
        <v>96</v>
      </c>
      <c r="B35" s="58" t="s">
        <v>300</v>
      </c>
      <c r="C35" s="39" t="s">
        <v>301</v>
      </c>
      <c r="D35" s="75">
        <v>216982613</v>
      </c>
      <c r="E35" s="76">
        <v>35308713</v>
      </c>
      <c r="F35" s="77">
        <f t="shared" si="0"/>
        <v>252291326</v>
      </c>
      <c r="G35" s="75">
        <v>209219614</v>
      </c>
      <c r="H35" s="76">
        <v>31078008</v>
      </c>
      <c r="I35" s="78">
        <f t="shared" si="1"/>
        <v>240297622</v>
      </c>
      <c r="J35" s="75">
        <v>61491708</v>
      </c>
      <c r="K35" s="76">
        <v>2170137</v>
      </c>
      <c r="L35" s="76">
        <f t="shared" si="2"/>
        <v>63661845</v>
      </c>
      <c r="M35" s="40">
        <f t="shared" si="3"/>
        <v>0.2523346561664986</v>
      </c>
      <c r="N35" s="103">
        <v>50501572</v>
      </c>
      <c r="O35" s="104">
        <v>4033708</v>
      </c>
      <c r="P35" s="105">
        <f t="shared" si="4"/>
        <v>54535280</v>
      </c>
      <c r="Q35" s="40">
        <f t="shared" si="5"/>
        <v>0.21615994836065033</v>
      </c>
      <c r="R35" s="103">
        <v>51369597</v>
      </c>
      <c r="S35" s="105">
        <v>6298395</v>
      </c>
      <c r="T35" s="105">
        <f t="shared" si="6"/>
        <v>57667992</v>
      </c>
      <c r="U35" s="40">
        <f t="shared" si="7"/>
        <v>0.23998569573859538</v>
      </c>
      <c r="V35" s="103">
        <v>42464767</v>
      </c>
      <c r="W35" s="105">
        <v>6675458</v>
      </c>
      <c r="X35" s="105">
        <f t="shared" si="8"/>
        <v>49140225</v>
      </c>
      <c r="Y35" s="40">
        <f t="shared" si="9"/>
        <v>0.20449734205026798</v>
      </c>
      <c r="Z35" s="75">
        <f t="shared" si="10"/>
        <v>205827644</v>
      </c>
      <c r="AA35" s="76">
        <f t="shared" si="11"/>
        <v>19177698</v>
      </c>
      <c r="AB35" s="76">
        <f t="shared" si="12"/>
        <v>225005342</v>
      </c>
      <c r="AC35" s="40">
        <f t="shared" si="13"/>
        <v>0.9363610847551376</v>
      </c>
      <c r="AD35" s="75">
        <v>39888748</v>
      </c>
      <c r="AE35" s="76">
        <v>12298933</v>
      </c>
      <c r="AF35" s="76">
        <f t="shared" si="14"/>
        <v>52187681</v>
      </c>
      <c r="AG35" s="40">
        <f t="shared" si="15"/>
        <v>0.9517074870685602</v>
      </c>
      <c r="AH35" s="40">
        <f t="shared" si="16"/>
        <v>-0.058394163940720056</v>
      </c>
      <c r="AI35" s="12">
        <v>226110918</v>
      </c>
      <c r="AJ35" s="12">
        <v>227664711</v>
      </c>
      <c r="AK35" s="12">
        <v>216670210</v>
      </c>
      <c r="AL35" s="12"/>
    </row>
    <row r="36" spans="1:38" s="13" customFormat="1" ht="12.75">
      <c r="A36" s="29" t="s">
        <v>96</v>
      </c>
      <c r="B36" s="58" t="s">
        <v>302</v>
      </c>
      <c r="C36" s="39" t="s">
        <v>303</v>
      </c>
      <c r="D36" s="75">
        <v>124501442</v>
      </c>
      <c r="E36" s="76">
        <v>73269379</v>
      </c>
      <c r="F36" s="77">
        <f t="shared" si="0"/>
        <v>197770821</v>
      </c>
      <c r="G36" s="75">
        <v>126452000</v>
      </c>
      <c r="H36" s="76">
        <v>73269000</v>
      </c>
      <c r="I36" s="78">
        <f t="shared" si="1"/>
        <v>199721000</v>
      </c>
      <c r="J36" s="75">
        <v>53873696</v>
      </c>
      <c r="K36" s="76">
        <v>7798509</v>
      </c>
      <c r="L36" s="76">
        <f t="shared" si="2"/>
        <v>61672205</v>
      </c>
      <c r="M36" s="40">
        <f t="shared" si="3"/>
        <v>0.31183672438716326</v>
      </c>
      <c r="N36" s="103">
        <v>28832795</v>
      </c>
      <c r="O36" s="104">
        <v>11403119</v>
      </c>
      <c r="P36" s="105">
        <f t="shared" si="4"/>
        <v>40235914</v>
      </c>
      <c r="Q36" s="40">
        <f t="shared" si="5"/>
        <v>0.20344717080382652</v>
      </c>
      <c r="R36" s="103">
        <v>26520321</v>
      </c>
      <c r="S36" s="105">
        <v>10550402</v>
      </c>
      <c r="T36" s="105">
        <f t="shared" si="6"/>
        <v>37070723</v>
      </c>
      <c r="U36" s="40">
        <f t="shared" si="7"/>
        <v>0.1856125444995769</v>
      </c>
      <c r="V36" s="103">
        <v>5751609</v>
      </c>
      <c r="W36" s="105">
        <v>4128559</v>
      </c>
      <c r="X36" s="105">
        <f t="shared" si="8"/>
        <v>9880168</v>
      </c>
      <c r="Y36" s="40">
        <f t="shared" si="9"/>
        <v>0.049469850441365704</v>
      </c>
      <c r="Z36" s="75">
        <f t="shared" si="10"/>
        <v>114978421</v>
      </c>
      <c r="AA36" s="76">
        <f t="shared" si="11"/>
        <v>33880589</v>
      </c>
      <c r="AB36" s="76">
        <f t="shared" si="12"/>
        <v>148859010</v>
      </c>
      <c r="AC36" s="40">
        <f t="shared" si="13"/>
        <v>0.7453347920348886</v>
      </c>
      <c r="AD36" s="75">
        <v>5194391</v>
      </c>
      <c r="AE36" s="76">
        <v>13569402</v>
      </c>
      <c r="AF36" s="76">
        <f t="shared" si="14"/>
        <v>18763793</v>
      </c>
      <c r="AG36" s="40">
        <f t="shared" si="15"/>
        <v>1.0596365671420314</v>
      </c>
      <c r="AH36" s="40">
        <f t="shared" si="16"/>
        <v>-0.4734450545260226</v>
      </c>
      <c r="AI36" s="12">
        <v>165472957</v>
      </c>
      <c r="AJ36" s="12">
        <v>158130061</v>
      </c>
      <c r="AK36" s="12">
        <v>167560395</v>
      </c>
      <c r="AL36" s="12"/>
    </row>
    <row r="37" spans="1:38" s="13" customFormat="1" ht="12.75">
      <c r="A37" s="29" t="s">
        <v>96</v>
      </c>
      <c r="B37" s="58" t="s">
        <v>304</v>
      </c>
      <c r="C37" s="39" t="s">
        <v>305</v>
      </c>
      <c r="D37" s="75">
        <v>101526000</v>
      </c>
      <c r="E37" s="76">
        <v>37994000</v>
      </c>
      <c r="F37" s="77">
        <f t="shared" si="0"/>
        <v>139520000</v>
      </c>
      <c r="G37" s="75">
        <v>101526000</v>
      </c>
      <c r="H37" s="76">
        <v>37994000</v>
      </c>
      <c r="I37" s="78">
        <f t="shared" si="1"/>
        <v>139520000</v>
      </c>
      <c r="J37" s="75">
        <v>34827780</v>
      </c>
      <c r="K37" s="76">
        <v>10361499</v>
      </c>
      <c r="L37" s="76">
        <f t="shared" si="2"/>
        <v>45189279</v>
      </c>
      <c r="M37" s="40">
        <f t="shared" si="3"/>
        <v>0.32389104787844036</v>
      </c>
      <c r="N37" s="103">
        <v>2650230</v>
      </c>
      <c r="O37" s="104">
        <v>10097088</v>
      </c>
      <c r="P37" s="105">
        <f t="shared" si="4"/>
        <v>12747318</v>
      </c>
      <c r="Q37" s="40">
        <f t="shared" si="5"/>
        <v>0.0913655246559633</v>
      </c>
      <c r="R37" s="103">
        <v>336616</v>
      </c>
      <c r="S37" s="105">
        <v>6977906</v>
      </c>
      <c r="T37" s="105">
        <f t="shared" si="6"/>
        <v>7314522</v>
      </c>
      <c r="U37" s="40">
        <f t="shared" si="7"/>
        <v>0.05242633314220183</v>
      </c>
      <c r="V37" s="103">
        <v>48746688</v>
      </c>
      <c r="W37" s="105">
        <v>5582250</v>
      </c>
      <c r="X37" s="105">
        <f t="shared" si="8"/>
        <v>54328938</v>
      </c>
      <c r="Y37" s="40">
        <f t="shared" si="9"/>
        <v>0.3893989248853211</v>
      </c>
      <c r="Z37" s="75">
        <f t="shared" si="10"/>
        <v>86561314</v>
      </c>
      <c r="AA37" s="76">
        <f t="shared" si="11"/>
        <v>33018743</v>
      </c>
      <c r="AB37" s="76">
        <f t="shared" si="12"/>
        <v>119580057</v>
      </c>
      <c r="AC37" s="40">
        <f t="shared" si="13"/>
        <v>0.8570818305619267</v>
      </c>
      <c r="AD37" s="75">
        <v>36961846</v>
      </c>
      <c r="AE37" s="76">
        <v>14373966</v>
      </c>
      <c r="AF37" s="76">
        <f t="shared" si="14"/>
        <v>51335812</v>
      </c>
      <c r="AG37" s="40">
        <f t="shared" si="15"/>
        <v>0.5431688140366779</v>
      </c>
      <c r="AH37" s="40">
        <f t="shared" si="16"/>
        <v>0.05830483406009046</v>
      </c>
      <c r="AI37" s="12">
        <v>108200500</v>
      </c>
      <c r="AJ37" s="12">
        <v>123562000</v>
      </c>
      <c r="AK37" s="12">
        <v>67115025</v>
      </c>
      <c r="AL37" s="12"/>
    </row>
    <row r="38" spans="1:38" s="13" customFormat="1" ht="12.75">
      <c r="A38" s="29" t="s">
        <v>96</v>
      </c>
      <c r="B38" s="58" t="s">
        <v>306</v>
      </c>
      <c r="C38" s="39" t="s">
        <v>307</v>
      </c>
      <c r="D38" s="75">
        <v>157852650</v>
      </c>
      <c r="E38" s="76">
        <v>31585000</v>
      </c>
      <c r="F38" s="77">
        <f t="shared" si="0"/>
        <v>189437650</v>
      </c>
      <c r="G38" s="75">
        <v>162996000</v>
      </c>
      <c r="H38" s="76">
        <v>36741000</v>
      </c>
      <c r="I38" s="78">
        <f t="shared" si="1"/>
        <v>199737000</v>
      </c>
      <c r="J38" s="75">
        <v>50666755</v>
      </c>
      <c r="K38" s="76">
        <v>8264350</v>
      </c>
      <c r="L38" s="76">
        <f t="shared" si="2"/>
        <v>58931105</v>
      </c>
      <c r="M38" s="40">
        <f t="shared" si="3"/>
        <v>0.3110844386002466</v>
      </c>
      <c r="N38" s="103">
        <v>56487333</v>
      </c>
      <c r="O38" s="104">
        <v>7395165</v>
      </c>
      <c r="P38" s="105">
        <f t="shared" si="4"/>
        <v>63882498</v>
      </c>
      <c r="Q38" s="40">
        <f t="shared" si="5"/>
        <v>0.3372217613552533</v>
      </c>
      <c r="R38" s="103">
        <v>42132301</v>
      </c>
      <c r="S38" s="105">
        <v>2933256</v>
      </c>
      <c r="T38" s="105">
        <f t="shared" si="6"/>
        <v>45065557</v>
      </c>
      <c r="U38" s="40">
        <f t="shared" si="7"/>
        <v>0.22562448119276848</v>
      </c>
      <c r="V38" s="103">
        <v>30810677</v>
      </c>
      <c r="W38" s="105">
        <v>4836141</v>
      </c>
      <c r="X38" s="105">
        <f t="shared" si="8"/>
        <v>35646818</v>
      </c>
      <c r="Y38" s="40">
        <f t="shared" si="9"/>
        <v>0.17846877644101994</v>
      </c>
      <c r="Z38" s="75">
        <f t="shared" si="10"/>
        <v>180097066</v>
      </c>
      <c r="AA38" s="76">
        <f t="shared" si="11"/>
        <v>23428912</v>
      </c>
      <c r="AB38" s="76">
        <f t="shared" si="12"/>
        <v>203525978</v>
      </c>
      <c r="AC38" s="40">
        <f t="shared" si="13"/>
        <v>1.0189698353334635</v>
      </c>
      <c r="AD38" s="75">
        <v>44826752</v>
      </c>
      <c r="AE38" s="76">
        <v>14629247</v>
      </c>
      <c r="AF38" s="76">
        <f t="shared" si="14"/>
        <v>59455999</v>
      </c>
      <c r="AG38" s="40">
        <f t="shared" si="15"/>
        <v>0.9100560472670371</v>
      </c>
      <c r="AH38" s="40">
        <f t="shared" si="16"/>
        <v>-0.40045044066957813</v>
      </c>
      <c r="AI38" s="12">
        <v>174101480</v>
      </c>
      <c r="AJ38" s="12">
        <v>204628354</v>
      </c>
      <c r="AK38" s="12">
        <v>186223271</v>
      </c>
      <c r="AL38" s="12"/>
    </row>
    <row r="39" spans="1:38" s="13" customFormat="1" ht="12.75">
      <c r="A39" s="29" t="s">
        <v>115</v>
      </c>
      <c r="B39" s="58" t="s">
        <v>308</v>
      </c>
      <c r="C39" s="39" t="s">
        <v>309</v>
      </c>
      <c r="D39" s="75">
        <v>251361000</v>
      </c>
      <c r="E39" s="76">
        <v>250424000</v>
      </c>
      <c r="F39" s="77">
        <f t="shared" si="0"/>
        <v>501785000</v>
      </c>
      <c r="G39" s="75">
        <v>258384679</v>
      </c>
      <c r="H39" s="76">
        <v>383772095</v>
      </c>
      <c r="I39" s="78">
        <f t="shared" si="1"/>
        <v>642156774</v>
      </c>
      <c r="J39" s="75">
        <v>100746748</v>
      </c>
      <c r="K39" s="76">
        <v>23693784</v>
      </c>
      <c r="L39" s="76">
        <f t="shared" si="2"/>
        <v>124440532</v>
      </c>
      <c r="M39" s="40">
        <f t="shared" si="3"/>
        <v>0.24799571928216269</v>
      </c>
      <c r="N39" s="103">
        <v>88387087</v>
      </c>
      <c r="O39" s="104">
        <v>51601536</v>
      </c>
      <c r="P39" s="105">
        <f t="shared" si="4"/>
        <v>139988623</v>
      </c>
      <c r="Q39" s="40">
        <f t="shared" si="5"/>
        <v>0.2789812828203314</v>
      </c>
      <c r="R39" s="103">
        <v>81691103</v>
      </c>
      <c r="S39" s="105">
        <v>75436175</v>
      </c>
      <c r="T39" s="105">
        <f t="shared" si="6"/>
        <v>157127278</v>
      </c>
      <c r="U39" s="40">
        <f t="shared" si="7"/>
        <v>0.244686787342058</v>
      </c>
      <c r="V39" s="103">
        <v>20337026</v>
      </c>
      <c r="W39" s="105">
        <v>116476827</v>
      </c>
      <c r="X39" s="105">
        <f t="shared" si="8"/>
        <v>136813853</v>
      </c>
      <c r="Y39" s="40">
        <f t="shared" si="9"/>
        <v>0.21305366312308027</v>
      </c>
      <c r="Z39" s="75">
        <f t="shared" si="10"/>
        <v>291161964</v>
      </c>
      <c r="AA39" s="76">
        <f t="shared" si="11"/>
        <v>267208322</v>
      </c>
      <c r="AB39" s="76">
        <f t="shared" si="12"/>
        <v>558370286</v>
      </c>
      <c r="AC39" s="40">
        <f t="shared" si="13"/>
        <v>0.8695233136324433</v>
      </c>
      <c r="AD39" s="75">
        <v>23351258</v>
      </c>
      <c r="AE39" s="76">
        <v>29972189</v>
      </c>
      <c r="AF39" s="76">
        <f t="shared" si="14"/>
        <v>53323447</v>
      </c>
      <c r="AG39" s="40">
        <f t="shared" si="15"/>
        <v>1.035237269559179</v>
      </c>
      <c r="AH39" s="40">
        <f t="shared" si="16"/>
        <v>1.565735350904828</v>
      </c>
      <c r="AI39" s="12">
        <v>456310288</v>
      </c>
      <c r="AJ39" s="12">
        <v>507401204</v>
      </c>
      <c r="AK39" s="12">
        <v>525280637</v>
      </c>
      <c r="AL39" s="12"/>
    </row>
    <row r="40" spans="1:38" s="55" customFormat="1" ht="12.75">
      <c r="A40" s="59"/>
      <c r="B40" s="60" t="s">
        <v>310</v>
      </c>
      <c r="C40" s="32"/>
      <c r="D40" s="79">
        <f>SUM(D35:D39)</f>
        <v>852223705</v>
      </c>
      <c r="E40" s="80">
        <f>SUM(E35:E39)</f>
        <v>428581092</v>
      </c>
      <c r="F40" s="81">
        <f t="shared" si="0"/>
        <v>1280804797</v>
      </c>
      <c r="G40" s="79">
        <f>SUM(G35:G39)</f>
        <v>858578293</v>
      </c>
      <c r="H40" s="80">
        <f>SUM(H35:H39)</f>
        <v>562854103</v>
      </c>
      <c r="I40" s="81">
        <f t="shared" si="1"/>
        <v>1421432396</v>
      </c>
      <c r="J40" s="79">
        <f>SUM(J35:J39)</f>
        <v>301606687</v>
      </c>
      <c r="K40" s="80">
        <f>SUM(K35:K39)</f>
        <v>52288279</v>
      </c>
      <c r="L40" s="80">
        <f t="shared" si="2"/>
        <v>353894966</v>
      </c>
      <c r="M40" s="44">
        <f t="shared" si="3"/>
        <v>0.27630671498804515</v>
      </c>
      <c r="N40" s="109">
        <f>SUM(N35:N39)</f>
        <v>226859017</v>
      </c>
      <c r="O40" s="110">
        <f>SUM(O35:O39)</f>
        <v>84530616</v>
      </c>
      <c r="P40" s="111">
        <f t="shared" si="4"/>
        <v>311389633</v>
      </c>
      <c r="Q40" s="44">
        <f t="shared" si="5"/>
        <v>0.2431202894690595</v>
      </c>
      <c r="R40" s="109">
        <f>SUM(R35:R39)</f>
        <v>202049938</v>
      </c>
      <c r="S40" s="111">
        <f>SUM(S35:S39)</f>
        <v>102196134</v>
      </c>
      <c r="T40" s="111">
        <f t="shared" si="6"/>
        <v>304246072</v>
      </c>
      <c r="U40" s="44">
        <f t="shared" si="7"/>
        <v>0.21404188680106598</v>
      </c>
      <c r="V40" s="109">
        <f>SUM(V35:V39)</f>
        <v>148110767</v>
      </c>
      <c r="W40" s="111">
        <f>SUM(W35:W39)</f>
        <v>137699235</v>
      </c>
      <c r="X40" s="111">
        <f t="shared" si="8"/>
        <v>285810002</v>
      </c>
      <c r="Y40" s="44">
        <f t="shared" si="9"/>
        <v>0.20107182220152522</v>
      </c>
      <c r="Z40" s="79">
        <f t="shared" si="10"/>
        <v>878626409</v>
      </c>
      <c r="AA40" s="80">
        <f t="shared" si="11"/>
        <v>376714264</v>
      </c>
      <c r="AB40" s="80">
        <f t="shared" si="12"/>
        <v>1255340673</v>
      </c>
      <c r="AC40" s="44">
        <f t="shared" si="13"/>
        <v>0.8831518660561047</v>
      </c>
      <c r="AD40" s="79">
        <f>SUM(AD35:AD39)</f>
        <v>150222995</v>
      </c>
      <c r="AE40" s="80">
        <f>SUM(AE35:AE39)</f>
        <v>84843737</v>
      </c>
      <c r="AF40" s="80">
        <f t="shared" si="14"/>
        <v>235066732</v>
      </c>
      <c r="AG40" s="44">
        <f t="shared" si="15"/>
        <v>0.9520734835799252</v>
      </c>
      <c r="AH40" s="44">
        <f t="shared" si="16"/>
        <v>0.21586750948662536</v>
      </c>
      <c r="AI40" s="61">
        <f>SUM(AI35:AI39)</f>
        <v>1130196143</v>
      </c>
      <c r="AJ40" s="61">
        <f>SUM(AJ35:AJ39)</f>
        <v>1221386330</v>
      </c>
      <c r="AK40" s="61">
        <f>SUM(AK35:AK39)</f>
        <v>1162849538</v>
      </c>
      <c r="AL40" s="61"/>
    </row>
    <row r="41" spans="1:38" s="13" customFormat="1" ht="12.75">
      <c r="A41" s="29" t="s">
        <v>96</v>
      </c>
      <c r="B41" s="58" t="s">
        <v>78</v>
      </c>
      <c r="C41" s="39" t="s">
        <v>79</v>
      </c>
      <c r="D41" s="75">
        <v>1414350000</v>
      </c>
      <c r="E41" s="76">
        <v>409228521</v>
      </c>
      <c r="F41" s="77">
        <f t="shared" si="0"/>
        <v>1823578521</v>
      </c>
      <c r="G41" s="75">
        <v>1403107601</v>
      </c>
      <c r="H41" s="76">
        <v>493450659</v>
      </c>
      <c r="I41" s="78">
        <f t="shared" si="1"/>
        <v>1896558260</v>
      </c>
      <c r="J41" s="75">
        <v>368327721</v>
      </c>
      <c r="K41" s="76">
        <v>50222382</v>
      </c>
      <c r="L41" s="76">
        <f t="shared" si="2"/>
        <v>418550103</v>
      </c>
      <c r="M41" s="40">
        <f t="shared" si="3"/>
        <v>0.22952129463033963</v>
      </c>
      <c r="N41" s="103">
        <v>361882922</v>
      </c>
      <c r="O41" s="104">
        <v>95834764</v>
      </c>
      <c r="P41" s="105">
        <f t="shared" si="4"/>
        <v>457717686</v>
      </c>
      <c r="Q41" s="40">
        <f t="shared" si="5"/>
        <v>0.2509997133268494</v>
      </c>
      <c r="R41" s="103">
        <v>333393022</v>
      </c>
      <c r="S41" s="105">
        <v>55232028</v>
      </c>
      <c r="T41" s="105">
        <f t="shared" si="6"/>
        <v>388625050</v>
      </c>
      <c r="U41" s="40">
        <f t="shared" si="7"/>
        <v>0.204910683840527</v>
      </c>
      <c r="V41" s="103">
        <v>296599194</v>
      </c>
      <c r="W41" s="105">
        <v>187912826</v>
      </c>
      <c r="X41" s="105">
        <f t="shared" si="8"/>
        <v>484512020</v>
      </c>
      <c r="Y41" s="40">
        <f t="shared" si="9"/>
        <v>0.25546909378887206</v>
      </c>
      <c r="Z41" s="75">
        <f t="shared" si="10"/>
        <v>1360202859</v>
      </c>
      <c r="AA41" s="76">
        <f t="shared" si="11"/>
        <v>389202000</v>
      </c>
      <c r="AB41" s="76">
        <f t="shared" si="12"/>
        <v>1749404859</v>
      </c>
      <c r="AC41" s="40">
        <f t="shared" si="13"/>
        <v>0.9224102923155126</v>
      </c>
      <c r="AD41" s="75">
        <v>283805392</v>
      </c>
      <c r="AE41" s="76">
        <v>131880801</v>
      </c>
      <c r="AF41" s="76">
        <f t="shared" si="14"/>
        <v>415686193</v>
      </c>
      <c r="AG41" s="40">
        <f t="shared" si="15"/>
        <v>0.9168021735028807</v>
      </c>
      <c r="AH41" s="40">
        <f t="shared" si="16"/>
        <v>0.16557159741892136</v>
      </c>
      <c r="AI41" s="12">
        <v>1632156313</v>
      </c>
      <c r="AJ41" s="12">
        <v>1750699497</v>
      </c>
      <c r="AK41" s="12">
        <v>1605045104</v>
      </c>
      <c r="AL41" s="12"/>
    </row>
    <row r="42" spans="1:38" s="13" customFormat="1" ht="12.75">
      <c r="A42" s="29" t="s">
        <v>96</v>
      </c>
      <c r="B42" s="58" t="s">
        <v>311</v>
      </c>
      <c r="C42" s="39" t="s">
        <v>312</v>
      </c>
      <c r="D42" s="75">
        <v>50017080</v>
      </c>
      <c r="E42" s="76">
        <v>10332000</v>
      </c>
      <c r="F42" s="77">
        <f aca="true" t="shared" si="17" ref="F42:F73">$D42+$E42</f>
        <v>60349080</v>
      </c>
      <c r="G42" s="75">
        <v>56408094</v>
      </c>
      <c r="H42" s="76">
        <v>12039030</v>
      </c>
      <c r="I42" s="78">
        <f aca="true" t="shared" si="18" ref="I42:I73">$G42+$H42</f>
        <v>68447124</v>
      </c>
      <c r="J42" s="75">
        <v>18503310</v>
      </c>
      <c r="K42" s="76">
        <v>2487042</v>
      </c>
      <c r="L42" s="76">
        <f aca="true" t="shared" si="19" ref="L42:L73">$J42+$K42</f>
        <v>20990352</v>
      </c>
      <c r="M42" s="40">
        <f aca="true" t="shared" si="20" ref="M42:M73">IF($F42=0,0,$L42/$F42)</f>
        <v>0.347815608788071</v>
      </c>
      <c r="N42" s="103">
        <v>19615403</v>
      </c>
      <c r="O42" s="104">
        <v>2566061</v>
      </c>
      <c r="P42" s="105">
        <f aca="true" t="shared" si="21" ref="P42:P73">$N42+$O42</f>
        <v>22181464</v>
      </c>
      <c r="Q42" s="40">
        <f aca="true" t="shared" si="22" ref="Q42:Q73">IF($F42=0,0,$P42/$F42)</f>
        <v>0.36755264537586985</v>
      </c>
      <c r="R42" s="103">
        <v>10912394</v>
      </c>
      <c r="S42" s="105">
        <v>512608</v>
      </c>
      <c r="T42" s="105">
        <f aca="true" t="shared" si="23" ref="T42:T73">$R42+$S42</f>
        <v>11425002</v>
      </c>
      <c r="U42" s="40">
        <f aca="true" t="shared" si="24" ref="U42:U73">IF($I42=0,0,$T42/$I42)</f>
        <v>0.16691719581965198</v>
      </c>
      <c r="V42" s="103">
        <v>10499597</v>
      </c>
      <c r="W42" s="105">
        <v>7313674</v>
      </c>
      <c r="X42" s="105">
        <f aca="true" t="shared" si="25" ref="X42:X73">$V42+$W42</f>
        <v>17813271</v>
      </c>
      <c r="Y42" s="40">
        <f aca="true" t="shared" si="26" ref="Y42:Y73">IF($I42=0,0,$X42/$I42)</f>
        <v>0.2602486409801528</v>
      </c>
      <c r="Z42" s="75">
        <f aca="true" t="shared" si="27" ref="Z42:Z73">$J42+$N42+$R42+$V42</f>
        <v>59530704</v>
      </c>
      <c r="AA42" s="76">
        <f aca="true" t="shared" si="28" ref="AA42:AA73">$K42+$O42+$S42+$W42</f>
        <v>12879385</v>
      </c>
      <c r="AB42" s="76">
        <f aca="true" t="shared" si="29" ref="AB42:AB73">$Z42+$AA42</f>
        <v>72410089</v>
      </c>
      <c r="AC42" s="40">
        <f aca="true" t="shared" si="30" ref="AC42:AC73">IF($I42=0,0,$AB42/$I42)</f>
        <v>1.0578981959855611</v>
      </c>
      <c r="AD42" s="75">
        <v>16361309</v>
      </c>
      <c r="AE42" s="76">
        <v>5745639</v>
      </c>
      <c r="AF42" s="76">
        <f aca="true" t="shared" si="31" ref="AF42:AF73">$AD42+$AE42</f>
        <v>22106948</v>
      </c>
      <c r="AG42" s="40">
        <f aca="true" t="shared" si="32" ref="AG42:AG73">IF($AJ42=0,0,$AK42/$AJ42)</f>
        <v>0.8359615835238673</v>
      </c>
      <c r="AH42" s="40">
        <f aca="true" t="shared" si="33" ref="AH42:AH73">IF($AF42=0,0,(($X42/$AF42)-1))</f>
        <v>-0.19422296555815843</v>
      </c>
      <c r="AI42" s="12">
        <v>55411320</v>
      </c>
      <c r="AJ42" s="12">
        <v>69412405</v>
      </c>
      <c r="AK42" s="12">
        <v>58026104</v>
      </c>
      <c r="AL42" s="12"/>
    </row>
    <row r="43" spans="1:38" s="13" customFormat="1" ht="12.75">
      <c r="A43" s="29" t="s">
        <v>96</v>
      </c>
      <c r="B43" s="58" t="s">
        <v>313</v>
      </c>
      <c r="C43" s="39" t="s">
        <v>314</v>
      </c>
      <c r="D43" s="75">
        <v>73731000</v>
      </c>
      <c r="E43" s="76">
        <v>70390200</v>
      </c>
      <c r="F43" s="77">
        <f t="shared" si="17"/>
        <v>144121200</v>
      </c>
      <c r="G43" s="75">
        <v>89805860</v>
      </c>
      <c r="H43" s="76">
        <v>58632058</v>
      </c>
      <c r="I43" s="78">
        <f t="shared" si="18"/>
        <v>148437918</v>
      </c>
      <c r="J43" s="75">
        <v>32269608</v>
      </c>
      <c r="K43" s="76">
        <v>4611188</v>
      </c>
      <c r="L43" s="76">
        <f t="shared" si="19"/>
        <v>36880796</v>
      </c>
      <c r="M43" s="40">
        <f t="shared" si="20"/>
        <v>0.2559012553323175</v>
      </c>
      <c r="N43" s="103">
        <v>11790785</v>
      </c>
      <c r="O43" s="104">
        <v>6355820</v>
      </c>
      <c r="P43" s="105">
        <f t="shared" si="21"/>
        <v>18146605</v>
      </c>
      <c r="Q43" s="40">
        <f t="shared" si="22"/>
        <v>0.12591211424828547</v>
      </c>
      <c r="R43" s="103">
        <v>22895127</v>
      </c>
      <c r="S43" s="105">
        <v>3184711</v>
      </c>
      <c r="T43" s="105">
        <f t="shared" si="23"/>
        <v>26079838</v>
      </c>
      <c r="U43" s="40">
        <f t="shared" si="24"/>
        <v>0.17569525597900126</v>
      </c>
      <c r="V43" s="103">
        <v>10985983</v>
      </c>
      <c r="W43" s="105">
        <v>7002676</v>
      </c>
      <c r="X43" s="105">
        <f t="shared" si="25"/>
        <v>17988659</v>
      </c>
      <c r="Y43" s="40">
        <f t="shared" si="26"/>
        <v>0.12118641410747892</v>
      </c>
      <c r="Z43" s="75">
        <f t="shared" si="27"/>
        <v>77941503</v>
      </c>
      <c r="AA43" s="76">
        <f t="shared" si="28"/>
        <v>21154395</v>
      </c>
      <c r="AB43" s="76">
        <f t="shared" si="29"/>
        <v>99095898</v>
      </c>
      <c r="AC43" s="40">
        <f t="shared" si="30"/>
        <v>0.6675915381674917</v>
      </c>
      <c r="AD43" s="75">
        <v>2755407</v>
      </c>
      <c r="AE43" s="76">
        <v>9422159</v>
      </c>
      <c r="AF43" s="76">
        <f t="shared" si="31"/>
        <v>12177566</v>
      </c>
      <c r="AG43" s="40">
        <f t="shared" si="32"/>
        <v>0.9669613005937542</v>
      </c>
      <c r="AH43" s="40">
        <f t="shared" si="33"/>
        <v>0.4771965924881869</v>
      </c>
      <c r="AI43" s="12">
        <v>100132905</v>
      </c>
      <c r="AJ43" s="12">
        <v>102906230</v>
      </c>
      <c r="AK43" s="12">
        <v>99506342</v>
      </c>
      <c r="AL43" s="12"/>
    </row>
    <row r="44" spans="1:38" s="13" customFormat="1" ht="12.75">
      <c r="A44" s="29" t="s">
        <v>115</v>
      </c>
      <c r="B44" s="58" t="s">
        <v>315</v>
      </c>
      <c r="C44" s="39" t="s">
        <v>316</v>
      </c>
      <c r="D44" s="75">
        <v>126526150</v>
      </c>
      <c r="E44" s="76">
        <v>60499000</v>
      </c>
      <c r="F44" s="77">
        <f t="shared" si="17"/>
        <v>187025150</v>
      </c>
      <c r="G44" s="75">
        <v>125590733</v>
      </c>
      <c r="H44" s="76">
        <v>61622015</v>
      </c>
      <c r="I44" s="78">
        <f t="shared" si="18"/>
        <v>187212748</v>
      </c>
      <c r="J44" s="75">
        <v>47948120</v>
      </c>
      <c r="K44" s="76">
        <v>8998388</v>
      </c>
      <c r="L44" s="76">
        <f t="shared" si="19"/>
        <v>56946508</v>
      </c>
      <c r="M44" s="40">
        <f t="shared" si="20"/>
        <v>0.3044858298469484</v>
      </c>
      <c r="N44" s="103">
        <v>42771135</v>
      </c>
      <c r="O44" s="104">
        <v>29018581</v>
      </c>
      <c r="P44" s="105">
        <f t="shared" si="21"/>
        <v>71789716</v>
      </c>
      <c r="Q44" s="40">
        <f t="shared" si="22"/>
        <v>0.3838505997722766</v>
      </c>
      <c r="R44" s="103">
        <v>31737229</v>
      </c>
      <c r="S44" s="105">
        <v>8551980</v>
      </c>
      <c r="T44" s="105">
        <f t="shared" si="23"/>
        <v>40289209</v>
      </c>
      <c r="U44" s="40">
        <f t="shared" si="24"/>
        <v>0.21520547842180063</v>
      </c>
      <c r="V44" s="103">
        <v>2406262</v>
      </c>
      <c r="W44" s="105">
        <v>18160378</v>
      </c>
      <c r="X44" s="105">
        <f t="shared" si="25"/>
        <v>20566640</v>
      </c>
      <c r="Y44" s="40">
        <f t="shared" si="26"/>
        <v>0.10985704883729393</v>
      </c>
      <c r="Z44" s="75">
        <f t="shared" si="27"/>
        <v>124862746</v>
      </c>
      <c r="AA44" s="76">
        <f t="shared" si="28"/>
        <v>64729327</v>
      </c>
      <c r="AB44" s="76">
        <f t="shared" si="29"/>
        <v>189592073</v>
      </c>
      <c r="AC44" s="40">
        <f t="shared" si="30"/>
        <v>1.0127092039693792</v>
      </c>
      <c r="AD44" s="75">
        <v>-2427397</v>
      </c>
      <c r="AE44" s="76">
        <v>50167367</v>
      </c>
      <c r="AF44" s="76">
        <f t="shared" si="31"/>
        <v>47739970</v>
      </c>
      <c r="AG44" s="40">
        <f t="shared" si="32"/>
        <v>0.8480409947723376</v>
      </c>
      <c r="AH44" s="40">
        <f t="shared" si="33"/>
        <v>-0.5691945344749902</v>
      </c>
      <c r="AI44" s="12">
        <v>205997000</v>
      </c>
      <c r="AJ44" s="12">
        <v>233797615</v>
      </c>
      <c r="AK44" s="12">
        <v>198269962</v>
      </c>
      <c r="AL44" s="12"/>
    </row>
    <row r="45" spans="1:38" s="55" customFormat="1" ht="12.75">
      <c r="A45" s="59"/>
      <c r="B45" s="60" t="s">
        <v>317</v>
      </c>
      <c r="C45" s="32"/>
      <c r="D45" s="79">
        <f>SUM(D41:D44)</f>
        <v>1664624230</v>
      </c>
      <c r="E45" s="80">
        <f>SUM(E41:E44)</f>
        <v>550449721</v>
      </c>
      <c r="F45" s="88">
        <f t="shared" si="17"/>
        <v>2215073951</v>
      </c>
      <c r="G45" s="79">
        <f>SUM(G41:G44)</f>
        <v>1674912288</v>
      </c>
      <c r="H45" s="80">
        <f>SUM(H41:H44)</f>
        <v>625743762</v>
      </c>
      <c r="I45" s="81">
        <f t="shared" si="18"/>
        <v>2300656050</v>
      </c>
      <c r="J45" s="79">
        <f>SUM(J41:J44)</f>
        <v>467048759</v>
      </c>
      <c r="K45" s="80">
        <f>SUM(K41:K44)</f>
        <v>66319000</v>
      </c>
      <c r="L45" s="80">
        <f t="shared" si="19"/>
        <v>533367759</v>
      </c>
      <c r="M45" s="44">
        <f t="shared" si="20"/>
        <v>0.2407900462010354</v>
      </c>
      <c r="N45" s="109">
        <f>SUM(N41:N44)</f>
        <v>436060245</v>
      </c>
      <c r="O45" s="110">
        <f>SUM(O41:O44)</f>
        <v>133775226</v>
      </c>
      <c r="P45" s="111">
        <f t="shared" si="21"/>
        <v>569835471</v>
      </c>
      <c r="Q45" s="44">
        <f t="shared" si="22"/>
        <v>0.2572534748750698</v>
      </c>
      <c r="R45" s="109">
        <f>SUM(R41:R44)</f>
        <v>398937772</v>
      </c>
      <c r="S45" s="111">
        <f>SUM(S41:S44)</f>
        <v>67481327</v>
      </c>
      <c r="T45" s="111">
        <f t="shared" si="23"/>
        <v>466419099</v>
      </c>
      <c r="U45" s="44">
        <f t="shared" si="24"/>
        <v>0.2027330851997629</v>
      </c>
      <c r="V45" s="109">
        <f>SUM(V41:V44)</f>
        <v>320491036</v>
      </c>
      <c r="W45" s="111">
        <f>SUM(W41:W44)</f>
        <v>220389554</v>
      </c>
      <c r="X45" s="111">
        <f t="shared" si="25"/>
        <v>540880590</v>
      </c>
      <c r="Y45" s="44">
        <f t="shared" si="26"/>
        <v>0.23509841464568335</v>
      </c>
      <c r="Z45" s="79">
        <f t="shared" si="27"/>
        <v>1622537812</v>
      </c>
      <c r="AA45" s="80">
        <f t="shared" si="28"/>
        <v>487965107</v>
      </c>
      <c r="AB45" s="80">
        <f t="shared" si="29"/>
        <v>2110502919</v>
      </c>
      <c r="AC45" s="44">
        <f t="shared" si="30"/>
        <v>0.9173483011508826</v>
      </c>
      <c r="AD45" s="79">
        <f>SUM(AD41:AD44)</f>
        <v>300494711</v>
      </c>
      <c r="AE45" s="80">
        <f>SUM(AE41:AE44)</f>
        <v>197215966</v>
      </c>
      <c r="AF45" s="80">
        <f t="shared" si="31"/>
        <v>497710677</v>
      </c>
      <c r="AG45" s="44">
        <f t="shared" si="32"/>
        <v>0.9091400202949279</v>
      </c>
      <c r="AH45" s="44">
        <f t="shared" si="33"/>
        <v>0.08673696385259588</v>
      </c>
      <c r="AI45" s="61">
        <f>SUM(AI41:AI44)</f>
        <v>1993697538</v>
      </c>
      <c r="AJ45" s="61">
        <f>SUM(AJ41:AJ44)</f>
        <v>2156815747</v>
      </c>
      <c r="AK45" s="61">
        <f>SUM(AK41:AK44)</f>
        <v>1960847512</v>
      </c>
      <c r="AL45" s="61"/>
    </row>
    <row r="46" spans="1:38" s="13" customFormat="1" ht="12.75">
      <c r="A46" s="29" t="s">
        <v>96</v>
      </c>
      <c r="B46" s="58" t="s">
        <v>318</v>
      </c>
      <c r="C46" s="39" t="s">
        <v>319</v>
      </c>
      <c r="D46" s="75">
        <v>79727958</v>
      </c>
      <c r="E46" s="76">
        <v>21051000</v>
      </c>
      <c r="F46" s="78">
        <f t="shared" si="17"/>
        <v>100778958</v>
      </c>
      <c r="G46" s="75">
        <v>91650878</v>
      </c>
      <c r="H46" s="76">
        <v>22651000</v>
      </c>
      <c r="I46" s="78">
        <f t="shared" si="18"/>
        <v>114301878</v>
      </c>
      <c r="J46" s="75">
        <v>23899493</v>
      </c>
      <c r="K46" s="76">
        <v>1044744</v>
      </c>
      <c r="L46" s="76">
        <f t="shared" si="19"/>
        <v>24944237</v>
      </c>
      <c r="M46" s="40">
        <f t="shared" si="20"/>
        <v>0.24751433726869848</v>
      </c>
      <c r="N46" s="103">
        <v>42898864</v>
      </c>
      <c r="O46" s="104">
        <v>4522011</v>
      </c>
      <c r="P46" s="105">
        <f t="shared" si="21"/>
        <v>47420875</v>
      </c>
      <c r="Q46" s="40">
        <f t="shared" si="22"/>
        <v>0.4705434144298257</v>
      </c>
      <c r="R46" s="103">
        <v>21446700</v>
      </c>
      <c r="S46" s="105">
        <v>1541969</v>
      </c>
      <c r="T46" s="105">
        <f t="shared" si="23"/>
        <v>22988669</v>
      </c>
      <c r="U46" s="40">
        <f t="shared" si="24"/>
        <v>0.20112240850495913</v>
      </c>
      <c r="V46" s="103">
        <v>25985435</v>
      </c>
      <c r="W46" s="105">
        <v>4473988</v>
      </c>
      <c r="X46" s="105">
        <f t="shared" si="25"/>
        <v>30459423</v>
      </c>
      <c r="Y46" s="40">
        <f t="shared" si="26"/>
        <v>0.26648226199748004</v>
      </c>
      <c r="Z46" s="75">
        <f t="shared" si="27"/>
        <v>114230492</v>
      </c>
      <c r="AA46" s="76">
        <f t="shared" si="28"/>
        <v>11582712</v>
      </c>
      <c r="AB46" s="76">
        <f t="shared" si="29"/>
        <v>125813204</v>
      </c>
      <c r="AC46" s="40">
        <f t="shared" si="30"/>
        <v>1.1007098588528879</v>
      </c>
      <c r="AD46" s="75">
        <v>19334829</v>
      </c>
      <c r="AE46" s="76">
        <v>3066608</v>
      </c>
      <c r="AF46" s="76">
        <f t="shared" si="31"/>
        <v>22401437</v>
      </c>
      <c r="AG46" s="40">
        <f t="shared" si="32"/>
        <v>1.2072861752705315</v>
      </c>
      <c r="AH46" s="40">
        <f t="shared" si="33"/>
        <v>0.35970844191825724</v>
      </c>
      <c r="AI46" s="12">
        <v>91326721</v>
      </c>
      <c r="AJ46" s="12">
        <v>87894125</v>
      </c>
      <c r="AK46" s="12">
        <v>106113362</v>
      </c>
      <c r="AL46" s="12"/>
    </row>
    <row r="47" spans="1:38" s="13" customFormat="1" ht="12.75">
      <c r="A47" s="29" t="s">
        <v>96</v>
      </c>
      <c r="B47" s="58" t="s">
        <v>320</v>
      </c>
      <c r="C47" s="39" t="s">
        <v>321</v>
      </c>
      <c r="D47" s="75">
        <v>125970262</v>
      </c>
      <c r="E47" s="76">
        <v>57627250</v>
      </c>
      <c r="F47" s="77">
        <f t="shared" si="17"/>
        <v>183597512</v>
      </c>
      <c r="G47" s="75">
        <v>132061290</v>
      </c>
      <c r="H47" s="76">
        <v>65735750</v>
      </c>
      <c r="I47" s="78">
        <f t="shared" si="18"/>
        <v>197797040</v>
      </c>
      <c r="J47" s="75">
        <v>41591246</v>
      </c>
      <c r="K47" s="76">
        <v>1776929</v>
      </c>
      <c r="L47" s="76">
        <f t="shared" si="19"/>
        <v>43368175</v>
      </c>
      <c r="M47" s="40">
        <f t="shared" si="20"/>
        <v>0.23621330445915847</v>
      </c>
      <c r="N47" s="103">
        <v>40812074</v>
      </c>
      <c r="O47" s="104">
        <v>12391136</v>
      </c>
      <c r="P47" s="105">
        <f t="shared" si="21"/>
        <v>53203210</v>
      </c>
      <c r="Q47" s="40">
        <f t="shared" si="22"/>
        <v>0.289781759134078</v>
      </c>
      <c r="R47" s="103">
        <v>19285236</v>
      </c>
      <c r="S47" s="105">
        <v>11886062</v>
      </c>
      <c r="T47" s="105">
        <f t="shared" si="23"/>
        <v>31171298</v>
      </c>
      <c r="U47" s="40">
        <f t="shared" si="24"/>
        <v>0.15759233808554465</v>
      </c>
      <c r="V47" s="103">
        <v>48761066</v>
      </c>
      <c r="W47" s="105">
        <v>10665842</v>
      </c>
      <c r="X47" s="105">
        <f t="shared" si="25"/>
        <v>59426908</v>
      </c>
      <c r="Y47" s="40">
        <f t="shared" si="26"/>
        <v>0.30044386912968973</v>
      </c>
      <c r="Z47" s="75">
        <f t="shared" si="27"/>
        <v>150449622</v>
      </c>
      <c r="AA47" s="76">
        <f t="shared" si="28"/>
        <v>36719969</v>
      </c>
      <c r="AB47" s="76">
        <f t="shared" si="29"/>
        <v>187169591</v>
      </c>
      <c r="AC47" s="40">
        <f t="shared" si="30"/>
        <v>0.9462709401515816</v>
      </c>
      <c r="AD47" s="75">
        <v>23614477</v>
      </c>
      <c r="AE47" s="76">
        <v>5858968</v>
      </c>
      <c r="AF47" s="76">
        <f t="shared" si="31"/>
        <v>29473445</v>
      </c>
      <c r="AG47" s="40">
        <f t="shared" si="32"/>
        <v>0.9166714137945171</v>
      </c>
      <c r="AH47" s="40">
        <f t="shared" si="33"/>
        <v>1.01628645718205</v>
      </c>
      <c r="AI47" s="12">
        <v>142783700</v>
      </c>
      <c r="AJ47" s="12">
        <v>153039906</v>
      </c>
      <c r="AK47" s="12">
        <v>140287307</v>
      </c>
      <c r="AL47" s="12"/>
    </row>
    <row r="48" spans="1:38" s="13" customFormat="1" ht="12.75">
      <c r="A48" s="29" t="s">
        <v>96</v>
      </c>
      <c r="B48" s="58" t="s">
        <v>322</v>
      </c>
      <c r="C48" s="39" t="s">
        <v>323</v>
      </c>
      <c r="D48" s="75">
        <v>371414940</v>
      </c>
      <c r="E48" s="76">
        <v>5792982</v>
      </c>
      <c r="F48" s="77">
        <f t="shared" si="17"/>
        <v>377207922</v>
      </c>
      <c r="G48" s="75">
        <v>376786657</v>
      </c>
      <c r="H48" s="76">
        <v>45041000</v>
      </c>
      <c r="I48" s="78">
        <f t="shared" si="18"/>
        <v>421827657</v>
      </c>
      <c r="J48" s="75">
        <v>104678990</v>
      </c>
      <c r="K48" s="76">
        <v>8632068</v>
      </c>
      <c r="L48" s="76">
        <f t="shared" si="19"/>
        <v>113311058</v>
      </c>
      <c r="M48" s="40">
        <f t="shared" si="20"/>
        <v>0.3003941629836714</v>
      </c>
      <c r="N48" s="103">
        <v>95809528</v>
      </c>
      <c r="O48" s="104">
        <v>9400261</v>
      </c>
      <c r="P48" s="105">
        <f t="shared" si="21"/>
        <v>105209789</v>
      </c>
      <c r="Q48" s="40">
        <f t="shared" si="22"/>
        <v>0.27891723069379226</v>
      </c>
      <c r="R48" s="103">
        <v>110793925</v>
      </c>
      <c r="S48" s="105">
        <v>14126868</v>
      </c>
      <c r="T48" s="105">
        <f t="shared" si="23"/>
        <v>124920793</v>
      </c>
      <c r="U48" s="40">
        <f t="shared" si="24"/>
        <v>0.29614177953248805</v>
      </c>
      <c r="V48" s="103">
        <v>81631523</v>
      </c>
      <c r="W48" s="105">
        <v>14297561</v>
      </c>
      <c r="X48" s="105">
        <f t="shared" si="25"/>
        <v>95929084</v>
      </c>
      <c r="Y48" s="40">
        <f t="shared" si="26"/>
        <v>0.2274129787559188</v>
      </c>
      <c r="Z48" s="75">
        <f t="shared" si="27"/>
        <v>392913966</v>
      </c>
      <c r="AA48" s="76">
        <f t="shared" si="28"/>
        <v>46456758</v>
      </c>
      <c r="AB48" s="76">
        <f t="shared" si="29"/>
        <v>439370724</v>
      </c>
      <c r="AC48" s="40">
        <f t="shared" si="30"/>
        <v>1.0415882332722437</v>
      </c>
      <c r="AD48" s="75">
        <v>638315926</v>
      </c>
      <c r="AE48" s="76">
        <v>11276515</v>
      </c>
      <c r="AF48" s="76">
        <f t="shared" si="31"/>
        <v>649592441</v>
      </c>
      <c r="AG48" s="40">
        <f t="shared" si="32"/>
        <v>2.2445148098405854</v>
      </c>
      <c r="AH48" s="40">
        <f t="shared" si="33"/>
        <v>-0.8523241990742315</v>
      </c>
      <c r="AI48" s="12">
        <v>405410337</v>
      </c>
      <c r="AJ48" s="12">
        <v>411640150</v>
      </c>
      <c r="AK48" s="12">
        <v>923932413</v>
      </c>
      <c r="AL48" s="12"/>
    </row>
    <row r="49" spans="1:38" s="13" customFormat="1" ht="12.75">
      <c r="A49" s="29" t="s">
        <v>96</v>
      </c>
      <c r="B49" s="58" t="s">
        <v>324</v>
      </c>
      <c r="C49" s="39" t="s">
        <v>325</v>
      </c>
      <c r="D49" s="75">
        <v>99959284</v>
      </c>
      <c r="E49" s="76">
        <v>95675000</v>
      </c>
      <c r="F49" s="77">
        <f t="shared" si="17"/>
        <v>195634284</v>
      </c>
      <c r="G49" s="75">
        <v>116074466</v>
      </c>
      <c r="H49" s="76">
        <v>72806025</v>
      </c>
      <c r="I49" s="78">
        <f t="shared" si="18"/>
        <v>188880491</v>
      </c>
      <c r="J49" s="75">
        <v>52877291</v>
      </c>
      <c r="K49" s="76">
        <v>18186112</v>
      </c>
      <c r="L49" s="76">
        <f t="shared" si="19"/>
        <v>71063403</v>
      </c>
      <c r="M49" s="40">
        <f t="shared" si="20"/>
        <v>0.3632461629271483</v>
      </c>
      <c r="N49" s="103">
        <v>14432078</v>
      </c>
      <c r="O49" s="104">
        <v>13063277</v>
      </c>
      <c r="P49" s="105">
        <f t="shared" si="21"/>
        <v>27495355</v>
      </c>
      <c r="Q49" s="40">
        <f t="shared" si="22"/>
        <v>0.1405446654738696</v>
      </c>
      <c r="R49" s="103">
        <v>42074445</v>
      </c>
      <c r="S49" s="105">
        <v>14956694</v>
      </c>
      <c r="T49" s="105">
        <f t="shared" si="23"/>
        <v>57031139</v>
      </c>
      <c r="U49" s="40">
        <f t="shared" si="24"/>
        <v>0.3019429836192029</v>
      </c>
      <c r="V49" s="103">
        <v>10962458</v>
      </c>
      <c r="W49" s="105">
        <v>10045758</v>
      </c>
      <c r="X49" s="105">
        <f t="shared" si="25"/>
        <v>21008216</v>
      </c>
      <c r="Y49" s="40">
        <f t="shared" si="26"/>
        <v>0.11122491205298699</v>
      </c>
      <c r="Z49" s="75">
        <f t="shared" si="27"/>
        <v>120346272</v>
      </c>
      <c r="AA49" s="76">
        <f t="shared" si="28"/>
        <v>56251841</v>
      </c>
      <c r="AB49" s="76">
        <f t="shared" si="29"/>
        <v>176598113</v>
      </c>
      <c r="AC49" s="40">
        <f t="shared" si="30"/>
        <v>0.9349727548092831</v>
      </c>
      <c r="AD49" s="75">
        <v>4135565</v>
      </c>
      <c r="AE49" s="76">
        <v>23448838</v>
      </c>
      <c r="AF49" s="76">
        <f t="shared" si="31"/>
        <v>27584403</v>
      </c>
      <c r="AG49" s="40">
        <f t="shared" si="32"/>
        <v>0.8955929757414579</v>
      </c>
      <c r="AH49" s="40">
        <f t="shared" si="33"/>
        <v>-0.23840236817885818</v>
      </c>
      <c r="AI49" s="12">
        <v>206784019</v>
      </c>
      <c r="AJ49" s="12">
        <v>171965652</v>
      </c>
      <c r="AK49" s="12">
        <v>154011230</v>
      </c>
      <c r="AL49" s="12"/>
    </row>
    <row r="50" spans="1:38" s="13" customFormat="1" ht="12.75">
      <c r="A50" s="29" t="s">
        <v>96</v>
      </c>
      <c r="B50" s="58" t="s">
        <v>326</v>
      </c>
      <c r="C50" s="39" t="s">
        <v>327</v>
      </c>
      <c r="D50" s="75">
        <v>187975276</v>
      </c>
      <c r="E50" s="76">
        <v>35381000</v>
      </c>
      <c r="F50" s="77">
        <f t="shared" si="17"/>
        <v>223356276</v>
      </c>
      <c r="G50" s="75">
        <v>217542555</v>
      </c>
      <c r="H50" s="76">
        <v>35381000</v>
      </c>
      <c r="I50" s="78">
        <f t="shared" si="18"/>
        <v>252923555</v>
      </c>
      <c r="J50" s="75">
        <v>70990107</v>
      </c>
      <c r="K50" s="76">
        <v>11189196</v>
      </c>
      <c r="L50" s="76">
        <f t="shared" si="19"/>
        <v>82179303</v>
      </c>
      <c r="M50" s="40">
        <f t="shared" si="20"/>
        <v>0.3679292315923104</v>
      </c>
      <c r="N50" s="103">
        <v>48453412</v>
      </c>
      <c r="O50" s="104">
        <v>5287912</v>
      </c>
      <c r="P50" s="105">
        <f t="shared" si="21"/>
        <v>53741324</v>
      </c>
      <c r="Q50" s="40">
        <f t="shared" si="22"/>
        <v>0.24060807675715368</v>
      </c>
      <c r="R50" s="103">
        <v>31601718</v>
      </c>
      <c r="S50" s="105">
        <v>3224112</v>
      </c>
      <c r="T50" s="105">
        <f t="shared" si="23"/>
        <v>34825830</v>
      </c>
      <c r="U50" s="40">
        <f t="shared" si="24"/>
        <v>0.13769310651987318</v>
      </c>
      <c r="V50" s="103">
        <v>18173063</v>
      </c>
      <c r="W50" s="105">
        <v>3856380</v>
      </c>
      <c r="X50" s="105">
        <f t="shared" si="25"/>
        <v>22029443</v>
      </c>
      <c r="Y50" s="40">
        <f t="shared" si="26"/>
        <v>0.08709921462237868</v>
      </c>
      <c r="Z50" s="75">
        <f t="shared" si="27"/>
        <v>169218300</v>
      </c>
      <c r="AA50" s="76">
        <f t="shared" si="28"/>
        <v>23557600</v>
      </c>
      <c r="AB50" s="76">
        <f t="shared" si="29"/>
        <v>192775900</v>
      </c>
      <c r="AC50" s="40">
        <f t="shared" si="30"/>
        <v>0.7621903780373481</v>
      </c>
      <c r="AD50" s="75">
        <v>3415616</v>
      </c>
      <c r="AE50" s="76">
        <v>3532386</v>
      </c>
      <c r="AF50" s="76">
        <f t="shared" si="31"/>
        <v>6948002</v>
      </c>
      <c r="AG50" s="40">
        <f t="shared" si="32"/>
        <v>0.3964045924074568</v>
      </c>
      <c r="AH50" s="40">
        <f t="shared" si="33"/>
        <v>2.1706155237145874</v>
      </c>
      <c r="AI50" s="12">
        <v>207935500</v>
      </c>
      <c r="AJ50" s="12">
        <v>213657000</v>
      </c>
      <c r="AK50" s="12">
        <v>84694616</v>
      </c>
      <c r="AL50" s="12"/>
    </row>
    <row r="51" spans="1:38" s="13" customFormat="1" ht="12.75">
      <c r="A51" s="29" t="s">
        <v>115</v>
      </c>
      <c r="B51" s="58" t="s">
        <v>328</v>
      </c>
      <c r="C51" s="39" t="s">
        <v>329</v>
      </c>
      <c r="D51" s="75">
        <v>480824420</v>
      </c>
      <c r="E51" s="76">
        <v>403253401</v>
      </c>
      <c r="F51" s="77">
        <f t="shared" si="17"/>
        <v>884077821</v>
      </c>
      <c r="G51" s="75">
        <v>495938420</v>
      </c>
      <c r="H51" s="76">
        <v>390328401</v>
      </c>
      <c r="I51" s="78">
        <f t="shared" si="18"/>
        <v>886266821</v>
      </c>
      <c r="J51" s="75">
        <v>134847370</v>
      </c>
      <c r="K51" s="76">
        <v>79018426</v>
      </c>
      <c r="L51" s="76">
        <f t="shared" si="19"/>
        <v>213865796</v>
      </c>
      <c r="M51" s="40">
        <f t="shared" si="20"/>
        <v>0.2419083376145458</v>
      </c>
      <c r="N51" s="103">
        <v>107076947</v>
      </c>
      <c r="O51" s="104">
        <v>84036138</v>
      </c>
      <c r="P51" s="105">
        <f t="shared" si="21"/>
        <v>191113085</v>
      </c>
      <c r="Q51" s="40">
        <f t="shared" si="22"/>
        <v>0.21617224237548202</v>
      </c>
      <c r="R51" s="103">
        <v>104685477</v>
      </c>
      <c r="S51" s="105">
        <v>104133275</v>
      </c>
      <c r="T51" s="105">
        <f t="shared" si="23"/>
        <v>208818752</v>
      </c>
      <c r="U51" s="40">
        <f t="shared" si="24"/>
        <v>0.235616122652977</v>
      </c>
      <c r="V51" s="103">
        <v>39844613</v>
      </c>
      <c r="W51" s="105">
        <v>50113673</v>
      </c>
      <c r="X51" s="105">
        <f t="shared" si="25"/>
        <v>89958286</v>
      </c>
      <c r="Y51" s="40">
        <f t="shared" si="26"/>
        <v>0.10150248646169278</v>
      </c>
      <c r="Z51" s="75">
        <f t="shared" si="27"/>
        <v>386454407</v>
      </c>
      <c r="AA51" s="76">
        <f t="shared" si="28"/>
        <v>317301512</v>
      </c>
      <c r="AB51" s="76">
        <f t="shared" si="29"/>
        <v>703755919</v>
      </c>
      <c r="AC51" s="40">
        <f t="shared" si="30"/>
        <v>0.7940677709292245</v>
      </c>
      <c r="AD51" s="75">
        <v>19078868</v>
      </c>
      <c r="AE51" s="76">
        <v>113381266</v>
      </c>
      <c r="AF51" s="76">
        <f t="shared" si="31"/>
        <v>132460134</v>
      </c>
      <c r="AG51" s="40">
        <f t="shared" si="32"/>
        <v>0.8048189251078292</v>
      </c>
      <c r="AH51" s="40">
        <f t="shared" si="33"/>
        <v>-0.3208652046207352</v>
      </c>
      <c r="AI51" s="12">
        <v>824423866</v>
      </c>
      <c r="AJ51" s="12">
        <v>855166932</v>
      </c>
      <c r="AK51" s="12">
        <v>688254531</v>
      </c>
      <c r="AL51" s="12"/>
    </row>
    <row r="52" spans="1:38" s="55" customFormat="1" ht="12.75">
      <c r="A52" s="59"/>
      <c r="B52" s="60" t="s">
        <v>330</v>
      </c>
      <c r="C52" s="32"/>
      <c r="D52" s="79">
        <f>SUM(D46:D51)</f>
        <v>1345872140</v>
      </c>
      <c r="E52" s="80">
        <f>SUM(E46:E51)</f>
        <v>618780633</v>
      </c>
      <c r="F52" s="88">
        <f t="shared" si="17"/>
        <v>1964652773</v>
      </c>
      <c r="G52" s="79">
        <f>SUM(G46:G51)</f>
        <v>1430054266</v>
      </c>
      <c r="H52" s="80">
        <f>SUM(H46:H51)</f>
        <v>631943176</v>
      </c>
      <c r="I52" s="81">
        <f t="shared" si="18"/>
        <v>2061997442</v>
      </c>
      <c r="J52" s="79">
        <f>SUM(J46:J51)</f>
        <v>428884497</v>
      </c>
      <c r="K52" s="80">
        <f>SUM(K46:K51)</f>
        <v>119847475</v>
      </c>
      <c r="L52" s="80">
        <f t="shared" si="19"/>
        <v>548731972</v>
      </c>
      <c r="M52" s="44">
        <f t="shared" si="20"/>
        <v>0.2793022663043369</v>
      </c>
      <c r="N52" s="109">
        <f>SUM(N46:N51)</f>
        <v>349482903</v>
      </c>
      <c r="O52" s="110">
        <f>SUM(O46:O51)</f>
        <v>128700735</v>
      </c>
      <c r="P52" s="111">
        <f t="shared" si="21"/>
        <v>478183638</v>
      </c>
      <c r="Q52" s="44">
        <f t="shared" si="22"/>
        <v>0.24339346095738823</v>
      </c>
      <c r="R52" s="109">
        <f>SUM(R46:R51)</f>
        <v>329887501</v>
      </c>
      <c r="S52" s="111">
        <f>SUM(S46:S51)</f>
        <v>149868980</v>
      </c>
      <c r="T52" s="111">
        <f t="shared" si="23"/>
        <v>479756481</v>
      </c>
      <c r="U52" s="44">
        <f t="shared" si="24"/>
        <v>0.23266589532461698</v>
      </c>
      <c r="V52" s="109">
        <f>SUM(V46:V51)</f>
        <v>225358158</v>
      </c>
      <c r="W52" s="111">
        <f>SUM(W46:W51)</f>
        <v>93453202</v>
      </c>
      <c r="X52" s="111">
        <f t="shared" si="25"/>
        <v>318811360</v>
      </c>
      <c r="Y52" s="44">
        <f t="shared" si="26"/>
        <v>0.15461287851587935</v>
      </c>
      <c r="Z52" s="79">
        <f t="shared" si="27"/>
        <v>1333613059</v>
      </c>
      <c r="AA52" s="80">
        <f t="shared" si="28"/>
        <v>491870392</v>
      </c>
      <c r="AB52" s="80">
        <f t="shared" si="29"/>
        <v>1825483451</v>
      </c>
      <c r="AC52" s="44">
        <f t="shared" si="30"/>
        <v>0.8852986011609223</v>
      </c>
      <c r="AD52" s="79">
        <f>SUM(AD46:AD51)</f>
        <v>707895281</v>
      </c>
      <c r="AE52" s="80">
        <f>SUM(AE46:AE51)</f>
        <v>160564581</v>
      </c>
      <c r="AF52" s="80">
        <f t="shared" si="31"/>
        <v>868459862</v>
      </c>
      <c r="AG52" s="44">
        <f t="shared" si="32"/>
        <v>1.1077076142312252</v>
      </c>
      <c r="AH52" s="44">
        <f t="shared" si="33"/>
        <v>-0.6329002940149697</v>
      </c>
      <c r="AI52" s="61">
        <f>SUM(AI46:AI51)</f>
        <v>1878664143</v>
      </c>
      <c r="AJ52" s="61">
        <f>SUM(AJ46:AJ51)</f>
        <v>1893363765</v>
      </c>
      <c r="AK52" s="61">
        <f>SUM(AK46:AK51)</f>
        <v>2097293459</v>
      </c>
      <c r="AL52" s="61"/>
    </row>
    <row r="53" spans="1:38" s="13" customFormat="1" ht="12.75">
      <c r="A53" s="29" t="s">
        <v>96</v>
      </c>
      <c r="B53" s="58" t="s">
        <v>331</v>
      </c>
      <c r="C53" s="39" t="s">
        <v>332</v>
      </c>
      <c r="D53" s="75">
        <v>91624885</v>
      </c>
      <c r="E53" s="76">
        <v>49174094</v>
      </c>
      <c r="F53" s="77">
        <f t="shared" si="17"/>
        <v>140798979</v>
      </c>
      <c r="G53" s="75">
        <v>96389040</v>
      </c>
      <c r="H53" s="76">
        <v>46509795</v>
      </c>
      <c r="I53" s="78">
        <f t="shared" si="18"/>
        <v>142898835</v>
      </c>
      <c r="J53" s="75">
        <v>38033911</v>
      </c>
      <c r="K53" s="76">
        <v>4008378</v>
      </c>
      <c r="L53" s="76">
        <f t="shared" si="19"/>
        <v>42042289</v>
      </c>
      <c r="M53" s="40">
        <f t="shared" si="20"/>
        <v>0.2985979678162297</v>
      </c>
      <c r="N53" s="103">
        <v>25991156</v>
      </c>
      <c r="O53" s="104">
        <v>5607355</v>
      </c>
      <c r="P53" s="105">
        <f t="shared" si="21"/>
        <v>31598511</v>
      </c>
      <c r="Q53" s="40">
        <f t="shared" si="22"/>
        <v>0.2244228702823193</v>
      </c>
      <c r="R53" s="103">
        <v>25973516</v>
      </c>
      <c r="S53" s="105">
        <v>15380176</v>
      </c>
      <c r="T53" s="105">
        <f t="shared" si="23"/>
        <v>41353692</v>
      </c>
      <c r="U53" s="40">
        <f t="shared" si="24"/>
        <v>0.2893913865707862</v>
      </c>
      <c r="V53" s="103">
        <v>10131773</v>
      </c>
      <c r="W53" s="105">
        <v>14467250</v>
      </c>
      <c r="X53" s="105">
        <f t="shared" si="25"/>
        <v>24599023</v>
      </c>
      <c r="Y53" s="40">
        <f t="shared" si="26"/>
        <v>0.17214292194894382</v>
      </c>
      <c r="Z53" s="75">
        <f t="shared" si="27"/>
        <v>100130356</v>
      </c>
      <c r="AA53" s="76">
        <f t="shared" si="28"/>
        <v>39463159</v>
      </c>
      <c r="AB53" s="76">
        <f t="shared" si="29"/>
        <v>139593515</v>
      </c>
      <c r="AC53" s="40">
        <f t="shared" si="30"/>
        <v>0.976869510517703</v>
      </c>
      <c r="AD53" s="75">
        <v>3209416</v>
      </c>
      <c r="AE53" s="76">
        <v>0</v>
      </c>
      <c r="AF53" s="76">
        <f t="shared" si="31"/>
        <v>3209416</v>
      </c>
      <c r="AG53" s="40">
        <f t="shared" si="32"/>
        <v>0.7372946198013524</v>
      </c>
      <c r="AH53" s="40">
        <f t="shared" si="33"/>
        <v>6.664641479945261</v>
      </c>
      <c r="AI53" s="12">
        <v>137885317</v>
      </c>
      <c r="AJ53" s="12">
        <v>134514550</v>
      </c>
      <c r="AK53" s="12">
        <v>99176854</v>
      </c>
      <c r="AL53" s="12"/>
    </row>
    <row r="54" spans="1:38" s="13" customFormat="1" ht="12.75">
      <c r="A54" s="29" t="s">
        <v>96</v>
      </c>
      <c r="B54" s="58" t="s">
        <v>333</v>
      </c>
      <c r="C54" s="39" t="s">
        <v>334</v>
      </c>
      <c r="D54" s="75">
        <v>124083473</v>
      </c>
      <c r="E54" s="76">
        <v>55571000</v>
      </c>
      <c r="F54" s="77">
        <f t="shared" si="17"/>
        <v>179654473</v>
      </c>
      <c r="G54" s="75">
        <v>126195039</v>
      </c>
      <c r="H54" s="76">
        <v>60250859</v>
      </c>
      <c r="I54" s="78">
        <f t="shared" si="18"/>
        <v>186445898</v>
      </c>
      <c r="J54" s="75">
        <v>39586797</v>
      </c>
      <c r="K54" s="76">
        <v>9583195</v>
      </c>
      <c r="L54" s="76">
        <f t="shared" si="19"/>
        <v>49169992</v>
      </c>
      <c r="M54" s="40">
        <f t="shared" si="20"/>
        <v>0.2736919998646513</v>
      </c>
      <c r="N54" s="103">
        <v>46769195</v>
      </c>
      <c r="O54" s="104">
        <v>14551573</v>
      </c>
      <c r="P54" s="105">
        <f t="shared" si="21"/>
        <v>61320768</v>
      </c>
      <c r="Q54" s="40">
        <f t="shared" si="22"/>
        <v>0.3413261410975278</v>
      </c>
      <c r="R54" s="103">
        <v>26762470</v>
      </c>
      <c r="S54" s="105">
        <v>8900701</v>
      </c>
      <c r="T54" s="105">
        <f t="shared" si="23"/>
        <v>35663171</v>
      </c>
      <c r="U54" s="40">
        <f t="shared" si="24"/>
        <v>0.1912789253212747</v>
      </c>
      <c r="V54" s="103">
        <v>4298176</v>
      </c>
      <c r="W54" s="105">
        <v>15327416</v>
      </c>
      <c r="X54" s="105">
        <f t="shared" si="25"/>
        <v>19625592</v>
      </c>
      <c r="Y54" s="40">
        <f t="shared" si="26"/>
        <v>0.10526159175676796</v>
      </c>
      <c r="Z54" s="75">
        <f t="shared" si="27"/>
        <v>117416638</v>
      </c>
      <c r="AA54" s="76">
        <f t="shared" si="28"/>
        <v>48362885</v>
      </c>
      <c r="AB54" s="76">
        <f t="shared" si="29"/>
        <v>165779523</v>
      </c>
      <c r="AC54" s="40">
        <f t="shared" si="30"/>
        <v>0.88915618299095</v>
      </c>
      <c r="AD54" s="75">
        <v>10130381</v>
      </c>
      <c r="AE54" s="76">
        <v>25104801</v>
      </c>
      <c r="AF54" s="76">
        <f t="shared" si="31"/>
        <v>35235182</v>
      </c>
      <c r="AG54" s="40">
        <f t="shared" si="32"/>
        <v>0.92431087766709</v>
      </c>
      <c r="AH54" s="40">
        <f t="shared" si="33"/>
        <v>-0.44301147642716876</v>
      </c>
      <c r="AI54" s="12">
        <v>132369316</v>
      </c>
      <c r="AJ54" s="12">
        <v>162123283</v>
      </c>
      <c r="AK54" s="12">
        <v>149852314</v>
      </c>
      <c r="AL54" s="12"/>
    </row>
    <row r="55" spans="1:38" s="13" customFormat="1" ht="12.75">
      <c r="A55" s="29" t="s">
        <v>96</v>
      </c>
      <c r="B55" s="58" t="s">
        <v>335</v>
      </c>
      <c r="C55" s="39" t="s">
        <v>336</v>
      </c>
      <c r="D55" s="75">
        <v>42777000</v>
      </c>
      <c r="E55" s="76">
        <v>10995000</v>
      </c>
      <c r="F55" s="78">
        <f t="shared" si="17"/>
        <v>53772000</v>
      </c>
      <c r="G55" s="75">
        <v>37925993</v>
      </c>
      <c r="H55" s="76">
        <v>10995000</v>
      </c>
      <c r="I55" s="78">
        <f t="shared" si="18"/>
        <v>48920993</v>
      </c>
      <c r="J55" s="75">
        <v>13231739</v>
      </c>
      <c r="K55" s="76">
        <v>3278025</v>
      </c>
      <c r="L55" s="76">
        <f t="shared" si="19"/>
        <v>16509764</v>
      </c>
      <c r="M55" s="40">
        <f t="shared" si="20"/>
        <v>0.30703273078925836</v>
      </c>
      <c r="N55" s="103">
        <v>8753538</v>
      </c>
      <c r="O55" s="104">
        <v>1533464</v>
      </c>
      <c r="P55" s="105">
        <f t="shared" si="21"/>
        <v>10287002</v>
      </c>
      <c r="Q55" s="40">
        <f t="shared" si="22"/>
        <v>0.1913077810012646</v>
      </c>
      <c r="R55" s="103">
        <v>7941266</v>
      </c>
      <c r="S55" s="105">
        <v>536069</v>
      </c>
      <c r="T55" s="105">
        <f t="shared" si="23"/>
        <v>8477335</v>
      </c>
      <c r="U55" s="40">
        <f t="shared" si="24"/>
        <v>0.17328624134837164</v>
      </c>
      <c r="V55" s="103">
        <v>3120645</v>
      </c>
      <c r="W55" s="105">
        <v>2569500</v>
      </c>
      <c r="X55" s="105">
        <f t="shared" si="25"/>
        <v>5690145</v>
      </c>
      <c r="Y55" s="40">
        <f t="shared" si="26"/>
        <v>0.11631294973918456</v>
      </c>
      <c r="Z55" s="75">
        <f t="shared" si="27"/>
        <v>33047188</v>
      </c>
      <c r="AA55" s="76">
        <f t="shared" si="28"/>
        <v>7917058</v>
      </c>
      <c r="AB55" s="76">
        <f t="shared" si="29"/>
        <v>40964246</v>
      </c>
      <c r="AC55" s="40">
        <f t="shared" si="30"/>
        <v>0.8373551616174267</v>
      </c>
      <c r="AD55" s="75">
        <v>1938873</v>
      </c>
      <c r="AE55" s="76">
        <v>5080367</v>
      </c>
      <c r="AF55" s="76">
        <f t="shared" si="31"/>
        <v>7019240</v>
      </c>
      <c r="AG55" s="40">
        <f t="shared" si="32"/>
        <v>0.9372224371373308</v>
      </c>
      <c r="AH55" s="40">
        <f t="shared" si="33"/>
        <v>-0.1893502715393689</v>
      </c>
      <c r="AI55" s="12">
        <v>36913000</v>
      </c>
      <c r="AJ55" s="12">
        <v>35673000</v>
      </c>
      <c r="AK55" s="12">
        <v>33433536</v>
      </c>
      <c r="AL55" s="12"/>
    </row>
    <row r="56" spans="1:38" s="13" customFormat="1" ht="12.75">
      <c r="A56" s="29" t="s">
        <v>96</v>
      </c>
      <c r="B56" s="58" t="s">
        <v>337</v>
      </c>
      <c r="C56" s="39" t="s">
        <v>338</v>
      </c>
      <c r="D56" s="75">
        <v>52607235</v>
      </c>
      <c r="E56" s="76">
        <v>13537124</v>
      </c>
      <c r="F56" s="77">
        <f t="shared" si="17"/>
        <v>66144359</v>
      </c>
      <c r="G56" s="75">
        <v>58783423</v>
      </c>
      <c r="H56" s="76">
        <v>15334453</v>
      </c>
      <c r="I56" s="77">
        <f t="shared" si="18"/>
        <v>74117876</v>
      </c>
      <c r="J56" s="75">
        <v>10406227</v>
      </c>
      <c r="K56" s="89">
        <v>992836</v>
      </c>
      <c r="L56" s="76">
        <f t="shared" si="19"/>
        <v>11399063</v>
      </c>
      <c r="M56" s="40">
        <f t="shared" si="20"/>
        <v>0.17233613224674232</v>
      </c>
      <c r="N56" s="103">
        <v>21807961</v>
      </c>
      <c r="O56" s="104">
        <v>1258164</v>
      </c>
      <c r="P56" s="105">
        <f t="shared" si="21"/>
        <v>23066125</v>
      </c>
      <c r="Q56" s="40">
        <f t="shared" si="22"/>
        <v>0.3487239932282056</v>
      </c>
      <c r="R56" s="103">
        <v>12343519</v>
      </c>
      <c r="S56" s="105">
        <v>2207767</v>
      </c>
      <c r="T56" s="105">
        <f t="shared" si="23"/>
        <v>14551286</v>
      </c>
      <c r="U56" s="40">
        <f t="shared" si="24"/>
        <v>0.19632626817314625</v>
      </c>
      <c r="V56" s="103">
        <v>1095765</v>
      </c>
      <c r="W56" s="105">
        <v>4470358</v>
      </c>
      <c r="X56" s="105">
        <f t="shared" si="25"/>
        <v>5566123</v>
      </c>
      <c r="Y56" s="40">
        <f t="shared" si="26"/>
        <v>0.07509825295047581</v>
      </c>
      <c r="Z56" s="75">
        <f t="shared" si="27"/>
        <v>45653472</v>
      </c>
      <c r="AA56" s="76">
        <f t="shared" si="28"/>
        <v>8929125</v>
      </c>
      <c r="AB56" s="76">
        <f t="shared" si="29"/>
        <v>54582597</v>
      </c>
      <c r="AC56" s="40">
        <f t="shared" si="30"/>
        <v>0.7364295895365377</v>
      </c>
      <c r="AD56" s="75">
        <v>611380</v>
      </c>
      <c r="AE56" s="76">
        <v>2768889</v>
      </c>
      <c r="AF56" s="76">
        <f t="shared" si="31"/>
        <v>3380269</v>
      </c>
      <c r="AG56" s="40">
        <f t="shared" si="32"/>
        <v>0.7881227148940012</v>
      </c>
      <c r="AH56" s="40">
        <f t="shared" si="33"/>
        <v>0.6466509026352636</v>
      </c>
      <c r="AI56" s="12">
        <v>36087718</v>
      </c>
      <c r="AJ56" s="12">
        <v>46590563</v>
      </c>
      <c r="AK56" s="12">
        <v>36719081</v>
      </c>
      <c r="AL56" s="12"/>
    </row>
    <row r="57" spans="1:38" s="13" customFormat="1" ht="12.75">
      <c r="A57" s="29" t="s">
        <v>96</v>
      </c>
      <c r="B57" s="58" t="s">
        <v>339</v>
      </c>
      <c r="C57" s="39" t="s">
        <v>340</v>
      </c>
      <c r="D57" s="75">
        <v>117786000</v>
      </c>
      <c r="E57" s="76">
        <v>30449000</v>
      </c>
      <c r="F57" s="77">
        <f t="shared" si="17"/>
        <v>148235000</v>
      </c>
      <c r="G57" s="75">
        <v>105238442</v>
      </c>
      <c r="H57" s="76">
        <v>40818000</v>
      </c>
      <c r="I57" s="77">
        <f t="shared" si="18"/>
        <v>146056442</v>
      </c>
      <c r="J57" s="75">
        <v>42093556</v>
      </c>
      <c r="K57" s="89">
        <v>8569102</v>
      </c>
      <c r="L57" s="76">
        <f t="shared" si="19"/>
        <v>50662658</v>
      </c>
      <c r="M57" s="40">
        <f t="shared" si="20"/>
        <v>0.3417725773265423</v>
      </c>
      <c r="N57" s="103">
        <v>41461784</v>
      </c>
      <c r="O57" s="104">
        <v>11340222</v>
      </c>
      <c r="P57" s="105">
        <f t="shared" si="21"/>
        <v>52802006</v>
      </c>
      <c r="Q57" s="40">
        <f t="shared" si="22"/>
        <v>0.3562047154855466</v>
      </c>
      <c r="R57" s="103">
        <v>27370557</v>
      </c>
      <c r="S57" s="105">
        <v>2989660</v>
      </c>
      <c r="T57" s="105">
        <f t="shared" si="23"/>
        <v>30360217</v>
      </c>
      <c r="U57" s="40">
        <f t="shared" si="24"/>
        <v>0.20786633293449666</v>
      </c>
      <c r="V57" s="103">
        <v>14832183</v>
      </c>
      <c r="W57" s="105">
        <v>5942475</v>
      </c>
      <c r="X57" s="105">
        <f t="shared" si="25"/>
        <v>20774658</v>
      </c>
      <c r="Y57" s="40">
        <f t="shared" si="26"/>
        <v>0.14223719074301427</v>
      </c>
      <c r="Z57" s="75">
        <f t="shared" si="27"/>
        <v>125758080</v>
      </c>
      <c r="AA57" s="76">
        <f t="shared" si="28"/>
        <v>28841459</v>
      </c>
      <c r="AB57" s="76">
        <f t="shared" si="29"/>
        <v>154599539</v>
      </c>
      <c r="AC57" s="40">
        <f t="shared" si="30"/>
        <v>1.0584917507438665</v>
      </c>
      <c r="AD57" s="75">
        <v>8004974</v>
      </c>
      <c r="AE57" s="76">
        <v>4102464</v>
      </c>
      <c r="AF57" s="76">
        <f t="shared" si="31"/>
        <v>12107438</v>
      </c>
      <c r="AG57" s="40">
        <f t="shared" si="32"/>
        <v>1.0823607690500956</v>
      </c>
      <c r="AH57" s="40">
        <f t="shared" si="33"/>
        <v>0.7158591272571455</v>
      </c>
      <c r="AI57" s="12">
        <v>114016000</v>
      </c>
      <c r="AJ57" s="12">
        <v>119212000</v>
      </c>
      <c r="AK57" s="12">
        <v>129030392</v>
      </c>
      <c r="AL57" s="12"/>
    </row>
    <row r="58" spans="1:38" s="13" customFormat="1" ht="12.75">
      <c r="A58" s="29" t="s">
        <v>115</v>
      </c>
      <c r="B58" s="58" t="s">
        <v>341</v>
      </c>
      <c r="C58" s="39" t="s">
        <v>342</v>
      </c>
      <c r="D58" s="75">
        <v>310268387</v>
      </c>
      <c r="E58" s="76">
        <v>241505000</v>
      </c>
      <c r="F58" s="77">
        <f t="shared" si="17"/>
        <v>551773387</v>
      </c>
      <c r="G58" s="75">
        <v>317358636</v>
      </c>
      <c r="H58" s="76">
        <v>312826000</v>
      </c>
      <c r="I58" s="77">
        <f t="shared" si="18"/>
        <v>630184636</v>
      </c>
      <c r="J58" s="75">
        <v>102531646</v>
      </c>
      <c r="K58" s="89">
        <v>70742912</v>
      </c>
      <c r="L58" s="76">
        <f t="shared" si="19"/>
        <v>173274558</v>
      </c>
      <c r="M58" s="40">
        <f t="shared" si="20"/>
        <v>0.31403210463283904</v>
      </c>
      <c r="N58" s="103">
        <v>96752188</v>
      </c>
      <c r="O58" s="104">
        <v>48037535</v>
      </c>
      <c r="P58" s="105">
        <f t="shared" si="21"/>
        <v>144789723</v>
      </c>
      <c r="Q58" s="40">
        <f t="shared" si="22"/>
        <v>0.2624079493707079</v>
      </c>
      <c r="R58" s="103">
        <v>80748590</v>
      </c>
      <c r="S58" s="105">
        <v>53345347</v>
      </c>
      <c r="T58" s="105">
        <f t="shared" si="23"/>
        <v>134093937</v>
      </c>
      <c r="U58" s="40">
        <f t="shared" si="24"/>
        <v>0.2127851574597893</v>
      </c>
      <c r="V58" s="103">
        <v>14678205</v>
      </c>
      <c r="W58" s="105">
        <v>87016361</v>
      </c>
      <c r="X58" s="105">
        <f t="shared" si="25"/>
        <v>101694566</v>
      </c>
      <c r="Y58" s="40">
        <f t="shared" si="26"/>
        <v>0.1613726520619268</v>
      </c>
      <c r="Z58" s="75">
        <f t="shared" si="27"/>
        <v>294710629</v>
      </c>
      <c r="AA58" s="76">
        <f t="shared" si="28"/>
        <v>259142155</v>
      </c>
      <c r="AB58" s="76">
        <f t="shared" si="29"/>
        <v>553852784</v>
      </c>
      <c r="AC58" s="40">
        <f t="shared" si="30"/>
        <v>0.8788738289709748</v>
      </c>
      <c r="AD58" s="75">
        <v>34155397</v>
      </c>
      <c r="AE58" s="76">
        <v>101088666</v>
      </c>
      <c r="AF58" s="76">
        <f t="shared" si="31"/>
        <v>135244063</v>
      </c>
      <c r="AG58" s="40">
        <f t="shared" si="32"/>
        <v>0.8030761193071833</v>
      </c>
      <c r="AH58" s="40">
        <f t="shared" si="33"/>
        <v>-0.24806631992415074</v>
      </c>
      <c r="AI58" s="12">
        <v>466801825</v>
      </c>
      <c r="AJ58" s="12">
        <v>592018000</v>
      </c>
      <c r="AK58" s="12">
        <v>475435518</v>
      </c>
      <c r="AL58" s="12"/>
    </row>
    <row r="59" spans="1:38" s="55" customFormat="1" ht="12.75">
      <c r="A59" s="59"/>
      <c r="B59" s="60" t="s">
        <v>343</v>
      </c>
      <c r="C59" s="32"/>
      <c r="D59" s="79">
        <f>SUM(D53:D58)</f>
        <v>739146980</v>
      </c>
      <c r="E59" s="80">
        <f>SUM(E53:E58)</f>
        <v>401231218</v>
      </c>
      <c r="F59" s="81">
        <f t="shared" si="17"/>
        <v>1140378198</v>
      </c>
      <c r="G59" s="79">
        <f>SUM(G53:G58)</f>
        <v>741890573</v>
      </c>
      <c r="H59" s="80">
        <f>SUM(H53:H58)</f>
        <v>486734107</v>
      </c>
      <c r="I59" s="88">
        <f t="shared" si="18"/>
        <v>1228624680</v>
      </c>
      <c r="J59" s="79">
        <f>SUM(J53:J58)</f>
        <v>245883876</v>
      </c>
      <c r="K59" s="90">
        <f>SUM(K53:K58)</f>
        <v>97174448</v>
      </c>
      <c r="L59" s="80">
        <f t="shared" si="19"/>
        <v>343058324</v>
      </c>
      <c r="M59" s="44">
        <f t="shared" si="20"/>
        <v>0.30082855372161366</v>
      </c>
      <c r="N59" s="109">
        <f>SUM(N53:N58)</f>
        <v>241535822</v>
      </c>
      <c r="O59" s="110">
        <f>SUM(O53:O58)</f>
        <v>82328313</v>
      </c>
      <c r="P59" s="111">
        <f t="shared" si="21"/>
        <v>323864135</v>
      </c>
      <c r="Q59" s="44">
        <f t="shared" si="22"/>
        <v>0.28399712969609053</v>
      </c>
      <c r="R59" s="109">
        <f>SUM(R53:R58)</f>
        <v>181139918</v>
      </c>
      <c r="S59" s="111">
        <f>SUM(S53:S58)</f>
        <v>83359720</v>
      </c>
      <c r="T59" s="111">
        <f t="shared" si="23"/>
        <v>264499638</v>
      </c>
      <c r="U59" s="44">
        <f t="shared" si="24"/>
        <v>0.21528107184042566</v>
      </c>
      <c r="V59" s="109">
        <f>SUM(V53:V58)</f>
        <v>48156747</v>
      </c>
      <c r="W59" s="111">
        <f>SUM(W53:W58)</f>
        <v>129793360</v>
      </c>
      <c r="X59" s="111">
        <f t="shared" si="25"/>
        <v>177950107</v>
      </c>
      <c r="Y59" s="44">
        <f t="shared" si="26"/>
        <v>0.14483683251422233</v>
      </c>
      <c r="Z59" s="79">
        <f t="shared" si="27"/>
        <v>716716363</v>
      </c>
      <c r="AA59" s="80">
        <f t="shared" si="28"/>
        <v>392655841</v>
      </c>
      <c r="AB59" s="80">
        <f t="shared" si="29"/>
        <v>1109372204</v>
      </c>
      <c r="AC59" s="44">
        <f t="shared" si="30"/>
        <v>0.9029382382258511</v>
      </c>
      <c r="AD59" s="79">
        <f>SUM(AD53:AD58)</f>
        <v>58050421</v>
      </c>
      <c r="AE59" s="80">
        <f>SUM(AE53:AE58)</f>
        <v>138145187</v>
      </c>
      <c r="AF59" s="80">
        <f t="shared" si="31"/>
        <v>196195608</v>
      </c>
      <c r="AG59" s="44">
        <f t="shared" si="32"/>
        <v>0.8472810694097282</v>
      </c>
      <c r="AH59" s="44">
        <f t="shared" si="33"/>
        <v>-0.09299648032895824</v>
      </c>
      <c r="AI59" s="61">
        <f>SUM(AI53:AI58)</f>
        <v>924073176</v>
      </c>
      <c r="AJ59" s="61">
        <f>SUM(AJ53:AJ58)</f>
        <v>1090131396</v>
      </c>
      <c r="AK59" s="61">
        <f>SUM(AK53:AK58)</f>
        <v>923647695</v>
      </c>
      <c r="AL59" s="61"/>
    </row>
    <row r="60" spans="1:38" s="13" customFormat="1" ht="12.75">
      <c r="A60" s="29" t="s">
        <v>96</v>
      </c>
      <c r="B60" s="58" t="s">
        <v>344</v>
      </c>
      <c r="C60" s="39" t="s">
        <v>345</v>
      </c>
      <c r="D60" s="75">
        <v>67490000</v>
      </c>
      <c r="E60" s="76">
        <v>25340000</v>
      </c>
      <c r="F60" s="77">
        <f t="shared" si="17"/>
        <v>92830000</v>
      </c>
      <c r="G60" s="75">
        <v>68870000</v>
      </c>
      <c r="H60" s="76">
        <v>25340000</v>
      </c>
      <c r="I60" s="77">
        <f t="shared" si="18"/>
        <v>94210000</v>
      </c>
      <c r="J60" s="75">
        <v>30956549</v>
      </c>
      <c r="K60" s="89">
        <v>9598243</v>
      </c>
      <c r="L60" s="76">
        <f t="shared" si="19"/>
        <v>40554792</v>
      </c>
      <c r="M60" s="40">
        <f t="shared" si="20"/>
        <v>0.4368716147797048</v>
      </c>
      <c r="N60" s="103">
        <v>13756902</v>
      </c>
      <c r="O60" s="104">
        <v>9498927</v>
      </c>
      <c r="P60" s="105">
        <f t="shared" si="21"/>
        <v>23255829</v>
      </c>
      <c r="Q60" s="40">
        <f t="shared" si="22"/>
        <v>0.2505206183345901</v>
      </c>
      <c r="R60" s="103">
        <v>25957417</v>
      </c>
      <c r="S60" s="105">
        <v>4540478</v>
      </c>
      <c r="T60" s="105">
        <f t="shared" si="23"/>
        <v>30497895</v>
      </c>
      <c r="U60" s="40">
        <f t="shared" si="24"/>
        <v>0.32372248168984186</v>
      </c>
      <c r="V60" s="103">
        <v>3258631</v>
      </c>
      <c r="W60" s="105">
        <v>3790939</v>
      </c>
      <c r="X60" s="105">
        <f t="shared" si="25"/>
        <v>7049570</v>
      </c>
      <c r="Y60" s="40">
        <f t="shared" si="26"/>
        <v>0.07482825602377667</v>
      </c>
      <c r="Z60" s="75">
        <f t="shared" si="27"/>
        <v>73929499</v>
      </c>
      <c r="AA60" s="76">
        <f t="shared" si="28"/>
        <v>27428587</v>
      </c>
      <c r="AB60" s="76">
        <f t="shared" si="29"/>
        <v>101358086</v>
      </c>
      <c r="AC60" s="40">
        <f t="shared" si="30"/>
        <v>1.0758739624243712</v>
      </c>
      <c r="AD60" s="75">
        <v>1863275</v>
      </c>
      <c r="AE60" s="76">
        <v>5380995</v>
      </c>
      <c r="AF60" s="76">
        <f t="shared" si="31"/>
        <v>7244270</v>
      </c>
      <c r="AG60" s="40">
        <f t="shared" si="32"/>
        <v>0.8350440471461726</v>
      </c>
      <c r="AH60" s="40">
        <f t="shared" si="33"/>
        <v>-0.02687641404862051</v>
      </c>
      <c r="AI60" s="12">
        <v>76817349</v>
      </c>
      <c r="AJ60" s="12">
        <v>76817349</v>
      </c>
      <c r="AK60" s="12">
        <v>64145870</v>
      </c>
      <c r="AL60" s="12"/>
    </row>
    <row r="61" spans="1:38" s="13" customFormat="1" ht="12.75">
      <c r="A61" s="29" t="s">
        <v>96</v>
      </c>
      <c r="B61" s="58" t="s">
        <v>92</v>
      </c>
      <c r="C61" s="39" t="s">
        <v>93</v>
      </c>
      <c r="D61" s="75">
        <v>1997756300</v>
      </c>
      <c r="E61" s="76">
        <v>338713600</v>
      </c>
      <c r="F61" s="77">
        <f t="shared" si="17"/>
        <v>2336469900</v>
      </c>
      <c r="G61" s="75">
        <v>2178852400</v>
      </c>
      <c r="H61" s="76">
        <v>467889900</v>
      </c>
      <c r="I61" s="77">
        <f t="shared" si="18"/>
        <v>2646742300</v>
      </c>
      <c r="J61" s="75">
        <v>595515522</v>
      </c>
      <c r="K61" s="89">
        <v>23581115</v>
      </c>
      <c r="L61" s="76">
        <f t="shared" si="19"/>
        <v>619096637</v>
      </c>
      <c r="M61" s="40">
        <f t="shared" si="20"/>
        <v>0.2649709448429017</v>
      </c>
      <c r="N61" s="103">
        <v>554488372</v>
      </c>
      <c r="O61" s="104">
        <v>29853089</v>
      </c>
      <c r="P61" s="105">
        <f t="shared" si="21"/>
        <v>584341461</v>
      </c>
      <c r="Q61" s="40">
        <f t="shared" si="22"/>
        <v>0.2500958651339784</v>
      </c>
      <c r="R61" s="103">
        <v>516935962</v>
      </c>
      <c r="S61" s="105">
        <v>50984373</v>
      </c>
      <c r="T61" s="105">
        <f t="shared" si="23"/>
        <v>567920335</v>
      </c>
      <c r="U61" s="40">
        <f t="shared" si="24"/>
        <v>0.21457333983742957</v>
      </c>
      <c r="V61" s="103">
        <v>541081232</v>
      </c>
      <c r="W61" s="105">
        <v>137654078</v>
      </c>
      <c r="X61" s="105">
        <f t="shared" si="25"/>
        <v>678735310</v>
      </c>
      <c r="Y61" s="40">
        <f t="shared" si="26"/>
        <v>0.2564417812795753</v>
      </c>
      <c r="Z61" s="75">
        <f t="shared" si="27"/>
        <v>2208021088</v>
      </c>
      <c r="AA61" s="76">
        <f t="shared" si="28"/>
        <v>242072655</v>
      </c>
      <c r="AB61" s="76">
        <f t="shared" si="29"/>
        <v>2450093743</v>
      </c>
      <c r="AC61" s="40">
        <f t="shared" si="30"/>
        <v>0.9257016608681548</v>
      </c>
      <c r="AD61" s="75">
        <v>446360062</v>
      </c>
      <c r="AE61" s="76">
        <v>48682450</v>
      </c>
      <c r="AF61" s="76">
        <f t="shared" si="31"/>
        <v>495042512</v>
      </c>
      <c r="AG61" s="40">
        <f t="shared" si="32"/>
        <v>0.9549189139466305</v>
      </c>
      <c r="AH61" s="40">
        <f t="shared" si="33"/>
        <v>0.3710646935308053</v>
      </c>
      <c r="AI61" s="12">
        <v>2044550700</v>
      </c>
      <c r="AJ61" s="12">
        <v>2110073100</v>
      </c>
      <c r="AK61" s="12">
        <v>2014948713</v>
      </c>
      <c r="AL61" s="12"/>
    </row>
    <row r="62" spans="1:38" s="13" customFormat="1" ht="12.75">
      <c r="A62" s="29" t="s">
        <v>96</v>
      </c>
      <c r="B62" s="58" t="s">
        <v>346</v>
      </c>
      <c r="C62" s="39" t="s">
        <v>347</v>
      </c>
      <c r="D62" s="75">
        <v>50669000</v>
      </c>
      <c r="E62" s="76">
        <v>13676000</v>
      </c>
      <c r="F62" s="77">
        <f t="shared" si="17"/>
        <v>64345000</v>
      </c>
      <c r="G62" s="75">
        <v>79240756</v>
      </c>
      <c r="H62" s="76">
        <v>15358000</v>
      </c>
      <c r="I62" s="77">
        <f t="shared" si="18"/>
        <v>94598756</v>
      </c>
      <c r="J62" s="75">
        <v>15288503</v>
      </c>
      <c r="K62" s="89">
        <v>2039521</v>
      </c>
      <c r="L62" s="76">
        <f t="shared" si="19"/>
        <v>17328024</v>
      </c>
      <c r="M62" s="40">
        <f t="shared" si="20"/>
        <v>0.26929868676664853</v>
      </c>
      <c r="N62" s="103">
        <v>20417285</v>
      </c>
      <c r="O62" s="104">
        <v>3952328</v>
      </c>
      <c r="P62" s="105">
        <f t="shared" si="21"/>
        <v>24369613</v>
      </c>
      <c r="Q62" s="40">
        <f t="shared" si="22"/>
        <v>0.37873359235371823</v>
      </c>
      <c r="R62" s="103">
        <v>11222212</v>
      </c>
      <c r="S62" s="105">
        <v>2843109</v>
      </c>
      <c r="T62" s="105">
        <f t="shared" si="23"/>
        <v>14065321</v>
      </c>
      <c r="U62" s="40">
        <f t="shared" si="24"/>
        <v>0.14868399537938956</v>
      </c>
      <c r="V62" s="103">
        <v>9843430</v>
      </c>
      <c r="W62" s="105">
        <v>3065601</v>
      </c>
      <c r="X62" s="105">
        <f t="shared" si="25"/>
        <v>12909031</v>
      </c>
      <c r="Y62" s="40">
        <f t="shared" si="26"/>
        <v>0.13646089595512229</v>
      </c>
      <c r="Z62" s="75">
        <f t="shared" si="27"/>
        <v>56771430</v>
      </c>
      <c r="AA62" s="76">
        <f t="shared" si="28"/>
        <v>11900559</v>
      </c>
      <c r="AB62" s="76">
        <f t="shared" si="29"/>
        <v>68671989</v>
      </c>
      <c r="AC62" s="40">
        <f t="shared" si="30"/>
        <v>0.7259290914988353</v>
      </c>
      <c r="AD62" s="75">
        <v>7281416</v>
      </c>
      <c r="AE62" s="76">
        <v>1701022</v>
      </c>
      <c r="AF62" s="76">
        <f t="shared" si="31"/>
        <v>8982438</v>
      </c>
      <c r="AG62" s="40">
        <f t="shared" si="32"/>
        <v>0.8428728182611541</v>
      </c>
      <c r="AH62" s="40">
        <f t="shared" si="33"/>
        <v>0.4371411191482757</v>
      </c>
      <c r="AI62" s="12">
        <v>77869000</v>
      </c>
      <c r="AJ62" s="12">
        <v>73336000</v>
      </c>
      <c r="AK62" s="12">
        <v>61812921</v>
      </c>
      <c r="AL62" s="12"/>
    </row>
    <row r="63" spans="1:38" s="13" customFormat="1" ht="12.75">
      <c r="A63" s="29" t="s">
        <v>96</v>
      </c>
      <c r="B63" s="58" t="s">
        <v>348</v>
      </c>
      <c r="C63" s="39" t="s">
        <v>349</v>
      </c>
      <c r="D63" s="75">
        <v>204007780</v>
      </c>
      <c r="E63" s="76">
        <v>45976000</v>
      </c>
      <c r="F63" s="77">
        <f t="shared" si="17"/>
        <v>249983780</v>
      </c>
      <c r="G63" s="75">
        <v>214719700</v>
      </c>
      <c r="H63" s="76">
        <v>54244300</v>
      </c>
      <c r="I63" s="77">
        <f t="shared" si="18"/>
        <v>268964000</v>
      </c>
      <c r="J63" s="75">
        <v>72672565</v>
      </c>
      <c r="K63" s="89">
        <v>3387676</v>
      </c>
      <c r="L63" s="76">
        <f t="shared" si="19"/>
        <v>76060241</v>
      </c>
      <c r="M63" s="40">
        <f t="shared" si="20"/>
        <v>0.3042607044345037</v>
      </c>
      <c r="N63" s="103">
        <v>64708145</v>
      </c>
      <c r="O63" s="104">
        <v>7556961</v>
      </c>
      <c r="P63" s="105">
        <f t="shared" si="21"/>
        <v>72265106</v>
      </c>
      <c r="Q63" s="40">
        <f t="shared" si="22"/>
        <v>0.28907917945716316</v>
      </c>
      <c r="R63" s="103">
        <v>27615992</v>
      </c>
      <c r="S63" s="105">
        <v>6306036</v>
      </c>
      <c r="T63" s="105">
        <f t="shared" si="23"/>
        <v>33922028</v>
      </c>
      <c r="U63" s="40">
        <f t="shared" si="24"/>
        <v>0.12612107196502134</v>
      </c>
      <c r="V63" s="103">
        <v>42196026</v>
      </c>
      <c r="W63" s="105">
        <v>18191882</v>
      </c>
      <c r="X63" s="105">
        <f t="shared" si="25"/>
        <v>60387908</v>
      </c>
      <c r="Y63" s="40">
        <f t="shared" si="26"/>
        <v>0.2245204116536042</v>
      </c>
      <c r="Z63" s="75">
        <f t="shared" si="27"/>
        <v>207192728</v>
      </c>
      <c r="AA63" s="76">
        <f t="shared" si="28"/>
        <v>35442555</v>
      </c>
      <c r="AB63" s="76">
        <f t="shared" si="29"/>
        <v>242635283</v>
      </c>
      <c r="AC63" s="40">
        <f t="shared" si="30"/>
        <v>0.902110628188159</v>
      </c>
      <c r="AD63" s="75">
        <v>53152161</v>
      </c>
      <c r="AE63" s="76">
        <v>9765794</v>
      </c>
      <c r="AF63" s="76">
        <f t="shared" si="31"/>
        <v>62917955</v>
      </c>
      <c r="AG63" s="40">
        <f t="shared" si="32"/>
        <v>0.8824243822383779</v>
      </c>
      <c r="AH63" s="40">
        <f t="shared" si="33"/>
        <v>-0.040211844138926645</v>
      </c>
      <c r="AI63" s="12">
        <v>246311650</v>
      </c>
      <c r="AJ63" s="12">
        <v>251034573</v>
      </c>
      <c r="AK63" s="12">
        <v>221519028</v>
      </c>
      <c r="AL63" s="12"/>
    </row>
    <row r="64" spans="1:38" s="13" customFormat="1" ht="12.75">
      <c r="A64" s="29" t="s">
        <v>96</v>
      </c>
      <c r="B64" s="58" t="s">
        <v>350</v>
      </c>
      <c r="C64" s="39" t="s">
        <v>351</v>
      </c>
      <c r="D64" s="75">
        <v>66848000</v>
      </c>
      <c r="E64" s="76">
        <v>34200094</v>
      </c>
      <c r="F64" s="77">
        <f t="shared" si="17"/>
        <v>101048094</v>
      </c>
      <c r="G64" s="75">
        <v>58760658</v>
      </c>
      <c r="H64" s="76">
        <v>55058382</v>
      </c>
      <c r="I64" s="77">
        <f t="shared" si="18"/>
        <v>113819040</v>
      </c>
      <c r="J64" s="75">
        <v>12617717</v>
      </c>
      <c r="K64" s="89">
        <v>5178999</v>
      </c>
      <c r="L64" s="76">
        <f t="shared" si="19"/>
        <v>17796716</v>
      </c>
      <c r="M64" s="40">
        <f t="shared" si="20"/>
        <v>0.17612124381089267</v>
      </c>
      <c r="N64" s="103">
        <v>20634002</v>
      </c>
      <c r="O64" s="104">
        <v>10281840</v>
      </c>
      <c r="P64" s="105">
        <f t="shared" si="21"/>
        <v>30915842</v>
      </c>
      <c r="Q64" s="40">
        <f t="shared" si="22"/>
        <v>0.30595175798169927</v>
      </c>
      <c r="R64" s="103">
        <v>17301256</v>
      </c>
      <c r="S64" s="105">
        <v>6230852</v>
      </c>
      <c r="T64" s="105">
        <f t="shared" si="23"/>
        <v>23532108</v>
      </c>
      <c r="U64" s="40">
        <f t="shared" si="24"/>
        <v>0.20675018872062179</v>
      </c>
      <c r="V64" s="103">
        <v>10071676</v>
      </c>
      <c r="W64" s="105">
        <v>9908334</v>
      </c>
      <c r="X64" s="105">
        <f t="shared" si="25"/>
        <v>19980010</v>
      </c>
      <c r="Y64" s="40">
        <f t="shared" si="26"/>
        <v>0.17554189527516662</v>
      </c>
      <c r="Z64" s="75">
        <f t="shared" si="27"/>
        <v>60624651</v>
      </c>
      <c r="AA64" s="76">
        <f t="shared" si="28"/>
        <v>31600025</v>
      </c>
      <c r="AB64" s="76">
        <f t="shared" si="29"/>
        <v>92224676</v>
      </c>
      <c r="AC64" s="40">
        <f t="shared" si="30"/>
        <v>0.8102745902618753</v>
      </c>
      <c r="AD64" s="75">
        <v>14763865</v>
      </c>
      <c r="AE64" s="76">
        <v>18953321</v>
      </c>
      <c r="AF64" s="76">
        <f t="shared" si="31"/>
        <v>33717186</v>
      </c>
      <c r="AG64" s="40">
        <f t="shared" si="32"/>
        <v>0.9906073542468503</v>
      </c>
      <c r="AH64" s="40">
        <f t="shared" si="33"/>
        <v>-0.40742356138498625</v>
      </c>
      <c r="AI64" s="12">
        <v>122289000</v>
      </c>
      <c r="AJ64" s="12">
        <v>123399203</v>
      </c>
      <c r="AK64" s="12">
        <v>122240158</v>
      </c>
      <c r="AL64" s="12"/>
    </row>
    <row r="65" spans="1:38" s="13" customFormat="1" ht="12.75">
      <c r="A65" s="29" t="s">
        <v>96</v>
      </c>
      <c r="B65" s="58" t="s">
        <v>352</v>
      </c>
      <c r="C65" s="39" t="s">
        <v>353</v>
      </c>
      <c r="D65" s="75">
        <v>101871000</v>
      </c>
      <c r="E65" s="76">
        <v>47651000</v>
      </c>
      <c r="F65" s="77">
        <f t="shared" si="17"/>
        <v>149522000</v>
      </c>
      <c r="G65" s="75">
        <v>94175028</v>
      </c>
      <c r="H65" s="76">
        <v>53519870</v>
      </c>
      <c r="I65" s="77">
        <f t="shared" si="18"/>
        <v>147694898</v>
      </c>
      <c r="J65" s="75">
        <v>27345010</v>
      </c>
      <c r="K65" s="89">
        <v>7543597</v>
      </c>
      <c r="L65" s="76">
        <f t="shared" si="19"/>
        <v>34888607</v>
      </c>
      <c r="M65" s="40">
        <f t="shared" si="20"/>
        <v>0.2333342718797234</v>
      </c>
      <c r="N65" s="103">
        <v>22021478</v>
      </c>
      <c r="O65" s="104">
        <v>3384994</v>
      </c>
      <c r="P65" s="105">
        <f t="shared" si="21"/>
        <v>25406472</v>
      </c>
      <c r="Q65" s="40">
        <f t="shared" si="22"/>
        <v>0.1699179518733029</v>
      </c>
      <c r="R65" s="103">
        <v>25121241</v>
      </c>
      <c r="S65" s="105">
        <v>13329164</v>
      </c>
      <c r="T65" s="105">
        <f t="shared" si="23"/>
        <v>38450405</v>
      </c>
      <c r="U65" s="40">
        <f t="shared" si="24"/>
        <v>0.26033671792779195</v>
      </c>
      <c r="V65" s="103">
        <v>7256394</v>
      </c>
      <c r="W65" s="105">
        <v>14637376</v>
      </c>
      <c r="X65" s="105">
        <f t="shared" si="25"/>
        <v>21893770</v>
      </c>
      <c r="Y65" s="40">
        <f t="shared" si="26"/>
        <v>0.1482364678568653</v>
      </c>
      <c r="Z65" s="75">
        <f t="shared" si="27"/>
        <v>81744123</v>
      </c>
      <c r="AA65" s="76">
        <f t="shared" si="28"/>
        <v>38895131</v>
      </c>
      <c r="AB65" s="76">
        <f t="shared" si="29"/>
        <v>120639254</v>
      </c>
      <c r="AC65" s="40">
        <f t="shared" si="30"/>
        <v>0.8168139565660555</v>
      </c>
      <c r="AD65" s="75">
        <v>5363495</v>
      </c>
      <c r="AE65" s="76">
        <v>10468760</v>
      </c>
      <c r="AF65" s="76">
        <f t="shared" si="31"/>
        <v>15832255</v>
      </c>
      <c r="AG65" s="40">
        <f t="shared" si="32"/>
        <v>1.451257958902888</v>
      </c>
      <c r="AH65" s="40">
        <f t="shared" si="33"/>
        <v>0.3828586010015629</v>
      </c>
      <c r="AI65" s="12">
        <v>111316000</v>
      </c>
      <c r="AJ65" s="12">
        <v>78497000</v>
      </c>
      <c r="AK65" s="12">
        <v>113919396</v>
      </c>
      <c r="AL65" s="12"/>
    </row>
    <row r="66" spans="1:38" s="13" customFormat="1" ht="12.75">
      <c r="A66" s="29" t="s">
        <v>115</v>
      </c>
      <c r="B66" s="58" t="s">
        <v>354</v>
      </c>
      <c r="C66" s="39" t="s">
        <v>355</v>
      </c>
      <c r="D66" s="75">
        <v>524155792</v>
      </c>
      <c r="E66" s="76">
        <v>277488000</v>
      </c>
      <c r="F66" s="77">
        <f t="shared" si="17"/>
        <v>801643792</v>
      </c>
      <c r="G66" s="75">
        <v>678785283</v>
      </c>
      <c r="H66" s="76">
        <v>391228791</v>
      </c>
      <c r="I66" s="77">
        <f t="shared" si="18"/>
        <v>1070014074</v>
      </c>
      <c r="J66" s="75">
        <v>181901237</v>
      </c>
      <c r="K66" s="89">
        <v>21491533</v>
      </c>
      <c r="L66" s="76">
        <f t="shared" si="19"/>
        <v>203392770</v>
      </c>
      <c r="M66" s="40">
        <f t="shared" si="20"/>
        <v>0.2537196346179651</v>
      </c>
      <c r="N66" s="103">
        <v>158578404</v>
      </c>
      <c r="O66" s="104">
        <v>52714757</v>
      </c>
      <c r="P66" s="105">
        <f t="shared" si="21"/>
        <v>211293161</v>
      </c>
      <c r="Q66" s="40">
        <f t="shared" si="22"/>
        <v>0.26357487341460006</v>
      </c>
      <c r="R66" s="103">
        <v>136630933</v>
      </c>
      <c r="S66" s="105">
        <v>47380149</v>
      </c>
      <c r="T66" s="105">
        <f t="shared" si="23"/>
        <v>184011082</v>
      </c>
      <c r="U66" s="40">
        <f t="shared" si="24"/>
        <v>0.1719707118543938</v>
      </c>
      <c r="V66" s="103">
        <v>63074914</v>
      </c>
      <c r="W66" s="105">
        <v>80833947</v>
      </c>
      <c r="X66" s="105">
        <f t="shared" si="25"/>
        <v>143908861</v>
      </c>
      <c r="Y66" s="40">
        <f t="shared" si="26"/>
        <v>0.13449249360060286</v>
      </c>
      <c r="Z66" s="75">
        <f t="shared" si="27"/>
        <v>540185488</v>
      </c>
      <c r="AA66" s="76">
        <f t="shared" si="28"/>
        <v>202420386</v>
      </c>
      <c r="AB66" s="76">
        <f t="shared" si="29"/>
        <v>742605874</v>
      </c>
      <c r="AC66" s="40">
        <f t="shared" si="30"/>
        <v>0.6940150527403249</v>
      </c>
      <c r="AD66" s="75">
        <v>84004130</v>
      </c>
      <c r="AE66" s="76">
        <v>84250982</v>
      </c>
      <c r="AF66" s="76">
        <f t="shared" si="31"/>
        <v>168255112</v>
      </c>
      <c r="AG66" s="40">
        <f t="shared" si="32"/>
        <v>0.7273526596606056</v>
      </c>
      <c r="AH66" s="40">
        <f t="shared" si="33"/>
        <v>-0.1446984326990315</v>
      </c>
      <c r="AI66" s="12">
        <v>723435564</v>
      </c>
      <c r="AJ66" s="12">
        <v>922980058</v>
      </c>
      <c r="AK66" s="12">
        <v>671332000</v>
      </c>
      <c r="AL66" s="12"/>
    </row>
    <row r="67" spans="1:38" s="55" customFormat="1" ht="12.75">
      <c r="A67" s="59"/>
      <c r="B67" s="60" t="s">
        <v>356</v>
      </c>
      <c r="C67" s="32"/>
      <c r="D67" s="79">
        <f>SUM(D60:D66)</f>
        <v>3012797872</v>
      </c>
      <c r="E67" s="80">
        <f>SUM(E60:E66)</f>
        <v>783044694</v>
      </c>
      <c r="F67" s="88">
        <f t="shared" si="17"/>
        <v>3795842566</v>
      </c>
      <c r="G67" s="79">
        <f>SUM(G60:G66)</f>
        <v>3373403825</v>
      </c>
      <c r="H67" s="80">
        <f>SUM(H60:H66)</f>
        <v>1062639243</v>
      </c>
      <c r="I67" s="88">
        <f t="shared" si="18"/>
        <v>4436043068</v>
      </c>
      <c r="J67" s="79">
        <f>SUM(J60:J66)</f>
        <v>936297103</v>
      </c>
      <c r="K67" s="90">
        <f>SUM(K60:K66)</f>
        <v>72820684</v>
      </c>
      <c r="L67" s="80">
        <f t="shared" si="19"/>
        <v>1009117787</v>
      </c>
      <c r="M67" s="44">
        <f t="shared" si="20"/>
        <v>0.26584816663336824</v>
      </c>
      <c r="N67" s="109">
        <f>SUM(N60:N66)</f>
        <v>854604588</v>
      </c>
      <c r="O67" s="110">
        <f>SUM(O60:O66)</f>
        <v>117242896</v>
      </c>
      <c r="P67" s="111">
        <f t="shared" si="21"/>
        <v>971847484</v>
      </c>
      <c r="Q67" s="44">
        <f t="shared" si="22"/>
        <v>0.2560294498789284</v>
      </c>
      <c r="R67" s="109">
        <f>SUM(R60:R66)</f>
        <v>760785013</v>
      </c>
      <c r="S67" s="111">
        <f>SUM(S60:S66)</f>
        <v>131614161</v>
      </c>
      <c r="T67" s="111">
        <f t="shared" si="23"/>
        <v>892399174</v>
      </c>
      <c r="U67" s="44">
        <f t="shared" si="24"/>
        <v>0.20117008791854227</v>
      </c>
      <c r="V67" s="109">
        <f>SUM(V60:V66)</f>
        <v>676782303</v>
      </c>
      <c r="W67" s="111">
        <f>SUM(W60:W66)</f>
        <v>268082157</v>
      </c>
      <c r="X67" s="111">
        <f t="shared" si="25"/>
        <v>944864460</v>
      </c>
      <c r="Y67" s="44">
        <f t="shared" si="26"/>
        <v>0.2129971340485642</v>
      </c>
      <c r="Z67" s="79">
        <f t="shared" si="27"/>
        <v>3228469007</v>
      </c>
      <c r="AA67" s="80">
        <f t="shared" si="28"/>
        <v>589759898</v>
      </c>
      <c r="AB67" s="80">
        <f t="shared" si="29"/>
        <v>3818228905</v>
      </c>
      <c r="AC67" s="44">
        <f t="shared" si="30"/>
        <v>0.8607285471467384</v>
      </c>
      <c r="AD67" s="79">
        <f>SUM(AD60:AD66)</f>
        <v>612788404</v>
      </c>
      <c r="AE67" s="80">
        <f>SUM(AE60:AE66)</f>
        <v>179203324</v>
      </c>
      <c r="AF67" s="80">
        <f t="shared" si="31"/>
        <v>791991728</v>
      </c>
      <c r="AG67" s="44">
        <f t="shared" si="32"/>
        <v>0.8992834515043804</v>
      </c>
      <c r="AH67" s="44">
        <f t="shared" si="33"/>
        <v>0.19302314228211226</v>
      </c>
      <c r="AI67" s="61">
        <f>SUM(AI60:AI66)</f>
        <v>3402589263</v>
      </c>
      <c r="AJ67" s="61">
        <f>SUM(AJ60:AJ66)</f>
        <v>3636137283</v>
      </c>
      <c r="AK67" s="61">
        <f>SUM(AK60:AK66)</f>
        <v>3269918086</v>
      </c>
      <c r="AL67" s="61"/>
    </row>
    <row r="68" spans="1:38" s="13" customFormat="1" ht="12.75">
      <c r="A68" s="29" t="s">
        <v>96</v>
      </c>
      <c r="B68" s="58" t="s">
        <v>357</v>
      </c>
      <c r="C68" s="39" t="s">
        <v>358</v>
      </c>
      <c r="D68" s="75">
        <v>128716110</v>
      </c>
      <c r="E68" s="76">
        <v>63287500</v>
      </c>
      <c r="F68" s="77">
        <f t="shared" si="17"/>
        <v>192003610</v>
      </c>
      <c r="G68" s="75">
        <v>130386110</v>
      </c>
      <c r="H68" s="76">
        <v>76562000</v>
      </c>
      <c r="I68" s="77">
        <f t="shared" si="18"/>
        <v>206948110</v>
      </c>
      <c r="J68" s="75">
        <v>45462073</v>
      </c>
      <c r="K68" s="89">
        <v>5989084</v>
      </c>
      <c r="L68" s="76">
        <f t="shared" si="19"/>
        <v>51451157</v>
      </c>
      <c r="M68" s="40">
        <f t="shared" si="20"/>
        <v>0.2679697376523285</v>
      </c>
      <c r="N68" s="103">
        <v>39756908</v>
      </c>
      <c r="O68" s="104">
        <v>11140802</v>
      </c>
      <c r="P68" s="105">
        <f t="shared" si="21"/>
        <v>50897710</v>
      </c>
      <c r="Q68" s="40">
        <f t="shared" si="22"/>
        <v>0.26508725539066685</v>
      </c>
      <c r="R68" s="103">
        <v>34856559</v>
      </c>
      <c r="S68" s="105">
        <v>5200343</v>
      </c>
      <c r="T68" s="105">
        <f t="shared" si="23"/>
        <v>40056902</v>
      </c>
      <c r="U68" s="40">
        <f t="shared" si="24"/>
        <v>0.1935601248061652</v>
      </c>
      <c r="V68" s="103">
        <v>24338938</v>
      </c>
      <c r="W68" s="105">
        <v>6428575</v>
      </c>
      <c r="X68" s="105">
        <f t="shared" si="25"/>
        <v>30767513</v>
      </c>
      <c r="Y68" s="40">
        <f t="shared" si="26"/>
        <v>0.14867259720323128</v>
      </c>
      <c r="Z68" s="75">
        <f t="shared" si="27"/>
        <v>144414478</v>
      </c>
      <c r="AA68" s="76">
        <f t="shared" si="28"/>
        <v>28758804</v>
      </c>
      <c r="AB68" s="76">
        <f t="shared" si="29"/>
        <v>173173282</v>
      </c>
      <c r="AC68" s="40">
        <f t="shared" si="30"/>
        <v>0.8367956682474655</v>
      </c>
      <c r="AD68" s="75">
        <v>20403963</v>
      </c>
      <c r="AE68" s="76">
        <v>8347711</v>
      </c>
      <c r="AF68" s="76">
        <f t="shared" si="31"/>
        <v>28751674</v>
      </c>
      <c r="AG68" s="40">
        <f t="shared" si="32"/>
        <v>0.8299425352747204</v>
      </c>
      <c r="AH68" s="40">
        <f t="shared" si="33"/>
        <v>0.07011205677971999</v>
      </c>
      <c r="AI68" s="12">
        <v>175158260</v>
      </c>
      <c r="AJ68" s="12">
        <v>191070260</v>
      </c>
      <c r="AK68" s="12">
        <v>158577336</v>
      </c>
      <c r="AL68" s="12"/>
    </row>
    <row r="69" spans="1:38" s="13" customFormat="1" ht="12.75">
      <c r="A69" s="29" t="s">
        <v>96</v>
      </c>
      <c r="B69" s="58" t="s">
        <v>359</v>
      </c>
      <c r="C69" s="39" t="s">
        <v>360</v>
      </c>
      <c r="D69" s="75">
        <v>1053725134</v>
      </c>
      <c r="E69" s="76">
        <v>479841000</v>
      </c>
      <c r="F69" s="77">
        <f t="shared" si="17"/>
        <v>1533566134</v>
      </c>
      <c r="G69" s="75">
        <v>1047761545</v>
      </c>
      <c r="H69" s="76">
        <v>475049094</v>
      </c>
      <c r="I69" s="77">
        <f t="shared" si="18"/>
        <v>1522810639</v>
      </c>
      <c r="J69" s="75">
        <v>259622949</v>
      </c>
      <c r="K69" s="89">
        <v>22852186</v>
      </c>
      <c r="L69" s="76">
        <f t="shared" si="19"/>
        <v>282475135</v>
      </c>
      <c r="M69" s="40">
        <f t="shared" si="20"/>
        <v>0.1841949484520894</v>
      </c>
      <c r="N69" s="103">
        <v>250994810</v>
      </c>
      <c r="O69" s="104">
        <v>84145055</v>
      </c>
      <c r="P69" s="105">
        <f t="shared" si="21"/>
        <v>335139865</v>
      </c>
      <c r="Q69" s="40">
        <f t="shared" si="22"/>
        <v>0.21853629756797954</v>
      </c>
      <c r="R69" s="103">
        <v>252463529</v>
      </c>
      <c r="S69" s="105">
        <v>30856102</v>
      </c>
      <c r="T69" s="105">
        <f t="shared" si="23"/>
        <v>283319631</v>
      </c>
      <c r="U69" s="40">
        <f t="shared" si="24"/>
        <v>0.18605046730304595</v>
      </c>
      <c r="V69" s="103">
        <v>269306942</v>
      </c>
      <c r="W69" s="105">
        <v>106949261</v>
      </c>
      <c r="X69" s="105">
        <f t="shared" si="25"/>
        <v>376256203</v>
      </c>
      <c r="Y69" s="40">
        <f t="shared" si="26"/>
        <v>0.24708009870950212</v>
      </c>
      <c r="Z69" s="75">
        <f t="shared" si="27"/>
        <v>1032388230</v>
      </c>
      <c r="AA69" s="76">
        <f t="shared" si="28"/>
        <v>244802604</v>
      </c>
      <c r="AB69" s="76">
        <f t="shared" si="29"/>
        <v>1277190834</v>
      </c>
      <c r="AC69" s="40">
        <f t="shared" si="30"/>
        <v>0.8387062720015578</v>
      </c>
      <c r="AD69" s="75">
        <v>231653332</v>
      </c>
      <c r="AE69" s="76">
        <v>49156855</v>
      </c>
      <c r="AF69" s="76">
        <f t="shared" si="31"/>
        <v>280810187</v>
      </c>
      <c r="AG69" s="40">
        <f t="shared" si="32"/>
        <v>0.8036156634914968</v>
      </c>
      <c r="AH69" s="40">
        <f t="shared" si="33"/>
        <v>0.3398951335052527</v>
      </c>
      <c r="AI69" s="12">
        <v>1376802544</v>
      </c>
      <c r="AJ69" s="12">
        <v>1251762342</v>
      </c>
      <c r="AK69" s="12">
        <v>1005935825</v>
      </c>
      <c r="AL69" s="12"/>
    </row>
    <row r="70" spans="1:38" s="13" customFormat="1" ht="12.75">
      <c r="A70" s="29" t="s">
        <v>96</v>
      </c>
      <c r="B70" s="58" t="s">
        <v>361</v>
      </c>
      <c r="C70" s="39" t="s">
        <v>362</v>
      </c>
      <c r="D70" s="75">
        <v>80355696</v>
      </c>
      <c r="E70" s="76">
        <v>60816000</v>
      </c>
      <c r="F70" s="77">
        <f t="shared" si="17"/>
        <v>141171696</v>
      </c>
      <c r="G70" s="75">
        <v>72341048</v>
      </c>
      <c r="H70" s="76">
        <v>68851000</v>
      </c>
      <c r="I70" s="77">
        <f t="shared" si="18"/>
        <v>141192048</v>
      </c>
      <c r="J70" s="75">
        <v>36533772</v>
      </c>
      <c r="K70" s="89">
        <v>4663050</v>
      </c>
      <c r="L70" s="76">
        <f t="shared" si="19"/>
        <v>41196822</v>
      </c>
      <c r="M70" s="40">
        <f t="shared" si="20"/>
        <v>0.29182069187579923</v>
      </c>
      <c r="N70" s="103">
        <v>22161216</v>
      </c>
      <c r="O70" s="104">
        <v>11933338</v>
      </c>
      <c r="P70" s="105">
        <f t="shared" si="21"/>
        <v>34094554</v>
      </c>
      <c r="Q70" s="40">
        <f t="shared" si="22"/>
        <v>0.24151125874410406</v>
      </c>
      <c r="R70" s="103">
        <v>25562102</v>
      </c>
      <c r="S70" s="105">
        <v>3361561</v>
      </c>
      <c r="T70" s="105">
        <f t="shared" si="23"/>
        <v>28923663</v>
      </c>
      <c r="U70" s="40">
        <f t="shared" si="24"/>
        <v>0.20485334273216294</v>
      </c>
      <c r="V70" s="103">
        <v>2907332</v>
      </c>
      <c r="W70" s="105">
        <v>15220147</v>
      </c>
      <c r="X70" s="105">
        <f t="shared" si="25"/>
        <v>18127479</v>
      </c>
      <c r="Y70" s="40">
        <f t="shared" si="26"/>
        <v>0.1283888098287235</v>
      </c>
      <c r="Z70" s="75">
        <f t="shared" si="27"/>
        <v>87164422</v>
      </c>
      <c r="AA70" s="76">
        <f t="shared" si="28"/>
        <v>35178096</v>
      </c>
      <c r="AB70" s="76">
        <f t="shared" si="29"/>
        <v>122342518</v>
      </c>
      <c r="AC70" s="40">
        <f t="shared" si="30"/>
        <v>0.8664972265293581</v>
      </c>
      <c r="AD70" s="75">
        <v>3031004</v>
      </c>
      <c r="AE70" s="76">
        <v>9696505</v>
      </c>
      <c r="AF70" s="76">
        <f t="shared" si="31"/>
        <v>12727509</v>
      </c>
      <c r="AG70" s="40">
        <f t="shared" si="32"/>
        <v>0.6414895293391795</v>
      </c>
      <c r="AH70" s="40">
        <f t="shared" si="33"/>
        <v>0.4242754807716105</v>
      </c>
      <c r="AI70" s="12">
        <v>108478234</v>
      </c>
      <c r="AJ70" s="12">
        <v>108986722</v>
      </c>
      <c r="AK70" s="12">
        <v>69913841</v>
      </c>
      <c r="AL70" s="12"/>
    </row>
    <row r="71" spans="1:38" s="13" customFormat="1" ht="12.75">
      <c r="A71" s="29" t="s">
        <v>96</v>
      </c>
      <c r="B71" s="58" t="s">
        <v>363</v>
      </c>
      <c r="C71" s="39" t="s">
        <v>364</v>
      </c>
      <c r="D71" s="75">
        <v>75081171</v>
      </c>
      <c r="E71" s="76">
        <v>61478000</v>
      </c>
      <c r="F71" s="77">
        <f t="shared" si="17"/>
        <v>136559171</v>
      </c>
      <c r="G71" s="75">
        <v>77914783</v>
      </c>
      <c r="H71" s="76">
        <v>62073000</v>
      </c>
      <c r="I71" s="77">
        <f t="shared" si="18"/>
        <v>139987783</v>
      </c>
      <c r="J71" s="75">
        <v>19437041</v>
      </c>
      <c r="K71" s="89">
        <v>12183388</v>
      </c>
      <c r="L71" s="76">
        <f t="shared" si="19"/>
        <v>31620429</v>
      </c>
      <c r="M71" s="40">
        <f t="shared" si="20"/>
        <v>0.23155112006355105</v>
      </c>
      <c r="N71" s="103">
        <v>21441916</v>
      </c>
      <c r="O71" s="104">
        <v>6480090</v>
      </c>
      <c r="P71" s="105">
        <f t="shared" si="21"/>
        <v>27922006</v>
      </c>
      <c r="Q71" s="40">
        <f t="shared" si="22"/>
        <v>0.20446818617550044</v>
      </c>
      <c r="R71" s="103">
        <v>17624206</v>
      </c>
      <c r="S71" s="105">
        <v>5752980</v>
      </c>
      <c r="T71" s="105">
        <f t="shared" si="23"/>
        <v>23377186</v>
      </c>
      <c r="U71" s="40">
        <f t="shared" si="24"/>
        <v>0.16699447265337433</v>
      </c>
      <c r="V71" s="103">
        <v>4829441</v>
      </c>
      <c r="W71" s="105">
        <v>8318284</v>
      </c>
      <c r="X71" s="105">
        <f t="shared" si="25"/>
        <v>13147725</v>
      </c>
      <c r="Y71" s="40">
        <f t="shared" si="26"/>
        <v>0.09392051733543062</v>
      </c>
      <c r="Z71" s="75">
        <f t="shared" si="27"/>
        <v>63332604</v>
      </c>
      <c r="AA71" s="76">
        <f t="shared" si="28"/>
        <v>32734742</v>
      </c>
      <c r="AB71" s="76">
        <f t="shared" si="29"/>
        <v>96067346</v>
      </c>
      <c r="AC71" s="40">
        <f t="shared" si="30"/>
        <v>0.6862552141425085</v>
      </c>
      <c r="AD71" s="75">
        <v>118557</v>
      </c>
      <c r="AE71" s="76">
        <v>9763930</v>
      </c>
      <c r="AF71" s="76">
        <f t="shared" si="31"/>
        <v>9882487</v>
      </c>
      <c r="AG71" s="40">
        <f t="shared" si="32"/>
        <v>0.8974384436696804</v>
      </c>
      <c r="AH71" s="40">
        <f t="shared" si="33"/>
        <v>0.33040650597364807</v>
      </c>
      <c r="AI71" s="12">
        <v>104644091</v>
      </c>
      <c r="AJ71" s="12">
        <v>108596792</v>
      </c>
      <c r="AK71" s="12">
        <v>97458936</v>
      </c>
      <c r="AL71" s="12"/>
    </row>
    <row r="72" spans="1:38" s="13" customFormat="1" ht="12.75">
      <c r="A72" s="29" t="s">
        <v>115</v>
      </c>
      <c r="B72" s="58" t="s">
        <v>365</v>
      </c>
      <c r="C72" s="39" t="s">
        <v>366</v>
      </c>
      <c r="D72" s="75">
        <v>471881342</v>
      </c>
      <c r="E72" s="76">
        <v>352455123</v>
      </c>
      <c r="F72" s="77">
        <f t="shared" si="17"/>
        <v>824336465</v>
      </c>
      <c r="G72" s="75">
        <v>462157250</v>
      </c>
      <c r="H72" s="76">
        <v>321734166</v>
      </c>
      <c r="I72" s="77">
        <f t="shared" si="18"/>
        <v>783891416</v>
      </c>
      <c r="J72" s="75">
        <v>145974465</v>
      </c>
      <c r="K72" s="89">
        <v>43494315</v>
      </c>
      <c r="L72" s="76">
        <f t="shared" si="19"/>
        <v>189468780</v>
      </c>
      <c r="M72" s="40">
        <f t="shared" si="20"/>
        <v>0.22984398730923544</v>
      </c>
      <c r="N72" s="103">
        <v>156383355</v>
      </c>
      <c r="O72" s="104">
        <v>95598461</v>
      </c>
      <c r="P72" s="105">
        <f t="shared" si="21"/>
        <v>251981816</v>
      </c>
      <c r="Q72" s="40">
        <f t="shared" si="22"/>
        <v>0.30567835671323845</v>
      </c>
      <c r="R72" s="103">
        <v>119894010</v>
      </c>
      <c r="S72" s="105">
        <v>71047679</v>
      </c>
      <c r="T72" s="105">
        <f t="shared" si="23"/>
        <v>190941689</v>
      </c>
      <c r="U72" s="40">
        <f t="shared" si="24"/>
        <v>0.24358180878459829</v>
      </c>
      <c r="V72" s="103">
        <v>33912603</v>
      </c>
      <c r="W72" s="105">
        <v>76833967</v>
      </c>
      <c r="X72" s="105">
        <f t="shared" si="25"/>
        <v>110746570</v>
      </c>
      <c r="Y72" s="40">
        <f t="shared" si="26"/>
        <v>0.14127794709771385</v>
      </c>
      <c r="Z72" s="75">
        <f t="shared" si="27"/>
        <v>456164433</v>
      </c>
      <c r="AA72" s="76">
        <f t="shared" si="28"/>
        <v>286974422</v>
      </c>
      <c r="AB72" s="76">
        <f t="shared" si="29"/>
        <v>743138855</v>
      </c>
      <c r="AC72" s="40">
        <f t="shared" si="30"/>
        <v>0.9480124923322288</v>
      </c>
      <c r="AD72" s="75">
        <v>45294700</v>
      </c>
      <c r="AE72" s="76">
        <v>120685799</v>
      </c>
      <c r="AF72" s="76">
        <f t="shared" si="31"/>
        <v>165980499</v>
      </c>
      <c r="AG72" s="40">
        <f t="shared" si="32"/>
        <v>0.8895597889670533</v>
      </c>
      <c r="AH72" s="40">
        <f t="shared" si="33"/>
        <v>-0.3327736049281308</v>
      </c>
      <c r="AI72" s="12">
        <v>691495539</v>
      </c>
      <c r="AJ72" s="12">
        <v>742602719</v>
      </c>
      <c r="AK72" s="12">
        <v>660589518</v>
      </c>
      <c r="AL72" s="12"/>
    </row>
    <row r="73" spans="1:38" s="55" customFormat="1" ht="12.75">
      <c r="A73" s="59"/>
      <c r="B73" s="60" t="s">
        <v>367</v>
      </c>
      <c r="C73" s="32"/>
      <c r="D73" s="79">
        <f>SUM(D68:D72)</f>
        <v>1809759453</v>
      </c>
      <c r="E73" s="80">
        <f>SUM(E68:E72)</f>
        <v>1017877623</v>
      </c>
      <c r="F73" s="88">
        <f t="shared" si="17"/>
        <v>2827637076</v>
      </c>
      <c r="G73" s="79">
        <f>SUM(G68:G72)</f>
        <v>1790560736</v>
      </c>
      <c r="H73" s="80">
        <f>SUM(H68:H72)</f>
        <v>1004269260</v>
      </c>
      <c r="I73" s="88">
        <f t="shared" si="18"/>
        <v>2794829996</v>
      </c>
      <c r="J73" s="79">
        <f>SUM(J68:J72)</f>
        <v>507030300</v>
      </c>
      <c r="K73" s="90">
        <f>SUM(K68:K72)</f>
        <v>89182023</v>
      </c>
      <c r="L73" s="80">
        <f t="shared" si="19"/>
        <v>596212323</v>
      </c>
      <c r="M73" s="44">
        <f t="shared" si="20"/>
        <v>0.21085178436102808</v>
      </c>
      <c r="N73" s="109">
        <f>SUM(N68:N72)</f>
        <v>490738205</v>
      </c>
      <c r="O73" s="110">
        <f>SUM(O68:O72)</f>
        <v>209297746</v>
      </c>
      <c r="P73" s="111">
        <f t="shared" si="21"/>
        <v>700035951</v>
      </c>
      <c r="Q73" s="44">
        <f t="shared" si="22"/>
        <v>0.24756923614478735</v>
      </c>
      <c r="R73" s="109">
        <f>SUM(R68:R72)</f>
        <v>450400406</v>
      </c>
      <c r="S73" s="111">
        <f>SUM(S68:S72)</f>
        <v>116218665</v>
      </c>
      <c r="T73" s="111">
        <f t="shared" si="23"/>
        <v>566619071</v>
      </c>
      <c r="U73" s="44">
        <f t="shared" si="24"/>
        <v>0.20273829600045554</v>
      </c>
      <c r="V73" s="109">
        <f>SUM(V68:V72)</f>
        <v>335295256</v>
      </c>
      <c r="W73" s="111">
        <f>SUM(W68:W72)</f>
        <v>213750234</v>
      </c>
      <c r="X73" s="111">
        <f t="shared" si="25"/>
        <v>549045490</v>
      </c>
      <c r="Y73" s="44">
        <f t="shared" si="26"/>
        <v>0.19645040692485827</v>
      </c>
      <c r="Z73" s="79">
        <f t="shared" si="27"/>
        <v>1783464167</v>
      </c>
      <c r="AA73" s="80">
        <f t="shared" si="28"/>
        <v>628448668</v>
      </c>
      <c r="AB73" s="80">
        <f t="shared" si="29"/>
        <v>2411912835</v>
      </c>
      <c r="AC73" s="44">
        <f t="shared" si="30"/>
        <v>0.8629908933466306</v>
      </c>
      <c r="AD73" s="79">
        <f>SUM(AD68:AD72)</f>
        <v>300501556</v>
      </c>
      <c r="AE73" s="80">
        <f>SUM(AE68:AE72)</f>
        <v>197650800</v>
      </c>
      <c r="AF73" s="80">
        <f t="shared" si="31"/>
        <v>498152356</v>
      </c>
      <c r="AG73" s="44">
        <f t="shared" si="32"/>
        <v>0.8291551555816249</v>
      </c>
      <c r="AH73" s="44">
        <f t="shared" si="33"/>
        <v>0.10216379263696584</v>
      </c>
      <c r="AI73" s="61">
        <f>SUM(AI68:AI72)</f>
        <v>2456578668</v>
      </c>
      <c r="AJ73" s="61">
        <f>SUM(AJ68:AJ72)</f>
        <v>2403018835</v>
      </c>
      <c r="AK73" s="61">
        <f>SUM(AK68:AK72)</f>
        <v>1992475456</v>
      </c>
      <c r="AL73" s="61"/>
    </row>
    <row r="74" spans="1:38" s="13" customFormat="1" ht="12.75">
      <c r="A74" s="29" t="s">
        <v>96</v>
      </c>
      <c r="B74" s="58" t="s">
        <v>368</v>
      </c>
      <c r="C74" s="39" t="s">
        <v>369</v>
      </c>
      <c r="D74" s="75">
        <v>106479800</v>
      </c>
      <c r="E74" s="76">
        <v>58529500</v>
      </c>
      <c r="F74" s="77">
        <f aca="true" t="shared" si="34" ref="F74:F81">$D74+$E74</f>
        <v>165009300</v>
      </c>
      <c r="G74" s="75">
        <v>65632802</v>
      </c>
      <c r="H74" s="76">
        <v>92262000</v>
      </c>
      <c r="I74" s="77">
        <f aca="true" t="shared" si="35" ref="I74:I81">$G74+$H74</f>
        <v>157894802</v>
      </c>
      <c r="J74" s="75">
        <v>30209490</v>
      </c>
      <c r="K74" s="89">
        <v>11078291</v>
      </c>
      <c r="L74" s="76">
        <f aca="true" t="shared" si="36" ref="L74:L81">$J74+$K74</f>
        <v>41287781</v>
      </c>
      <c r="M74" s="40">
        <f aca="true" t="shared" si="37" ref="M74:M81">IF($F74=0,0,$L74/$F74)</f>
        <v>0.250214872737476</v>
      </c>
      <c r="N74" s="103">
        <v>18837719</v>
      </c>
      <c r="O74" s="104">
        <v>11825081</v>
      </c>
      <c r="P74" s="105">
        <f aca="true" t="shared" si="38" ref="P74:P81">$N74+$O74</f>
        <v>30662800</v>
      </c>
      <c r="Q74" s="40">
        <f aca="true" t="shared" si="39" ref="Q74:Q81">IF($F74=0,0,$P74/$F74)</f>
        <v>0.18582467776058684</v>
      </c>
      <c r="R74" s="103">
        <v>16160443</v>
      </c>
      <c r="S74" s="105">
        <v>11906671</v>
      </c>
      <c r="T74" s="105">
        <f aca="true" t="shared" si="40" ref="T74:T81">$R74+$S74</f>
        <v>28067114</v>
      </c>
      <c r="U74" s="40">
        <f aca="true" t="shared" si="41" ref="U74:U81">IF($I74=0,0,$T74/$I74)</f>
        <v>0.17775831531173522</v>
      </c>
      <c r="V74" s="103">
        <v>3319707</v>
      </c>
      <c r="W74" s="105">
        <v>16834358</v>
      </c>
      <c r="X74" s="105">
        <f aca="true" t="shared" si="42" ref="X74:X81">$V74+$W74</f>
        <v>20154065</v>
      </c>
      <c r="Y74" s="40">
        <f aca="true" t="shared" si="43" ref="Y74:Y81">IF($I74=0,0,$X74/$I74)</f>
        <v>0.12764235899291987</v>
      </c>
      <c r="Z74" s="75">
        <f aca="true" t="shared" si="44" ref="Z74:Z81">$J74+$N74+$R74+$V74</f>
        <v>68527359</v>
      </c>
      <c r="AA74" s="76">
        <f aca="true" t="shared" si="45" ref="AA74:AA81">$K74+$O74+$S74+$W74</f>
        <v>51644401</v>
      </c>
      <c r="AB74" s="76">
        <f aca="true" t="shared" si="46" ref="AB74:AB81">$Z74+$AA74</f>
        <v>120171760</v>
      </c>
      <c r="AC74" s="40">
        <f aca="true" t="shared" si="47" ref="AC74:AC81">IF($I74=0,0,$AB74/$I74)</f>
        <v>0.761087499257892</v>
      </c>
      <c r="AD74" s="75">
        <v>2154016</v>
      </c>
      <c r="AE74" s="76">
        <v>16029530</v>
      </c>
      <c r="AF74" s="76">
        <f aca="true" t="shared" si="48" ref="AF74:AF81">$AD74+$AE74</f>
        <v>18183546</v>
      </c>
      <c r="AG74" s="40">
        <f aca="true" t="shared" si="49" ref="AG74:AG81">IF($AJ74=0,0,$AK74/$AJ74)</f>
        <v>0.6371676424976306</v>
      </c>
      <c r="AH74" s="40">
        <f aca="true" t="shared" si="50" ref="AH74:AH81">IF($AF74=0,0,(($X74/$AF74)-1))</f>
        <v>0.10836824676550982</v>
      </c>
      <c r="AI74" s="12">
        <v>121669723</v>
      </c>
      <c r="AJ74" s="12">
        <v>169137900</v>
      </c>
      <c r="AK74" s="12">
        <v>107769197</v>
      </c>
      <c r="AL74" s="12"/>
    </row>
    <row r="75" spans="1:38" s="13" customFormat="1" ht="12.75">
      <c r="A75" s="29" t="s">
        <v>96</v>
      </c>
      <c r="B75" s="58" t="s">
        <v>370</v>
      </c>
      <c r="C75" s="39" t="s">
        <v>371</v>
      </c>
      <c r="D75" s="75">
        <v>35542049</v>
      </c>
      <c r="E75" s="76">
        <v>9701000</v>
      </c>
      <c r="F75" s="77">
        <f t="shared" si="34"/>
        <v>45243049</v>
      </c>
      <c r="G75" s="75">
        <v>42250615</v>
      </c>
      <c r="H75" s="76">
        <v>10565322</v>
      </c>
      <c r="I75" s="77">
        <f t="shared" si="35"/>
        <v>52815937</v>
      </c>
      <c r="J75" s="75">
        <v>12920150</v>
      </c>
      <c r="K75" s="89">
        <v>291415</v>
      </c>
      <c r="L75" s="76">
        <f t="shared" si="36"/>
        <v>13211565</v>
      </c>
      <c r="M75" s="40">
        <f t="shared" si="37"/>
        <v>0.2920131443837925</v>
      </c>
      <c r="N75" s="103">
        <v>8027043</v>
      </c>
      <c r="O75" s="104">
        <v>175133</v>
      </c>
      <c r="P75" s="105">
        <f t="shared" si="38"/>
        <v>8202176</v>
      </c>
      <c r="Q75" s="40">
        <f t="shared" si="39"/>
        <v>0.1812914067749943</v>
      </c>
      <c r="R75" s="103">
        <v>20719393</v>
      </c>
      <c r="S75" s="105">
        <v>2327684</v>
      </c>
      <c r="T75" s="105">
        <f t="shared" si="40"/>
        <v>23047077</v>
      </c>
      <c r="U75" s="40">
        <f t="shared" si="41"/>
        <v>0.436365959009683</v>
      </c>
      <c r="V75" s="103">
        <v>9402867</v>
      </c>
      <c r="W75" s="105">
        <v>603411</v>
      </c>
      <c r="X75" s="105">
        <f t="shared" si="42"/>
        <v>10006278</v>
      </c>
      <c r="Y75" s="40">
        <f t="shared" si="43"/>
        <v>0.18945565615923846</v>
      </c>
      <c r="Z75" s="75">
        <f t="shared" si="44"/>
        <v>51069453</v>
      </c>
      <c r="AA75" s="76">
        <f t="shared" si="45"/>
        <v>3397643</v>
      </c>
      <c r="AB75" s="76">
        <f t="shared" si="46"/>
        <v>54467096</v>
      </c>
      <c r="AC75" s="40">
        <f t="shared" si="47"/>
        <v>1.0312625145701761</v>
      </c>
      <c r="AD75" s="75">
        <v>9549516</v>
      </c>
      <c r="AE75" s="76">
        <v>678179</v>
      </c>
      <c r="AF75" s="76">
        <f t="shared" si="48"/>
        <v>10227695</v>
      </c>
      <c r="AG75" s="40">
        <f t="shared" si="49"/>
        <v>0.7852422965405591</v>
      </c>
      <c r="AH75" s="40">
        <f t="shared" si="50"/>
        <v>-0.0216487683686305</v>
      </c>
      <c r="AI75" s="12">
        <v>45517013</v>
      </c>
      <c r="AJ75" s="12">
        <v>45637548</v>
      </c>
      <c r="AK75" s="12">
        <v>35836533</v>
      </c>
      <c r="AL75" s="12"/>
    </row>
    <row r="76" spans="1:38" s="13" customFormat="1" ht="12.75">
      <c r="A76" s="29" t="s">
        <v>96</v>
      </c>
      <c r="B76" s="58" t="s">
        <v>372</v>
      </c>
      <c r="C76" s="39" t="s">
        <v>373</v>
      </c>
      <c r="D76" s="75">
        <v>320395000</v>
      </c>
      <c r="E76" s="76">
        <v>106300000</v>
      </c>
      <c r="F76" s="77">
        <f t="shared" si="34"/>
        <v>426695000</v>
      </c>
      <c r="G76" s="75">
        <v>244253832</v>
      </c>
      <c r="H76" s="76">
        <v>60136000</v>
      </c>
      <c r="I76" s="77">
        <f t="shared" si="35"/>
        <v>304389832</v>
      </c>
      <c r="J76" s="75">
        <v>113953607</v>
      </c>
      <c r="K76" s="89">
        <v>8385983</v>
      </c>
      <c r="L76" s="76">
        <f t="shared" si="36"/>
        <v>122339590</v>
      </c>
      <c r="M76" s="40">
        <f t="shared" si="37"/>
        <v>0.2867143744360726</v>
      </c>
      <c r="N76" s="103">
        <v>43622311</v>
      </c>
      <c r="O76" s="104">
        <v>3574591</v>
      </c>
      <c r="P76" s="105">
        <f t="shared" si="38"/>
        <v>47196902</v>
      </c>
      <c r="Q76" s="40">
        <f t="shared" si="39"/>
        <v>0.110610393841034</v>
      </c>
      <c r="R76" s="103">
        <v>52615171</v>
      </c>
      <c r="S76" s="105">
        <v>8449834</v>
      </c>
      <c r="T76" s="105">
        <f t="shared" si="40"/>
        <v>61065005</v>
      </c>
      <c r="U76" s="40">
        <f t="shared" si="41"/>
        <v>0.20061447059112014</v>
      </c>
      <c r="V76" s="103">
        <v>39286572</v>
      </c>
      <c r="W76" s="105">
        <v>18567931</v>
      </c>
      <c r="X76" s="105">
        <f t="shared" si="42"/>
        <v>57854503</v>
      </c>
      <c r="Y76" s="40">
        <f t="shared" si="43"/>
        <v>0.1900671340427692</v>
      </c>
      <c r="Z76" s="75">
        <f t="shared" si="44"/>
        <v>249477661</v>
      </c>
      <c r="AA76" s="76">
        <f t="shared" si="45"/>
        <v>38978339</v>
      </c>
      <c r="AB76" s="76">
        <f t="shared" si="46"/>
        <v>288456000</v>
      </c>
      <c r="AC76" s="40">
        <f t="shared" si="47"/>
        <v>0.9476532054461004</v>
      </c>
      <c r="AD76" s="75">
        <v>32545115</v>
      </c>
      <c r="AE76" s="76">
        <v>15244356</v>
      </c>
      <c r="AF76" s="76">
        <f t="shared" si="48"/>
        <v>47789471</v>
      </c>
      <c r="AG76" s="40">
        <f t="shared" si="49"/>
        <v>0.8542791082927893</v>
      </c>
      <c r="AH76" s="40">
        <f t="shared" si="50"/>
        <v>0.2106119149132244</v>
      </c>
      <c r="AI76" s="12">
        <v>336597114</v>
      </c>
      <c r="AJ76" s="12">
        <v>355928758</v>
      </c>
      <c r="AK76" s="12">
        <v>304062502</v>
      </c>
      <c r="AL76" s="12"/>
    </row>
    <row r="77" spans="1:38" s="13" customFormat="1" ht="12.75">
      <c r="A77" s="29" t="s">
        <v>96</v>
      </c>
      <c r="B77" s="58" t="s">
        <v>374</v>
      </c>
      <c r="C77" s="39" t="s">
        <v>375</v>
      </c>
      <c r="D77" s="75">
        <v>87236867</v>
      </c>
      <c r="E77" s="76">
        <v>38608139</v>
      </c>
      <c r="F77" s="77">
        <f t="shared" si="34"/>
        <v>125845006</v>
      </c>
      <c r="G77" s="75">
        <v>86574713</v>
      </c>
      <c r="H77" s="76">
        <v>51809909</v>
      </c>
      <c r="I77" s="77">
        <f t="shared" si="35"/>
        <v>138384622</v>
      </c>
      <c r="J77" s="75">
        <v>28444992</v>
      </c>
      <c r="K77" s="89">
        <v>5156933</v>
      </c>
      <c r="L77" s="76">
        <f t="shared" si="36"/>
        <v>33601925</v>
      </c>
      <c r="M77" s="40">
        <f t="shared" si="37"/>
        <v>0.26701039690045386</v>
      </c>
      <c r="N77" s="103">
        <v>22919996</v>
      </c>
      <c r="O77" s="104">
        <v>7417825</v>
      </c>
      <c r="P77" s="105">
        <f t="shared" si="38"/>
        <v>30337821</v>
      </c>
      <c r="Q77" s="40">
        <f t="shared" si="39"/>
        <v>0.24107290360016354</v>
      </c>
      <c r="R77" s="103">
        <v>20449494</v>
      </c>
      <c r="S77" s="105">
        <v>9755628</v>
      </c>
      <c r="T77" s="105">
        <f t="shared" si="40"/>
        <v>30205122</v>
      </c>
      <c r="U77" s="40">
        <f t="shared" si="41"/>
        <v>0.21826935365694028</v>
      </c>
      <c r="V77" s="103">
        <v>9795931</v>
      </c>
      <c r="W77" s="105">
        <v>7742801</v>
      </c>
      <c r="X77" s="105">
        <f t="shared" si="42"/>
        <v>17538732</v>
      </c>
      <c r="Y77" s="40">
        <f t="shared" si="43"/>
        <v>0.12673902451386543</v>
      </c>
      <c r="Z77" s="75">
        <f t="shared" si="44"/>
        <v>81610413</v>
      </c>
      <c r="AA77" s="76">
        <f t="shared" si="45"/>
        <v>30073187</v>
      </c>
      <c r="AB77" s="76">
        <f t="shared" si="46"/>
        <v>111683600</v>
      </c>
      <c r="AC77" s="40">
        <f t="shared" si="47"/>
        <v>0.8070521014972314</v>
      </c>
      <c r="AD77" s="75">
        <v>4403522</v>
      </c>
      <c r="AE77" s="76">
        <v>19793476</v>
      </c>
      <c r="AF77" s="76">
        <f t="shared" si="48"/>
        <v>24196998</v>
      </c>
      <c r="AG77" s="40">
        <f t="shared" si="49"/>
        <v>0.8350335295468057</v>
      </c>
      <c r="AH77" s="40">
        <f t="shared" si="50"/>
        <v>-0.2751690932900024</v>
      </c>
      <c r="AI77" s="12">
        <v>118214353</v>
      </c>
      <c r="AJ77" s="12">
        <v>124162728</v>
      </c>
      <c r="AK77" s="12">
        <v>103680041</v>
      </c>
      <c r="AL77" s="12"/>
    </row>
    <row r="78" spans="1:38" s="13" customFormat="1" ht="12.75">
      <c r="A78" s="29" t="s">
        <v>96</v>
      </c>
      <c r="B78" s="58" t="s">
        <v>376</v>
      </c>
      <c r="C78" s="39" t="s">
        <v>377</v>
      </c>
      <c r="D78" s="75">
        <v>130194280</v>
      </c>
      <c r="E78" s="76">
        <v>107639000</v>
      </c>
      <c r="F78" s="77">
        <f t="shared" si="34"/>
        <v>237833280</v>
      </c>
      <c r="G78" s="75">
        <v>132380912</v>
      </c>
      <c r="H78" s="76">
        <v>102438108</v>
      </c>
      <c r="I78" s="77">
        <f t="shared" si="35"/>
        <v>234819020</v>
      </c>
      <c r="J78" s="75">
        <v>56701878</v>
      </c>
      <c r="K78" s="89">
        <v>23837938</v>
      </c>
      <c r="L78" s="76">
        <f t="shared" si="36"/>
        <v>80539816</v>
      </c>
      <c r="M78" s="40">
        <f t="shared" si="37"/>
        <v>0.33863980684284384</v>
      </c>
      <c r="N78" s="103">
        <v>38668865</v>
      </c>
      <c r="O78" s="104">
        <v>28405908</v>
      </c>
      <c r="P78" s="105">
        <f t="shared" si="38"/>
        <v>67074773</v>
      </c>
      <c r="Q78" s="40">
        <f t="shared" si="39"/>
        <v>0.2820243365436494</v>
      </c>
      <c r="R78" s="103">
        <v>33540905</v>
      </c>
      <c r="S78" s="105">
        <v>14262262</v>
      </c>
      <c r="T78" s="105">
        <f t="shared" si="40"/>
        <v>47803167</v>
      </c>
      <c r="U78" s="40">
        <f t="shared" si="41"/>
        <v>0.20357451027604154</v>
      </c>
      <c r="V78" s="103">
        <v>6320129</v>
      </c>
      <c r="W78" s="105">
        <v>25807045</v>
      </c>
      <c r="X78" s="105">
        <f t="shared" si="42"/>
        <v>32127174</v>
      </c>
      <c r="Y78" s="40">
        <f t="shared" si="43"/>
        <v>0.1368167450830857</v>
      </c>
      <c r="Z78" s="75">
        <f t="shared" si="44"/>
        <v>135231777</v>
      </c>
      <c r="AA78" s="76">
        <f t="shared" si="45"/>
        <v>92313153</v>
      </c>
      <c r="AB78" s="76">
        <f t="shared" si="46"/>
        <v>227544930</v>
      </c>
      <c r="AC78" s="40">
        <f t="shared" si="47"/>
        <v>0.9690225689554449</v>
      </c>
      <c r="AD78" s="75">
        <v>7634920</v>
      </c>
      <c r="AE78" s="76">
        <v>46441011</v>
      </c>
      <c r="AF78" s="76">
        <f t="shared" si="48"/>
        <v>54075931</v>
      </c>
      <c r="AG78" s="40">
        <f t="shared" si="49"/>
        <v>1.0371435347017126</v>
      </c>
      <c r="AH78" s="40">
        <f t="shared" si="50"/>
        <v>-0.4058877321964184</v>
      </c>
      <c r="AI78" s="12">
        <v>171814997</v>
      </c>
      <c r="AJ78" s="12">
        <v>201382611</v>
      </c>
      <c r="AK78" s="12">
        <v>208862673</v>
      </c>
      <c r="AL78" s="12"/>
    </row>
    <row r="79" spans="1:38" s="13" customFormat="1" ht="12.75">
      <c r="A79" s="29" t="s">
        <v>115</v>
      </c>
      <c r="B79" s="58" t="s">
        <v>378</v>
      </c>
      <c r="C79" s="39" t="s">
        <v>379</v>
      </c>
      <c r="D79" s="75">
        <v>265811262</v>
      </c>
      <c r="E79" s="76">
        <v>227233640</v>
      </c>
      <c r="F79" s="77">
        <f t="shared" si="34"/>
        <v>493044902</v>
      </c>
      <c r="G79" s="75">
        <v>295576877</v>
      </c>
      <c r="H79" s="76">
        <v>210969127</v>
      </c>
      <c r="I79" s="77">
        <f t="shared" si="35"/>
        <v>506546004</v>
      </c>
      <c r="J79" s="75">
        <v>102147939</v>
      </c>
      <c r="K79" s="89">
        <v>50763855</v>
      </c>
      <c r="L79" s="76">
        <f t="shared" si="36"/>
        <v>152911794</v>
      </c>
      <c r="M79" s="40">
        <f t="shared" si="37"/>
        <v>0.3101376636888946</v>
      </c>
      <c r="N79" s="103">
        <v>91834758</v>
      </c>
      <c r="O79" s="104">
        <v>66989819</v>
      </c>
      <c r="P79" s="105">
        <f t="shared" si="38"/>
        <v>158824577</v>
      </c>
      <c r="Q79" s="40">
        <f t="shared" si="39"/>
        <v>0.32213004607844015</v>
      </c>
      <c r="R79" s="103">
        <v>69463223</v>
      </c>
      <c r="S79" s="105">
        <v>50454898</v>
      </c>
      <c r="T79" s="105">
        <f t="shared" si="40"/>
        <v>119918121</v>
      </c>
      <c r="U79" s="40">
        <f t="shared" si="41"/>
        <v>0.23673688086186145</v>
      </c>
      <c r="V79" s="103">
        <v>17073188</v>
      </c>
      <c r="W79" s="105">
        <v>34883847</v>
      </c>
      <c r="X79" s="105">
        <f t="shared" si="42"/>
        <v>51957035</v>
      </c>
      <c r="Y79" s="40">
        <f t="shared" si="43"/>
        <v>0.10257120693819549</v>
      </c>
      <c r="Z79" s="75">
        <f t="shared" si="44"/>
        <v>280519108</v>
      </c>
      <c r="AA79" s="76">
        <f t="shared" si="45"/>
        <v>203092419</v>
      </c>
      <c r="AB79" s="76">
        <f t="shared" si="46"/>
        <v>483611527</v>
      </c>
      <c r="AC79" s="40">
        <f t="shared" si="47"/>
        <v>0.9547238023419488</v>
      </c>
      <c r="AD79" s="75">
        <v>14196816</v>
      </c>
      <c r="AE79" s="76">
        <v>54782230</v>
      </c>
      <c r="AF79" s="76">
        <f t="shared" si="48"/>
        <v>68979046</v>
      </c>
      <c r="AG79" s="40">
        <f t="shared" si="49"/>
        <v>0.8743579282349222</v>
      </c>
      <c r="AH79" s="40">
        <f t="shared" si="50"/>
        <v>-0.24677075122204506</v>
      </c>
      <c r="AI79" s="12">
        <v>486054043</v>
      </c>
      <c r="AJ79" s="12">
        <v>460942049</v>
      </c>
      <c r="AK79" s="12">
        <v>403028335</v>
      </c>
      <c r="AL79" s="12"/>
    </row>
    <row r="80" spans="1:38" s="55" customFormat="1" ht="12.75">
      <c r="A80" s="59"/>
      <c r="B80" s="60" t="s">
        <v>380</v>
      </c>
      <c r="C80" s="32"/>
      <c r="D80" s="79">
        <f>SUM(D74:D79)</f>
        <v>945659258</v>
      </c>
      <c r="E80" s="80">
        <f>SUM(E74:E79)</f>
        <v>548011279</v>
      </c>
      <c r="F80" s="81">
        <f t="shared" si="34"/>
        <v>1493670537</v>
      </c>
      <c r="G80" s="79">
        <f>SUM(G74:G79)</f>
        <v>866669751</v>
      </c>
      <c r="H80" s="80">
        <f>SUM(H74:H79)</f>
        <v>528180466</v>
      </c>
      <c r="I80" s="88">
        <f t="shared" si="35"/>
        <v>1394850217</v>
      </c>
      <c r="J80" s="79">
        <f>SUM(J74:J79)</f>
        <v>344378056</v>
      </c>
      <c r="K80" s="90">
        <f>SUM(K74:K79)</f>
        <v>99514415</v>
      </c>
      <c r="L80" s="80">
        <f t="shared" si="36"/>
        <v>443892471</v>
      </c>
      <c r="M80" s="44">
        <f t="shared" si="37"/>
        <v>0.2971823169864132</v>
      </c>
      <c r="N80" s="109">
        <f>SUM(N74:N79)</f>
        <v>223910692</v>
      </c>
      <c r="O80" s="110">
        <f>SUM(O74:O79)</f>
        <v>118388357</v>
      </c>
      <c r="P80" s="111">
        <f t="shared" si="38"/>
        <v>342299049</v>
      </c>
      <c r="Q80" s="44">
        <f t="shared" si="39"/>
        <v>0.22916636602305826</v>
      </c>
      <c r="R80" s="109">
        <f>SUM(R74:R79)</f>
        <v>212948629</v>
      </c>
      <c r="S80" s="111">
        <f>SUM(S74:S79)</f>
        <v>97156977</v>
      </c>
      <c r="T80" s="111">
        <f t="shared" si="40"/>
        <v>310105606</v>
      </c>
      <c r="U80" s="44">
        <f t="shared" si="41"/>
        <v>0.22232179643414718</v>
      </c>
      <c r="V80" s="109">
        <f>SUM(V74:V79)</f>
        <v>85198394</v>
      </c>
      <c r="W80" s="111">
        <f>SUM(W74:W79)</f>
        <v>104439393</v>
      </c>
      <c r="X80" s="111">
        <f t="shared" si="42"/>
        <v>189637787</v>
      </c>
      <c r="Y80" s="44">
        <f t="shared" si="43"/>
        <v>0.13595566368973078</v>
      </c>
      <c r="Z80" s="79">
        <f t="shared" si="44"/>
        <v>866435771</v>
      </c>
      <c r="AA80" s="80">
        <f t="shared" si="45"/>
        <v>419499142</v>
      </c>
      <c r="AB80" s="80">
        <f t="shared" si="46"/>
        <v>1285934913</v>
      </c>
      <c r="AC80" s="44">
        <f t="shared" si="47"/>
        <v>0.9219161292928988</v>
      </c>
      <c r="AD80" s="79">
        <f>SUM(AD74:AD79)</f>
        <v>70483905</v>
      </c>
      <c r="AE80" s="80">
        <f>SUM(AE74:AE79)</f>
        <v>152968782</v>
      </c>
      <c r="AF80" s="80">
        <f t="shared" si="48"/>
        <v>223452687</v>
      </c>
      <c r="AG80" s="44">
        <f t="shared" si="49"/>
        <v>0.8570929013578904</v>
      </c>
      <c r="AH80" s="44">
        <f t="shared" si="50"/>
        <v>-0.15132912677841281</v>
      </c>
      <c r="AI80" s="61">
        <f>SUM(AI74:AI79)</f>
        <v>1279867243</v>
      </c>
      <c r="AJ80" s="61">
        <f>SUM(AJ74:AJ79)</f>
        <v>1357191594</v>
      </c>
      <c r="AK80" s="61">
        <f>SUM(AK74:AK79)</f>
        <v>1163239281</v>
      </c>
      <c r="AL80" s="61"/>
    </row>
    <row r="81" spans="1:38" s="55" customFormat="1" ht="12.75">
      <c r="A81" s="59"/>
      <c r="B81" s="60" t="s">
        <v>381</v>
      </c>
      <c r="C81" s="32"/>
      <c r="D81" s="79">
        <f>SUM(D9,D11:D17,D19:D26,D28:D33,D35:D39,D41:D44,D46:D51,D53:D58,D60:D66,D68:D72,D74:D79)</f>
        <v>43245023136</v>
      </c>
      <c r="E81" s="80">
        <f>SUM(E9,E11:E17,E19:E26,E28:E33,E35:E39,E41:E44,E46:E51,E53:E58,E60:E66,E68:E72,E74:E79)</f>
        <v>11886116657</v>
      </c>
      <c r="F81" s="81">
        <f t="shared" si="34"/>
        <v>55131139793</v>
      </c>
      <c r="G81" s="79">
        <f>SUM(G9,G11:G17,G19:G26,G28:G33,G35:G39,G41:G44,G46:G51,G53:G58,G60:G66,G68:G72,G74:G79)</f>
        <v>43647314110</v>
      </c>
      <c r="H81" s="80">
        <f>SUM(H9,H11:H17,H19:H26,H28:H33,H35:H39,H41:H44,H46:H51,H53:H58,H60:H66,H68:H72,H74:H79)</f>
        <v>12699555320</v>
      </c>
      <c r="I81" s="88">
        <f t="shared" si="35"/>
        <v>56346869430</v>
      </c>
      <c r="J81" s="79">
        <f>SUM(J9,J11:J17,J19:J26,J28:J33,J35:J39,J41:J44,J46:J51,J53:J58,J60:J66,J68:J72,J74:J79)</f>
        <v>12340990414</v>
      </c>
      <c r="K81" s="90">
        <f>SUM(K9,K11:K17,K19:K26,K28:K33,K35:K39,K41:K44,K46:K51,K53:K58,K60:K66,K68:K72,K74:K79)</f>
        <v>1702117390</v>
      </c>
      <c r="L81" s="80">
        <f t="shared" si="36"/>
        <v>14043107804</v>
      </c>
      <c r="M81" s="44">
        <f t="shared" si="37"/>
        <v>0.25472188416070174</v>
      </c>
      <c r="N81" s="109">
        <f>SUM(N9,N11:N17,N19:N26,N28:N33,N35:N39,N41:N44,N46:N51,N53:N58,N60:N66,N68:N72,N74:N79)</f>
        <v>10927722273</v>
      </c>
      <c r="O81" s="110">
        <f>SUM(O9,O11:O17,O19:O26,O28:O33,O35:O39,O41:O44,O46:O51,O53:O58,O60:O66,O68:O72,O74:O79)</f>
        <v>2535610201</v>
      </c>
      <c r="P81" s="111">
        <f t="shared" si="38"/>
        <v>13463332474</v>
      </c>
      <c r="Q81" s="44">
        <f t="shared" si="39"/>
        <v>0.2442055891561567</v>
      </c>
      <c r="R81" s="109">
        <f>SUM(R9,R11:R17,R19:R26,R28:R33,R35:R39,R41:R44,R46:R51,R53:R58,R60:R66,R68:R72,R74:R79)</f>
        <v>10545054965</v>
      </c>
      <c r="S81" s="111">
        <f>SUM(S9,S11:S17,S19:S26,S28:S33,S35:S39,S41:S44,S46:S51,S53:S58,S60:S66,S68:S72,S74:S79)</f>
        <v>2161524223</v>
      </c>
      <c r="T81" s="111">
        <f t="shared" si="40"/>
        <v>12706579188</v>
      </c>
      <c r="U81" s="44">
        <f t="shared" si="41"/>
        <v>0.22550639133173933</v>
      </c>
      <c r="V81" s="109">
        <f>SUM(V9,V11:V17,V19:V26,V28:V33,V35:V39,V41:V44,V46:V51,V53:V58,V60:V66,V68:V72,V74:V79)</f>
        <v>9341999479</v>
      </c>
      <c r="W81" s="111">
        <f>SUM(W9,W11:W17,W19:W26,W28:W33,W35:W39,W41:W44,W46:W51,W53:W58,W60:W66,W68:W72,W74:W79)</f>
        <v>4551604992</v>
      </c>
      <c r="X81" s="111">
        <f t="shared" si="42"/>
        <v>13893604471</v>
      </c>
      <c r="Y81" s="44">
        <f t="shared" si="43"/>
        <v>0.24657278410578062</v>
      </c>
      <c r="Z81" s="79">
        <f t="shared" si="44"/>
        <v>43155767131</v>
      </c>
      <c r="AA81" s="80">
        <f t="shared" si="45"/>
        <v>10950856806</v>
      </c>
      <c r="AB81" s="80">
        <f t="shared" si="46"/>
        <v>54106623937</v>
      </c>
      <c r="AC81" s="44">
        <f t="shared" si="47"/>
        <v>0.9602418818354572</v>
      </c>
      <c r="AD81" s="79">
        <f>SUM(AD9,AD11:AD17,AD19:AD26,AD28:AD33,AD35:AD39,AD41:AD44,AD46:AD51,AD53:AD58,AD60:AD66,AD68:AD72,AD74:AD79)</f>
        <v>9009783296</v>
      </c>
      <c r="AE81" s="80">
        <f>SUM(AE9,AE11:AE17,AE19:AE26,AE28:AE33,AE35:AE39,AE41:AE44,AE46:AE51,AE53:AE58,AE60:AE66,AE68:AE72,AE74:AE79)</f>
        <v>3655392724</v>
      </c>
      <c r="AF81" s="80">
        <f t="shared" si="48"/>
        <v>12665176020</v>
      </c>
      <c r="AG81" s="44">
        <f t="shared" si="49"/>
        <v>0.9618409737681795</v>
      </c>
      <c r="AH81" s="44">
        <f t="shared" si="50"/>
        <v>0.09699260784533492</v>
      </c>
      <c r="AI81" s="61">
        <f>SUM(AI9,AI11:AI17,AI19:AI26,AI28:AI33,AI35:AI39,AI41:AI44,AI46:AI51,AI53:AI58,AI60:AI66,AI68:AI72,AI74:AI79)</f>
        <v>50967810578</v>
      </c>
      <c r="AJ81" s="61">
        <f>SUM(AJ9,AJ11:AJ17,AJ19:AJ26,AJ28:AJ33,AJ35:AJ39,AJ41:AJ44,AJ46:AJ51,AJ53:AJ58,AJ60:AJ66,AJ68:AJ72,AJ74:AJ79)</f>
        <v>50935243609</v>
      </c>
      <c r="AK81" s="61">
        <f>SUM(AK9,AK11:AK17,AK19:AK26,AK28:AK33,AK35:AK39,AK41:AK44,AK46:AK51,AK53:AK58,AK60:AK66,AK68:AK72,AK74:AK79)</f>
        <v>48991604312</v>
      </c>
      <c r="AL81" s="61"/>
    </row>
    <row r="82" spans="1:38" s="13" customFormat="1" ht="12.75">
      <c r="A82" s="62"/>
      <c r="B82" s="63"/>
      <c r="C82" s="64"/>
      <c r="D82" s="65"/>
      <c r="E82" s="65"/>
      <c r="F82" s="66"/>
      <c r="G82" s="67"/>
      <c r="H82" s="65"/>
      <c r="I82" s="68"/>
      <c r="J82" s="67"/>
      <c r="K82" s="69"/>
      <c r="L82" s="65"/>
      <c r="M82" s="68"/>
      <c r="N82" s="67"/>
      <c r="O82" s="69"/>
      <c r="P82" s="65"/>
      <c r="Q82" s="68"/>
      <c r="R82" s="67"/>
      <c r="S82" s="69"/>
      <c r="T82" s="65"/>
      <c r="U82" s="68"/>
      <c r="V82" s="67"/>
      <c r="W82" s="69"/>
      <c r="X82" s="65"/>
      <c r="Y82" s="68"/>
      <c r="Z82" s="67"/>
      <c r="AA82" s="69"/>
      <c r="AB82" s="65"/>
      <c r="AC82" s="68"/>
      <c r="AD82" s="67"/>
      <c r="AE82" s="65"/>
      <c r="AF82" s="65"/>
      <c r="AG82" s="68"/>
      <c r="AH82" s="68"/>
      <c r="AI82" s="12"/>
      <c r="AJ82" s="12"/>
      <c r="AK82" s="12"/>
      <c r="AL82" s="12"/>
    </row>
    <row r="83" spans="1:38" s="13" customFormat="1" ht="13.5">
      <c r="A83" s="12"/>
      <c r="B83" s="136" t="s">
        <v>655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382</v>
      </c>
      <c r="C9" s="39" t="s">
        <v>383</v>
      </c>
      <c r="D9" s="75">
        <v>199335247</v>
      </c>
      <c r="E9" s="76">
        <v>90333211</v>
      </c>
      <c r="F9" s="77">
        <f>$D9+$E9</f>
        <v>289668458</v>
      </c>
      <c r="G9" s="75">
        <v>215971346</v>
      </c>
      <c r="H9" s="76">
        <v>90333211</v>
      </c>
      <c r="I9" s="78">
        <f>$G9+$H9</f>
        <v>306304557</v>
      </c>
      <c r="J9" s="75">
        <v>77940872</v>
      </c>
      <c r="K9" s="76">
        <v>16732664</v>
      </c>
      <c r="L9" s="76">
        <f>$J9+$K9</f>
        <v>94673536</v>
      </c>
      <c r="M9" s="40">
        <f>IF($F9=0,0,$L9/$F9)</f>
        <v>0.3268341215114281</v>
      </c>
      <c r="N9" s="103">
        <v>63055469</v>
      </c>
      <c r="O9" s="104">
        <v>23911095</v>
      </c>
      <c r="P9" s="105">
        <f>$N9+$O9</f>
        <v>86966564</v>
      </c>
      <c r="Q9" s="40">
        <f>IF($F9=0,0,$P9/$F9)</f>
        <v>0.30022793852135604</v>
      </c>
      <c r="R9" s="103">
        <v>56555958</v>
      </c>
      <c r="S9" s="105">
        <v>10858128</v>
      </c>
      <c r="T9" s="105">
        <f>$R9+$S9</f>
        <v>67414086</v>
      </c>
      <c r="U9" s="40">
        <f>IF($I9=0,0,$T9/$I9)</f>
        <v>0.2200884200361407</v>
      </c>
      <c r="V9" s="103">
        <v>12205648</v>
      </c>
      <c r="W9" s="105">
        <v>25440323</v>
      </c>
      <c r="X9" s="105">
        <f>$V9+$W9</f>
        <v>37645971</v>
      </c>
      <c r="Y9" s="40">
        <f>IF($I9=0,0,$X9/$I9)</f>
        <v>0.12290372487014616</v>
      </c>
      <c r="Z9" s="75">
        <f>$J9+$N9+$R9+$V9</f>
        <v>209757947</v>
      </c>
      <c r="AA9" s="76">
        <f>$K9+$O9+$S9+$W9</f>
        <v>76942210</v>
      </c>
      <c r="AB9" s="76">
        <f>$Z9+$AA9</f>
        <v>286700157</v>
      </c>
      <c r="AC9" s="40">
        <f>IF($I9=0,0,$AB9/$I9)</f>
        <v>0.9359970344809464</v>
      </c>
      <c r="AD9" s="75">
        <v>12814311</v>
      </c>
      <c r="AE9" s="76">
        <v>18153682</v>
      </c>
      <c r="AF9" s="76">
        <f>$AD9+$AE9</f>
        <v>30967993</v>
      </c>
      <c r="AG9" s="40">
        <f>IF($AJ9=0,0,$AK9/$AJ9)</f>
        <v>0.8992031678240985</v>
      </c>
      <c r="AH9" s="40">
        <f>IF($AF9=0,0,(($X9/$AF9)-1))</f>
        <v>0.21564129131648935</v>
      </c>
      <c r="AI9" s="12">
        <v>256540931</v>
      </c>
      <c r="AJ9" s="12">
        <v>249069385</v>
      </c>
      <c r="AK9" s="12">
        <v>223963980</v>
      </c>
      <c r="AL9" s="12"/>
    </row>
    <row r="10" spans="1:38" s="13" customFormat="1" ht="12.75">
      <c r="A10" s="29" t="s">
        <v>96</v>
      </c>
      <c r="B10" s="58" t="s">
        <v>384</v>
      </c>
      <c r="C10" s="39" t="s">
        <v>385</v>
      </c>
      <c r="D10" s="75">
        <v>269411013</v>
      </c>
      <c r="E10" s="76">
        <v>165783000</v>
      </c>
      <c r="F10" s="78">
        <f aca="true" t="shared" si="0" ref="F10:F44">$D10+$E10</f>
        <v>435194013</v>
      </c>
      <c r="G10" s="75">
        <v>275054201</v>
      </c>
      <c r="H10" s="76">
        <v>177780921</v>
      </c>
      <c r="I10" s="78">
        <f aca="true" t="shared" si="1" ref="I10:I44">$G10+$H10</f>
        <v>452835122</v>
      </c>
      <c r="J10" s="75">
        <v>71131000</v>
      </c>
      <c r="K10" s="76">
        <v>11616773</v>
      </c>
      <c r="L10" s="76">
        <f aca="true" t="shared" si="2" ref="L10:L44">$J10+$K10</f>
        <v>82747773</v>
      </c>
      <c r="M10" s="40">
        <f aca="true" t="shared" si="3" ref="M10:M44">IF($F10=0,0,$L10/$F10)</f>
        <v>0.1901399617829761</v>
      </c>
      <c r="N10" s="103">
        <v>16561256</v>
      </c>
      <c r="O10" s="104">
        <v>16573062</v>
      </c>
      <c r="P10" s="105">
        <f aca="true" t="shared" si="4" ref="P10:P44">$N10+$O10</f>
        <v>33134318</v>
      </c>
      <c r="Q10" s="40">
        <f aca="true" t="shared" si="5" ref="Q10:Q44">IF($F10=0,0,$P10/$F10)</f>
        <v>0.07613688839970324</v>
      </c>
      <c r="R10" s="103">
        <v>18595014</v>
      </c>
      <c r="S10" s="105">
        <v>11677733</v>
      </c>
      <c r="T10" s="105">
        <f aca="true" t="shared" si="6" ref="T10:T44">$R10+$S10</f>
        <v>30272747</v>
      </c>
      <c r="U10" s="40">
        <f aca="true" t="shared" si="7" ref="U10:U44">IF($I10=0,0,$T10/$I10)</f>
        <v>0.06685158798261236</v>
      </c>
      <c r="V10" s="103">
        <v>12892863</v>
      </c>
      <c r="W10" s="105">
        <v>34583133</v>
      </c>
      <c r="X10" s="105">
        <f aca="true" t="shared" si="8" ref="X10:X44">$V10+$W10</f>
        <v>47475996</v>
      </c>
      <c r="Y10" s="40">
        <f aca="true" t="shared" si="9" ref="Y10:Y44">IF($I10=0,0,$X10/$I10)</f>
        <v>0.10484168231102887</v>
      </c>
      <c r="Z10" s="75">
        <f aca="true" t="shared" si="10" ref="Z10:Z44">$J10+$N10+$R10+$V10</f>
        <v>119180133</v>
      </c>
      <c r="AA10" s="76">
        <f aca="true" t="shared" si="11" ref="AA10:AA44">$K10+$O10+$S10+$W10</f>
        <v>74450701</v>
      </c>
      <c r="AB10" s="76">
        <f aca="true" t="shared" si="12" ref="AB10:AB44">$Z10+$AA10</f>
        <v>193630834</v>
      </c>
      <c r="AC10" s="40">
        <f aca="true" t="shared" si="13" ref="AC10:AC44">IF($I10=0,0,$AB10/$I10)</f>
        <v>0.42759676666599195</v>
      </c>
      <c r="AD10" s="75">
        <v>11232923</v>
      </c>
      <c r="AE10" s="76">
        <v>18144275</v>
      </c>
      <c r="AF10" s="76">
        <f aca="true" t="shared" si="14" ref="AF10:AF44">$AD10+$AE10</f>
        <v>29377198</v>
      </c>
      <c r="AG10" s="40">
        <f aca="true" t="shared" si="15" ref="AG10:AG44">IF($AJ10=0,0,$AK10/$AJ10)</f>
        <v>0.7384781578127874</v>
      </c>
      <c r="AH10" s="40">
        <f aca="true" t="shared" si="16" ref="AH10:AH44">IF($AF10=0,0,(($X10/$AF10)-1))</f>
        <v>0.6160831948642618</v>
      </c>
      <c r="AI10" s="12">
        <v>298857787</v>
      </c>
      <c r="AJ10" s="12">
        <v>310476805</v>
      </c>
      <c r="AK10" s="12">
        <v>229280339</v>
      </c>
      <c r="AL10" s="12"/>
    </row>
    <row r="11" spans="1:38" s="13" customFormat="1" ht="12.75">
      <c r="A11" s="29" t="s">
        <v>96</v>
      </c>
      <c r="B11" s="58" t="s">
        <v>386</v>
      </c>
      <c r="C11" s="39" t="s">
        <v>387</v>
      </c>
      <c r="D11" s="75">
        <v>770744342</v>
      </c>
      <c r="E11" s="76">
        <v>165629847</v>
      </c>
      <c r="F11" s="77">
        <f t="shared" si="0"/>
        <v>936374189</v>
      </c>
      <c r="G11" s="75">
        <v>809491956</v>
      </c>
      <c r="H11" s="76">
        <v>212458601</v>
      </c>
      <c r="I11" s="78">
        <f t="shared" si="1"/>
        <v>1021950557</v>
      </c>
      <c r="J11" s="75">
        <v>236736448</v>
      </c>
      <c r="K11" s="76">
        <v>18211342</v>
      </c>
      <c r="L11" s="76">
        <f t="shared" si="2"/>
        <v>254947790</v>
      </c>
      <c r="M11" s="40">
        <f t="shared" si="3"/>
        <v>0.27227127039060234</v>
      </c>
      <c r="N11" s="103">
        <v>178009840</v>
      </c>
      <c r="O11" s="104">
        <v>24730789</v>
      </c>
      <c r="P11" s="105">
        <f t="shared" si="4"/>
        <v>202740629</v>
      </c>
      <c r="Q11" s="40">
        <f t="shared" si="5"/>
        <v>0.21651667824859278</v>
      </c>
      <c r="R11" s="103">
        <v>188176971</v>
      </c>
      <c r="S11" s="105">
        <v>19957799</v>
      </c>
      <c r="T11" s="105">
        <f t="shared" si="6"/>
        <v>208134770</v>
      </c>
      <c r="U11" s="40">
        <f t="shared" si="7"/>
        <v>0.20366422678117882</v>
      </c>
      <c r="V11" s="103">
        <v>172477431</v>
      </c>
      <c r="W11" s="105">
        <v>31551681</v>
      </c>
      <c r="X11" s="105">
        <f t="shared" si="8"/>
        <v>204029112</v>
      </c>
      <c r="Y11" s="40">
        <f t="shared" si="9"/>
        <v>0.1996467545347206</v>
      </c>
      <c r="Z11" s="75">
        <f t="shared" si="10"/>
        <v>775400690</v>
      </c>
      <c r="AA11" s="76">
        <f t="shared" si="11"/>
        <v>94451611</v>
      </c>
      <c r="AB11" s="76">
        <f t="shared" si="12"/>
        <v>869852301</v>
      </c>
      <c r="AC11" s="40">
        <f t="shared" si="13"/>
        <v>0.8511686744939071</v>
      </c>
      <c r="AD11" s="75">
        <v>178549798</v>
      </c>
      <c r="AE11" s="76">
        <v>59891221</v>
      </c>
      <c r="AF11" s="76">
        <f t="shared" si="14"/>
        <v>238441019</v>
      </c>
      <c r="AG11" s="40">
        <f t="shared" si="15"/>
        <v>0.9728163259789014</v>
      </c>
      <c r="AH11" s="40">
        <f t="shared" si="16"/>
        <v>-0.14432041577544175</v>
      </c>
      <c r="AI11" s="12">
        <v>816341137</v>
      </c>
      <c r="AJ11" s="12">
        <v>813351241</v>
      </c>
      <c r="AK11" s="12">
        <v>791241366</v>
      </c>
      <c r="AL11" s="12"/>
    </row>
    <row r="12" spans="1:38" s="13" customFormat="1" ht="12.75">
      <c r="A12" s="29" t="s">
        <v>96</v>
      </c>
      <c r="B12" s="58" t="s">
        <v>388</v>
      </c>
      <c r="C12" s="39" t="s">
        <v>389</v>
      </c>
      <c r="D12" s="75">
        <v>334789634</v>
      </c>
      <c r="E12" s="76">
        <v>60620000</v>
      </c>
      <c r="F12" s="77">
        <f t="shared" si="0"/>
        <v>395409634</v>
      </c>
      <c r="G12" s="75">
        <v>342496834</v>
      </c>
      <c r="H12" s="76">
        <v>48530153</v>
      </c>
      <c r="I12" s="78">
        <f t="shared" si="1"/>
        <v>391026987</v>
      </c>
      <c r="J12" s="75">
        <v>89953586</v>
      </c>
      <c r="K12" s="76">
        <v>11531925</v>
      </c>
      <c r="L12" s="76">
        <f t="shared" si="2"/>
        <v>101485511</v>
      </c>
      <c r="M12" s="40">
        <f t="shared" si="3"/>
        <v>0.25665917639224745</v>
      </c>
      <c r="N12" s="103">
        <v>77927280</v>
      </c>
      <c r="O12" s="104">
        <v>11172666</v>
      </c>
      <c r="P12" s="105">
        <f t="shared" si="4"/>
        <v>89099946</v>
      </c>
      <c r="Q12" s="40">
        <f t="shared" si="5"/>
        <v>0.2253357994813045</v>
      </c>
      <c r="R12" s="103">
        <v>71983149</v>
      </c>
      <c r="S12" s="105">
        <v>5948421</v>
      </c>
      <c r="T12" s="105">
        <f t="shared" si="6"/>
        <v>77931570</v>
      </c>
      <c r="U12" s="40">
        <f t="shared" si="7"/>
        <v>0.19929972250227324</v>
      </c>
      <c r="V12" s="103">
        <v>62550823</v>
      </c>
      <c r="W12" s="105">
        <v>11551035</v>
      </c>
      <c r="X12" s="105">
        <f t="shared" si="8"/>
        <v>74101858</v>
      </c>
      <c r="Y12" s="40">
        <f t="shared" si="9"/>
        <v>0.18950573864100076</v>
      </c>
      <c r="Z12" s="75">
        <f t="shared" si="10"/>
        <v>302414838</v>
      </c>
      <c r="AA12" s="76">
        <f t="shared" si="11"/>
        <v>40204047</v>
      </c>
      <c r="AB12" s="76">
        <f t="shared" si="12"/>
        <v>342618885</v>
      </c>
      <c r="AC12" s="40">
        <f t="shared" si="13"/>
        <v>0.8762026570815686</v>
      </c>
      <c r="AD12" s="75">
        <v>44464469</v>
      </c>
      <c r="AE12" s="76">
        <v>16890805</v>
      </c>
      <c r="AF12" s="76">
        <f t="shared" si="14"/>
        <v>61355274</v>
      </c>
      <c r="AG12" s="40">
        <f t="shared" si="15"/>
        <v>0.8054985725698104</v>
      </c>
      <c r="AH12" s="40">
        <f t="shared" si="16"/>
        <v>0.20775042093365936</v>
      </c>
      <c r="AI12" s="12">
        <v>370740537</v>
      </c>
      <c r="AJ12" s="12">
        <v>370633537</v>
      </c>
      <c r="AK12" s="12">
        <v>298544785</v>
      </c>
      <c r="AL12" s="12"/>
    </row>
    <row r="13" spans="1:38" s="13" customFormat="1" ht="12.75">
      <c r="A13" s="29" t="s">
        <v>96</v>
      </c>
      <c r="B13" s="58" t="s">
        <v>390</v>
      </c>
      <c r="C13" s="39" t="s">
        <v>391</v>
      </c>
      <c r="D13" s="75">
        <v>102400371</v>
      </c>
      <c r="E13" s="76">
        <v>39742490</v>
      </c>
      <c r="F13" s="77">
        <f t="shared" si="0"/>
        <v>142142861</v>
      </c>
      <c r="G13" s="75">
        <v>92355759</v>
      </c>
      <c r="H13" s="76">
        <v>43433410</v>
      </c>
      <c r="I13" s="78">
        <f t="shared" si="1"/>
        <v>135789169</v>
      </c>
      <c r="J13" s="75">
        <v>33646294</v>
      </c>
      <c r="K13" s="76">
        <v>6210710</v>
      </c>
      <c r="L13" s="76">
        <f t="shared" si="2"/>
        <v>39857004</v>
      </c>
      <c r="M13" s="40">
        <f t="shared" si="3"/>
        <v>0.2804010255569571</v>
      </c>
      <c r="N13" s="103">
        <v>27008417</v>
      </c>
      <c r="O13" s="104">
        <v>13538546</v>
      </c>
      <c r="P13" s="105">
        <f t="shared" si="4"/>
        <v>40546963</v>
      </c>
      <c r="Q13" s="40">
        <f t="shared" si="5"/>
        <v>0.2852550083398138</v>
      </c>
      <c r="R13" s="103">
        <v>6779452</v>
      </c>
      <c r="S13" s="105">
        <v>7067046</v>
      </c>
      <c r="T13" s="105">
        <f t="shared" si="6"/>
        <v>13846498</v>
      </c>
      <c r="U13" s="40">
        <f t="shared" si="7"/>
        <v>0.1019705629099181</v>
      </c>
      <c r="V13" s="103">
        <v>8859957</v>
      </c>
      <c r="W13" s="105">
        <v>10624529</v>
      </c>
      <c r="X13" s="105">
        <f t="shared" si="8"/>
        <v>19484486</v>
      </c>
      <c r="Y13" s="40">
        <f t="shared" si="9"/>
        <v>0.143490722739455</v>
      </c>
      <c r="Z13" s="75">
        <f t="shared" si="10"/>
        <v>76294120</v>
      </c>
      <c r="AA13" s="76">
        <f t="shared" si="11"/>
        <v>37440831</v>
      </c>
      <c r="AB13" s="76">
        <f t="shared" si="12"/>
        <v>113734951</v>
      </c>
      <c r="AC13" s="40">
        <f t="shared" si="13"/>
        <v>0.8375848518522122</v>
      </c>
      <c r="AD13" s="75">
        <v>9989769</v>
      </c>
      <c r="AE13" s="76">
        <v>13914378</v>
      </c>
      <c r="AF13" s="76">
        <f t="shared" si="14"/>
        <v>23904147</v>
      </c>
      <c r="AG13" s="40">
        <f t="shared" si="15"/>
        <v>0.7733506289078491</v>
      </c>
      <c r="AH13" s="40">
        <f t="shared" si="16"/>
        <v>-0.18489097310186386</v>
      </c>
      <c r="AI13" s="12">
        <v>154828316</v>
      </c>
      <c r="AJ13" s="12">
        <v>157174696</v>
      </c>
      <c r="AK13" s="12">
        <v>121551150</v>
      </c>
      <c r="AL13" s="12"/>
    </row>
    <row r="14" spans="1:38" s="13" customFormat="1" ht="12.75">
      <c r="A14" s="29" t="s">
        <v>115</v>
      </c>
      <c r="B14" s="58" t="s">
        <v>392</v>
      </c>
      <c r="C14" s="39" t="s">
        <v>393</v>
      </c>
      <c r="D14" s="75">
        <v>708604756</v>
      </c>
      <c r="E14" s="76">
        <v>543693400</v>
      </c>
      <c r="F14" s="77">
        <f t="shared" si="0"/>
        <v>1252298156</v>
      </c>
      <c r="G14" s="75">
        <v>195121674</v>
      </c>
      <c r="H14" s="76">
        <v>539386872</v>
      </c>
      <c r="I14" s="78">
        <f t="shared" si="1"/>
        <v>734508546</v>
      </c>
      <c r="J14" s="75">
        <v>213781157</v>
      </c>
      <c r="K14" s="76">
        <v>36064609</v>
      </c>
      <c r="L14" s="76">
        <f t="shared" si="2"/>
        <v>249845766</v>
      </c>
      <c r="M14" s="40">
        <f t="shared" si="3"/>
        <v>0.19950980906818488</v>
      </c>
      <c r="N14" s="103">
        <v>125055895</v>
      </c>
      <c r="O14" s="104">
        <v>78416149</v>
      </c>
      <c r="P14" s="105">
        <f t="shared" si="4"/>
        <v>203472044</v>
      </c>
      <c r="Q14" s="40">
        <f t="shared" si="5"/>
        <v>0.1624789136877081</v>
      </c>
      <c r="R14" s="103">
        <v>246985471</v>
      </c>
      <c r="S14" s="105">
        <v>67425563</v>
      </c>
      <c r="T14" s="105">
        <f t="shared" si="6"/>
        <v>314411034</v>
      </c>
      <c r="U14" s="40">
        <f t="shared" si="7"/>
        <v>0.42805633196812387</v>
      </c>
      <c r="V14" s="103">
        <v>48570626</v>
      </c>
      <c r="W14" s="105">
        <v>156112531</v>
      </c>
      <c r="X14" s="105">
        <f t="shared" si="8"/>
        <v>204683157</v>
      </c>
      <c r="Y14" s="40">
        <f t="shared" si="9"/>
        <v>0.2786668148582712</v>
      </c>
      <c r="Z14" s="75">
        <f t="shared" si="10"/>
        <v>634393149</v>
      </c>
      <c r="AA14" s="76">
        <f t="shared" si="11"/>
        <v>338018852</v>
      </c>
      <c r="AB14" s="76">
        <f t="shared" si="12"/>
        <v>972412001</v>
      </c>
      <c r="AC14" s="40">
        <f t="shared" si="13"/>
        <v>1.3238947406338277</v>
      </c>
      <c r="AD14" s="75">
        <v>45086761</v>
      </c>
      <c r="AE14" s="76">
        <v>105860539</v>
      </c>
      <c r="AF14" s="76">
        <f t="shared" si="14"/>
        <v>150947300</v>
      </c>
      <c r="AG14" s="40">
        <f t="shared" si="15"/>
        <v>0.6599898430919809</v>
      </c>
      <c r="AH14" s="40">
        <f t="shared" si="16"/>
        <v>0.3559908458117502</v>
      </c>
      <c r="AI14" s="12">
        <v>943164649</v>
      </c>
      <c r="AJ14" s="12">
        <v>1135300229</v>
      </c>
      <c r="AK14" s="12">
        <v>749286620</v>
      </c>
      <c r="AL14" s="12"/>
    </row>
    <row r="15" spans="1:38" s="55" customFormat="1" ht="12.75">
      <c r="A15" s="59"/>
      <c r="B15" s="60" t="s">
        <v>394</v>
      </c>
      <c r="C15" s="32"/>
      <c r="D15" s="79">
        <f>SUM(D9:D14)</f>
        <v>2385285363</v>
      </c>
      <c r="E15" s="80">
        <f>SUM(E9:E14)</f>
        <v>1065801948</v>
      </c>
      <c r="F15" s="88">
        <f t="shared" si="0"/>
        <v>3451087311</v>
      </c>
      <c r="G15" s="79">
        <f>SUM(G9:G14)</f>
        <v>1930491770</v>
      </c>
      <c r="H15" s="80">
        <f>SUM(H9:H14)</f>
        <v>1111923168</v>
      </c>
      <c r="I15" s="81">
        <f t="shared" si="1"/>
        <v>3042414938</v>
      </c>
      <c r="J15" s="79">
        <f>SUM(J9:J14)</f>
        <v>723189357</v>
      </c>
      <c r="K15" s="80">
        <f>SUM(K9:K14)</f>
        <v>100368023</v>
      </c>
      <c r="L15" s="80">
        <f t="shared" si="2"/>
        <v>823557380</v>
      </c>
      <c r="M15" s="44">
        <f t="shared" si="3"/>
        <v>0.23863707457501646</v>
      </c>
      <c r="N15" s="109">
        <f>SUM(N9:N14)</f>
        <v>487618157</v>
      </c>
      <c r="O15" s="110">
        <f>SUM(O9:O14)</f>
        <v>168342307</v>
      </c>
      <c r="P15" s="111">
        <f t="shared" si="4"/>
        <v>655960464</v>
      </c>
      <c r="Q15" s="44">
        <f t="shared" si="5"/>
        <v>0.1900735637458927</v>
      </c>
      <c r="R15" s="109">
        <f>SUM(R9:R14)</f>
        <v>589076015</v>
      </c>
      <c r="S15" s="111">
        <f>SUM(S9:S14)</f>
        <v>122934690</v>
      </c>
      <c r="T15" s="111">
        <f t="shared" si="6"/>
        <v>712010705</v>
      </c>
      <c r="U15" s="44">
        <f t="shared" si="7"/>
        <v>0.2340281386693612</v>
      </c>
      <c r="V15" s="109">
        <f>SUM(V9:V14)</f>
        <v>317557348</v>
      </c>
      <c r="W15" s="111">
        <f>SUM(W9:W14)</f>
        <v>269863232</v>
      </c>
      <c r="X15" s="111">
        <f t="shared" si="8"/>
        <v>587420580</v>
      </c>
      <c r="Y15" s="44">
        <f t="shared" si="9"/>
        <v>0.19307707593171172</v>
      </c>
      <c r="Z15" s="79">
        <f t="shared" si="10"/>
        <v>2117440877</v>
      </c>
      <c r="AA15" s="80">
        <f t="shared" si="11"/>
        <v>661508252</v>
      </c>
      <c r="AB15" s="80">
        <f t="shared" si="12"/>
        <v>2778949129</v>
      </c>
      <c r="AC15" s="44">
        <f t="shared" si="13"/>
        <v>0.913402407505534</v>
      </c>
      <c r="AD15" s="79">
        <f>SUM(AD9:AD14)</f>
        <v>302138031</v>
      </c>
      <c r="AE15" s="80">
        <f>SUM(AE9:AE14)</f>
        <v>232854900</v>
      </c>
      <c r="AF15" s="80">
        <f t="shared" si="14"/>
        <v>534992931</v>
      </c>
      <c r="AG15" s="44">
        <f t="shared" si="15"/>
        <v>0.795080222197711</v>
      </c>
      <c r="AH15" s="44">
        <f t="shared" si="16"/>
        <v>0.09799690044876508</v>
      </c>
      <c r="AI15" s="61">
        <f>SUM(AI9:AI14)</f>
        <v>2840473357</v>
      </c>
      <c r="AJ15" s="61">
        <f>SUM(AJ9:AJ14)</f>
        <v>3036005893</v>
      </c>
      <c r="AK15" s="61">
        <f>SUM(AK9:AK14)</f>
        <v>2413868240</v>
      </c>
      <c r="AL15" s="61"/>
    </row>
    <row r="16" spans="1:38" s="13" customFormat="1" ht="12.75">
      <c r="A16" s="29" t="s">
        <v>96</v>
      </c>
      <c r="B16" s="58" t="s">
        <v>395</v>
      </c>
      <c r="C16" s="39" t="s">
        <v>396</v>
      </c>
      <c r="D16" s="75">
        <v>185717849</v>
      </c>
      <c r="E16" s="76">
        <v>49684000</v>
      </c>
      <c r="F16" s="77">
        <f t="shared" si="0"/>
        <v>235401849</v>
      </c>
      <c r="G16" s="75">
        <v>185717849</v>
      </c>
      <c r="H16" s="76">
        <v>49684000</v>
      </c>
      <c r="I16" s="78">
        <f t="shared" si="1"/>
        <v>235401849</v>
      </c>
      <c r="J16" s="75">
        <v>44791417</v>
      </c>
      <c r="K16" s="76">
        <v>2868536</v>
      </c>
      <c r="L16" s="76">
        <f t="shared" si="2"/>
        <v>47659953</v>
      </c>
      <c r="M16" s="40">
        <f t="shared" si="3"/>
        <v>0.20246210130660444</v>
      </c>
      <c r="N16" s="103">
        <v>72635131</v>
      </c>
      <c r="O16" s="104">
        <v>4928282</v>
      </c>
      <c r="P16" s="105">
        <f t="shared" si="4"/>
        <v>77563413</v>
      </c>
      <c r="Q16" s="40">
        <f t="shared" si="5"/>
        <v>0.329493643866833</v>
      </c>
      <c r="R16" s="103">
        <v>38869650</v>
      </c>
      <c r="S16" s="105">
        <v>5649074</v>
      </c>
      <c r="T16" s="105">
        <f t="shared" si="6"/>
        <v>44518724</v>
      </c>
      <c r="U16" s="40">
        <f t="shared" si="7"/>
        <v>0.18911798776907654</v>
      </c>
      <c r="V16" s="103">
        <v>41281406</v>
      </c>
      <c r="W16" s="105">
        <v>2002603</v>
      </c>
      <c r="X16" s="105">
        <f t="shared" si="8"/>
        <v>43284009</v>
      </c>
      <c r="Y16" s="40">
        <f t="shared" si="9"/>
        <v>0.1838728505484254</v>
      </c>
      <c r="Z16" s="75">
        <f t="shared" si="10"/>
        <v>197577604</v>
      </c>
      <c r="AA16" s="76">
        <f t="shared" si="11"/>
        <v>15448495</v>
      </c>
      <c r="AB16" s="76">
        <f t="shared" si="12"/>
        <v>213026099</v>
      </c>
      <c r="AC16" s="40">
        <f t="shared" si="13"/>
        <v>0.9049465834909394</v>
      </c>
      <c r="AD16" s="75">
        <v>32347895</v>
      </c>
      <c r="AE16" s="76">
        <v>6286972</v>
      </c>
      <c r="AF16" s="76">
        <f t="shared" si="14"/>
        <v>38634867</v>
      </c>
      <c r="AG16" s="40">
        <f t="shared" si="15"/>
        <v>0.9786688252537167</v>
      </c>
      <c r="AH16" s="40">
        <f t="shared" si="16"/>
        <v>0.12033539548615502</v>
      </c>
      <c r="AI16" s="12">
        <v>171254000</v>
      </c>
      <c r="AJ16" s="12">
        <v>171254000</v>
      </c>
      <c r="AK16" s="12">
        <v>167600951</v>
      </c>
      <c r="AL16" s="12"/>
    </row>
    <row r="17" spans="1:38" s="13" customFormat="1" ht="12.75">
      <c r="A17" s="29" t="s">
        <v>96</v>
      </c>
      <c r="B17" s="58" t="s">
        <v>397</v>
      </c>
      <c r="C17" s="39" t="s">
        <v>398</v>
      </c>
      <c r="D17" s="75">
        <v>71755107</v>
      </c>
      <c r="E17" s="76">
        <v>28423000</v>
      </c>
      <c r="F17" s="77">
        <f t="shared" si="0"/>
        <v>100178107</v>
      </c>
      <c r="G17" s="75">
        <v>66346412</v>
      </c>
      <c r="H17" s="76">
        <v>47028215</v>
      </c>
      <c r="I17" s="78">
        <f t="shared" si="1"/>
        <v>113374627</v>
      </c>
      <c r="J17" s="75">
        <v>17685773</v>
      </c>
      <c r="K17" s="76">
        <v>2176127</v>
      </c>
      <c r="L17" s="76">
        <f t="shared" si="2"/>
        <v>19861900</v>
      </c>
      <c r="M17" s="40">
        <f t="shared" si="3"/>
        <v>0.19826587459872844</v>
      </c>
      <c r="N17" s="103">
        <v>19577632</v>
      </c>
      <c r="O17" s="104">
        <v>12146046</v>
      </c>
      <c r="P17" s="105">
        <f t="shared" si="4"/>
        <v>31723678</v>
      </c>
      <c r="Q17" s="40">
        <f t="shared" si="5"/>
        <v>0.31667276364086216</v>
      </c>
      <c r="R17" s="103">
        <v>14732825</v>
      </c>
      <c r="S17" s="105">
        <v>4960954</v>
      </c>
      <c r="T17" s="105">
        <f t="shared" si="6"/>
        <v>19693779</v>
      </c>
      <c r="U17" s="40">
        <f t="shared" si="7"/>
        <v>0.17370534767007437</v>
      </c>
      <c r="V17" s="103">
        <v>3436981</v>
      </c>
      <c r="W17" s="105">
        <v>6619617</v>
      </c>
      <c r="X17" s="105">
        <f t="shared" si="8"/>
        <v>10056598</v>
      </c>
      <c r="Y17" s="40">
        <f t="shared" si="9"/>
        <v>0.08870236900536838</v>
      </c>
      <c r="Z17" s="75">
        <f t="shared" si="10"/>
        <v>55433211</v>
      </c>
      <c r="AA17" s="76">
        <f t="shared" si="11"/>
        <v>25902744</v>
      </c>
      <c r="AB17" s="76">
        <f t="shared" si="12"/>
        <v>81335955</v>
      </c>
      <c r="AC17" s="40">
        <f t="shared" si="13"/>
        <v>0.7174087990604812</v>
      </c>
      <c r="AD17" s="75">
        <v>1688903</v>
      </c>
      <c r="AE17" s="76">
        <v>444839</v>
      </c>
      <c r="AF17" s="76">
        <f t="shared" si="14"/>
        <v>2133742</v>
      </c>
      <c r="AG17" s="40">
        <f t="shared" si="15"/>
        <v>0.6558199495229899</v>
      </c>
      <c r="AH17" s="40">
        <f t="shared" si="16"/>
        <v>3.7131274540220893</v>
      </c>
      <c r="AI17" s="12">
        <v>84600098</v>
      </c>
      <c r="AJ17" s="12">
        <v>84600098</v>
      </c>
      <c r="AK17" s="12">
        <v>55482432</v>
      </c>
      <c r="AL17" s="12"/>
    </row>
    <row r="18" spans="1:38" s="13" customFormat="1" ht="12.75">
      <c r="A18" s="29" t="s">
        <v>96</v>
      </c>
      <c r="B18" s="58" t="s">
        <v>399</v>
      </c>
      <c r="C18" s="39" t="s">
        <v>400</v>
      </c>
      <c r="D18" s="75">
        <v>521370255</v>
      </c>
      <c r="E18" s="76">
        <v>190526000</v>
      </c>
      <c r="F18" s="77">
        <f t="shared" si="0"/>
        <v>711896255</v>
      </c>
      <c r="G18" s="75">
        <v>521370255</v>
      </c>
      <c r="H18" s="76">
        <v>190526000</v>
      </c>
      <c r="I18" s="78">
        <f t="shared" si="1"/>
        <v>711896255</v>
      </c>
      <c r="J18" s="75">
        <v>183435247</v>
      </c>
      <c r="K18" s="76">
        <v>32320546</v>
      </c>
      <c r="L18" s="76">
        <f t="shared" si="2"/>
        <v>215755793</v>
      </c>
      <c r="M18" s="40">
        <f t="shared" si="3"/>
        <v>0.3030719595511849</v>
      </c>
      <c r="N18" s="103">
        <v>78423295</v>
      </c>
      <c r="O18" s="104">
        <v>33313713</v>
      </c>
      <c r="P18" s="105">
        <f t="shared" si="4"/>
        <v>111737008</v>
      </c>
      <c r="Q18" s="40">
        <f t="shared" si="5"/>
        <v>0.1569568700709066</v>
      </c>
      <c r="R18" s="103">
        <v>107339447</v>
      </c>
      <c r="S18" s="105">
        <v>18236767</v>
      </c>
      <c r="T18" s="105">
        <f t="shared" si="6"/>
        <v>125576214</v>
      </c>
      <c r="U18" s="40">
        <f t="shared" si="7"/>
        <v>0.17639678972605355</v>
      </c>
      <c r="V18" s="103">
        <v>36216163</v>
      </c>
      <c r="W18" s="105">
        <v>56082192</v>
      </c>
      <c r="X18" s="105">
        <f t="shared" si="8"/>
        <v>92298355</v>
      </c>
      <c r="Y18" s="40">
        <f t="shared" si="9"/>
        <v>0.12965141248003897</v>
      </c>
      <c r="Z18" s="75">
        <f t="shared" si="10"/>
        <v>405414152</v>
      </c>
      <c r="AA18" s="76">
        <f t="shared" si="11"/>
        <v>139953218</v>
      </c>
      <c r="AB18" s="76">
        <f t="shared" si="12"/>
        <v>545367370</v>
      </c>
      <c r="AC18" s="40">
        <f t="shared" si="13"/>
        <v>0.766077031828184</v>
      </c>
      <c r="AD18" s="75">
        <v>43270888</v>
      </c>
      <c r="AE18" s="76">
        <v>29534476</v>
      </c>
      <c r="AF18" s="76">
        <f t="shared" si="14"/>
        <v>72805364</v>
      </c>
      <c r="AG18" s="40">
        <f t="shared" si="15"/>
        <v>0.6950623816873568</v>
      </c>
      <c r="AH18" s="40">
        <f t="shared" si="16"/>
        <v>0.26774113786451226</v>
      </c>
      <c r="AI18" s="12">
        <v>822385046</v>
      </c>
      <c r="AJ18" s="12">
        <v>812466000</v>
      </c>
      <c r="AK18" s="12">
        <v>564714553</v>
      </c>
      <c r="AL18" s="12"/>
    </row>
    <row r="19" spans="1:38" s="13" customFormat="1" ht="12.75">
      <c r="A19" s="29" t="s">
        <v>96</v>
      </c>
      <c r="B19" s="58" t="s">
        <v>401</v>
      </c>
      <c r="C19" s="39" t="s">
        <v>402</v>
      </c>
      <c r="D19" s="75">
        <v>590849063</v>
      </c>
      <c r="E19" s="76">
        <v>134399038</v>
      </c>
      <c r="F19" s="77">
        <f t="shared" si="0"/>
        <v>725248101</v>
      </c>
      <c r="G19" s="75">
        <v>595526000</v>
      </c>
      <c r="H19" s="76">
        <v>134962999</v>
      </c>
      <c r="I19" s="78">
        <f t="shared" si="1"/>
        <v>730488999</v>
      </c>
      <c r="J19" s="75">
        <v>146045428</v>
      </c>
      <c r="K19" s="76">
        <v>25808597</v>
      </c>
      <c r="L19" s="76">
        <f t="shared" si="2"/>
        <v>171854025</v>
      </c>
      <c r="M19" s="40">
        <f t="shared" si="3"/>
        <v>0.23695894517068167</v>
      </c>
      <c r="N19" s="103">
        <v>151502074</v>
      </c>
      <c r="O19" s="104">
        <v>35498394</v>
      </c>
      <c r="P19" s="105">
        <f t="shared" si="4"/>
        <v>187000468</v>
      </c>
      <c r="Q19" s="40">
        <f t="shared" si="5"/>
        <v>0.2578434438396413</v>
      </c>
      <c r="R19" s="103">
        <v>146005377</v>
      </c>
      <c r="S19" s="105">
        <v>20520335</v>
      </c>
      <c r="T19" s="105">
        <f t="shared" si="6"/>
        <v>166525712</v>
      </c>
      <c r="U19" s="40">
        <f t="shared" si="7"/>
        <v>0.22796470888400058</v>
      </c>
      <c r="V19" s="103">
        <v>92201042</v>
      </c>
      <c r="W19" s="105">
        <v>41763708</v>
      </c>
      <c r="X19" s="105">
        <f t="shared" si="8"/>
        <v>133964750</v>
      </c>
      <c r="Y19" s="40">
        <f t="shared" si="9"/>
        <v>0.1833905098959608</v>
      </c>
      <c r="Z19" s="75">
        <f t="shared" si="10"/>
        <v>535753921</v>
      </c>
      <c r="AA19" s="76">
        <f t="shared" si="11"/>
        <v>123591034</v>
      </c>
      <c r="AB19" s="76">
        <f t="shared" si="12"/>
        <v>659344955</v>
      </c>
      <c r="AC19" s="40">
        <f t="shared" si="13"/>
        <v>0.9026076448825481</v>
      </c>
      <c r="AD19" s="75">
        <v>55272062</v>
      </c>
      <c r="AE19" s="76">
        <v>39421084</v>
      </c>
      <c r="AF19" s="76">
        <f t="shared" si="14"/>
        <v>94693146</v>
      </c>
      <c r="AG19" s="40">
        <f t="shared" si="15"/>
        <v>0.9761363469645834</v>
      </c>
      <c r="AH19" s="40">
        <f t="shared" si="16"/>
        <v>0.41472488410090413</v>
      </c>
      <c r="AI19" s="12">
        <v>706078821</v>
      </c>
      <c r="AJ19" s="12">
        <v>706078821</v>
      </c>
      <c r="AK19" s="12">
        <v>689229201</v>
      </c>
      <c r="AL19" s="12"/>
    </row>
    <row r="20" spans="1:38" s="13" customFormat="1" ht="12.75">
      <c r="A20" s="29" t="s">
        <v>115</v>
      </c>
      <c r="B20" s="58" t="s">
        <v>403</v>
      </c>
      <c r="C20" s="39" t="s">
        <v>404</v>
      </c>
      <c r="D20" s="75">
        <v>681437000</v>
      </c>
      <c r="E20" s="76">
        <v>582869548</v>
      </c>
      <c r="F20" s="77">
        <f t="shared" si="0"/>
        <v>1264306548</v>
      </c>
      <c r="G20" s="75">
        <v>269366625</v>
      </c>
      <c r="H20" s="76">
        <v>637105550</v>
      </c>
      <c r="I20" s="78">
        <f t="shared" si="1"/>
        <v>906472175</v>
      </c>
      <c r="J20" s="75">
        <v>128221274</v>
      </c>
      <c r="K20" s="76">
        <v>75667979</v>
      </c>
      <c r="L20" s="76">
        <f t="shared" si="2"/>
        <v>203889253</v>
      </c>
      <c r="M20" s="40">
        <f t="shared" si="3"/>
        <v>0.16126567826650218</v>
      </c>
      <c r="N20" s="103">
        <v>99654738</v>
      </c>
      <c r="O20" s="104">
        <v>122692402</v>
      </c>
      <c r="P20" s="105">
        <f t="shared" si="4"/>
        <v>222347140</v>
      </c>
      <c r="Q20" s="40">
        <f t="shared" si="5"/>
        <v>0.17586489633525176</v>
      </c>
      <c r="R20" s="103">
        <v>582839591</v>
      </c>
      <c r="S20" s="105">
        <v>88657287</v>
      </c>
      <c r="T20" s="105">
        <f t="shared" si="6"/>
        <v>671496878</v>
      </c>
      <c r="U20" s="40">
        <f t="shared" si="7"/>
        <v>0.740780463559182</v>
      </c>
      <c r="V20" s="103">
        <v>162369978</v>
      </c>
      <c r="W20" s="105">
        <v>192306706</v>
      </c>
      <c r="X20" s="105">
        <f t="shared" si="8"/>
        <v>354676684</v>
      </c>
      <c r="Y20" s="40">
        <f t="shared" si="9"/>
        <v>0.391271451878818</v>
      </c>
      <c r="Z20" s="75">
        <f t="shared" si="10"/>
        <v>973085581</v>
      </c>
      <c r="AA20" s="76">
        <f t="shared" si="11"/>
        <v>479324374</v>
      </c>
      <c r="AB20" s="76">
        <f t="shared" si="12"/>
        <v>1452409955</v>
      </c>
      <c r="AC20" s="40">
        <f t="shared" si="13"/>
        <v>1.602266451256488</v>
      </c>
      <c r="AD20" s="75">
        <v>141312232</v>
      </c>
      <c r="AE20" s="76">
        <v>111749216</v>
      </c>
      <c r="AF20" s="76">
        <f t="shared" si="14"/>
        <v>253061448</v>
      </c>
      <c r="AG20" s="40">
        <f t="shared" si="15"/>
        <v>0.9248321146173614</v>
      </c>
      <c r="AH20" s="40">
        <f t="shared" si="16"/>
        <v>0.4015437230881569</v>
      </c>
      <c r="AI20" s="12">
        <v>1298458390</v>
      </c>
      <c r="AJ20" s="12">
        <v>1093471761</v>
      </c>
      <c r="AK20" s="12">
        <v>1011277801</v>
      </c>
      <c r="AL20" s="12"/>
    </row>
    <row r="21" spans="1:38" s="55" customFormat="1" ht="12.75">
      <c r="A21" s="59"/>
      <c r="B21" s="60" t="s">
        <v>405</v>
      </c>
      <c r="C21" s="32"/>
      <c r="D21" s="79">
        <f>SUM(D16:D20)</f>
        <v>2051129274</v>
      </c>
      <c r="E21" s="80">
        <f>SUM(E16:E20)</f>
        <v>985901586</v>
      </c>
      <c r="F21" s="81">
        <f t="shared" si="0"/>
        <v>3037030860</v>
      </c>
      <c r="G21" s="79">
        <f>SUM(G16:G20)</f>
        <v>1638327141</v>
      </c>
      <c r="H21" s="80">
        <f>SUM(H16:H20)</f>
        <v>1059306764</v>
      </c>
      <c r="I21" s="81">
        <f t="shared" si="1"/>
        <v>2697633905</v>
      </c>
      <c r="J21" s="79">
        <f>SUM(J16:J20)</f>
        <v>520179139</v>
      </c>
      <c r="K21" s="80">
        <f>SUM(K16:K20)</f>
        <v>138841785</v>
      </c>
      <c r="L21" s="80">
        <f t="shared" si="2"/>
        <v>659020924</v>
      </c>
      <c r="M21" s="44">
        <f t="shared" si="3"/>
        <v>0.21699513583474092</v>
      </c>
      <c r="N21" s="109">
        <f>SUM(N16:N20)</f>
        <v>421792870</v>
      </c>
      <c r="O21" s="110">
        <f>SUM(O16:O20)</f>
        <v>208578837</v>
      </c>
      <c r="P21" s="111">
        <f t="shared" si="4"/>
        <v>630371707</v>
      </c>
      <c r="Q21" s="44">
        <f t="shared" si="5"/>
        <v>0.2075618378800405</v>
      </c>
      <c r="R21" s="109">
        <f>SUM(R16:R20)</f>
        <v>889786890</v>
      </c>
      <c r="S21" s="111">
        <f>SUM(S16:S20)</f>
        <v>138024417</v>
      </c>
      <c r="T21" s="111">
        <f t="shared" si="6"/>
        <v>1027811307</v>
      </c>
      <c r="U21" s="44">
        <f t="shared" si="7"/>
        <v>0.3810047408934831</v>
      </c>
      <c r="V21" s="109">
        <f>SUM(V16:V20)</f>
        <v>335505570</v>
      </c>
      <c r="W21" s="111">
        <f>SUM(W16:W20)</f>
        <v>298774826</v>
      </c>
      <c r="X21" s="111">
        <f t="shared" si="8"/>
        <v>634280396</v>
      </c>
      <c r="Y21" s="44">
        <f t="shared" si="9"/>
        <v>0.23512471237271168</v>
      </c>
      <c r="Z21" s="79">
        <f t="shared" si="10"/>
        <v>2167264469</v>
      </c>
      <c r="AA21" s="80">
        <f t="shared" si="11"/>
        <v>784219865</v>
      </c>
      <c r="AB21" s="80">
        <f t="shared" si="12"/>
        <v>2951484334</v>
      </c>
      <c r="AC21" s="44">
        <f t="shared" si="13"/>
        <v>1.0941011411998842</v>
      </c>
      <c r="AD21" s="79">
        <f>SUM(AD16:AD20)</f>
        <v>273891980</v>
      </c>
      <c r="AE21" s="80">
        <f>SUM(AE16:AE20)</f>
        <v>187436587</v>
      </c>
      <c r="AF21" s="80">
        <f t="shared" si="14"/>
        <v>461328567</v>
      </c>
      <c r="AG21" s="44">
        <f t="shared" si="15"/>
        <v>0.8676489338773113</v>
      </c>
      <c r="AH21" s="44">
        <f t="shared" si="16"/>
        <v>0.37489945642147937</v>
      </c>
      <c r="AI21" s="61">
        <f>SUM(AI16:AI20)</f>
        <v>3082776355</v>
      </c>
      <c r="AJ21" s="61">
        <f>SUM(AJ16:AJ20)</f>
        <v>2867870680</v>
      </c>
      <c r="AK21" s="61">
        <f>SUM(AK16:AK20)</f>
        <v>2488304938</v>
      </c>
      <c r="AL21" s="61"/>
    </row>
    <row r="22" spans="1:38" s="13" customFormat="1" ht="12.75">
      <c r="A22" s="29" t="s">
        <v>96</v>
      </c>
      <c r="B22" s="58" t="s">
        <v>406</v>
      </c>
      <c r="C22" s="39" t="s">
        <v>407</v>
      </c>
      <c r="D22" s="75">
        <v>136883698</v>
      </c>
      <c r="E22" s="76">
        <v>46480347</v>
      </c>
      <c r="F22" s="77">
        <f t="shared" si="0"/>
        <v>183364045</v>
      </c>
      <c r="G22" s="75">
        <v>141378200</v>
      </c>
      <c r="H22" s="76">
        <v>53682685</v>
      </c>
      <c r="I22" s="78">
        <f t="shared" si="1"/>
        <v>195060885</v>
      </c>
      <c r="J22" s="75">
        <v>61629993</v>
      </c>
      <c r="K22" s="76">
        <v>1218701</v>
      </c>
      <c r="L22" s="76">
        <f t="shared" si="2"/>
        <v>62848694</v>
      </c>
      <c r="M22" s="40">
        <f t="shared" si="3"/>
        <v>0.34275364071511405</v>
      </c>
      <c r="N22" s="103">
        <v>41468420</v>
      </c>
      <c r="O22" s="104">
        <v>3248636</v>
      </c>
      <c r="P22" s="105">
        <f t="shared" si="4"/>
        <v>44717056</v>
      </c>
      <c r="Q22" s="40">
        <f t="shared" si="5"/>
        <v>0.24387036182584212</v>
      </c>
      <c r="R22" s="103">
        <v>31924806</v>
      </c>
      <c r="S22" s="105">
        <v>6997822</v>
      </c>
      <c r="T22" s="105">
        <f t="shared" si="6"/>
        <v>38922628</v>
      </c>
      <c r="U22" s="40">
        <f t="shared" si="7"/>
        <v>0.19954091769859447</v>
      </c>
      <c r="V22" s="103">
        <v>4839162</v>
      </c>
      <c r="W22" s="105">
        <v>16344957</v>
      </c>
      <c r="X22" s="105">
        <f t="shared" si="8"/>
        <v>21184119</v>
      </c>
      <c r="Y22" s="40">
        <f t="shared" si="9"/>
        <v>0.10860259861940029</v>
      </c>
      <c r="Z22" s="75">
        <f t="shared" si="10"/>
        <v>139862381</v>
      </c>
      <c r="AA22" s="76">
        <f t="shared" si="11"/>
        <v>27810116</v>
      </c>
      <c r="AB22" s="76">
        <f t="shared" si="12"/>
        <v>167672497</v>
      </c>
      <c r="AC22" s="40">
        <f t="shared" si="13"/>
        <v>0.8595905683499796</v>
      </c>
      <c r="AD22" s="75">
        <v>6160442</v>
      </c>
      <c r="AE22" s="76">
        <v>10987842</v>
      </c>
      <c r="AF22" s="76">
        <f t="shared" si="14"/>
        <v>17148284</v>
      </c>
      <c r="AG22" s="40">
        <f t="shared" si="15"/>
        <v>1.022500980667395</v>
      </c>
      <c r="AH22" s="40">
        <f t="shared" si="16"/>
        <v>0.235349204620124</v>
      </c>
      <c r="AI22" s="12">
        <v>171526110</v>
      </c>
      <c r="AJ22" s="12">
        <v>175926110</v>
      </c>
      <c r="AK22" s="12">
        <v>179884620</v>
      </c>
      <c r="AL22" s="12"/>
    </row>
    <row r="23" spans="1:38" s="13" customFormat="1" ht="12.75">
      <c r="A23" s="29" t="s">
        <v>96</v>
      </c>
      <c r="B23" s="58" t="s">
        <v>408</v>
      </c>
      <c r="C23" s="39" t="s">
        <v>409</v>
      </c>
      <c r="D23" s="75">
        <v>85024707</v>
      </c>
      <c r="E23" s="76">
        <v>47905743</v>
      </c>
      <c r="F23" s="77">
        <f t="shared" si="0"/>
        <v>132930450</v>
      </c>
      <c r="G23" s="75">
        <v>97987586</v>
      </c>
      <c r="H23" s="76">
        <v>61141500</v>
      </c>
      <c r="I23" s="78">
        <f t="shared" si="1"/>
        <v>159129086</v>
      </c>
      <c r="J23" s="75">
        <v>39659830</v>
      </c>
      <c r="K23" s="76">
        <v>2813020</v>
      </c>
      <c r="L23" s="76">
        <f t="shared" si="2"/>
        <v>42472850</v>
      </c>
      <c r="M23" s="40">
        <f t="shared" si="3"/>
        <v>0.31951181990281385</v>
      </c>
      <c r="N23" s="103">
        <v>29631383</v>
      </c>
      <c r="O23" s="104">
        <v>14031960</v>
      </c>
      <c r="P23" s="105">
        <f t="shared" si="4"/>
        <v>43663343</v>
      </c>
      <c r="Q23" s="40">
        <f t="shared" si="5"/>
        <v>0.328467578346421</v>
      </c>
      <c r="R23" s="103">
        <v>23407839</v>
      </c>
      <c r="S23" s="105">
        <v>9540574</v>
      </c>
      <c r="T23" s="105">
        <f t="shared" si="6"/>
        <v>32948413</v>
      </c>
      <c r="U23" s="40">
        <f t="shared" si="7"/>
        <v>0.20705462356517274</v>
      </c>
      <c r="V23" s="103">
        <v>11878202</v>
      </c>
      <c r="W23" s="105">
        <v>7732798</v>
      </c>
      <c r="X23" s="105">
        <f t="shared" si="8"/>
        <v>19611000</v>
      </c>
      <c r="Y23" s="40">
        <f t="shared" si="9"/>
        <v>0.12323956916336463</v>
      </c>
      <c r="Z23" s="75">
        <f t="shared" si="10"/>
        <v>104577254</v>
      </c>
      <c r="AA23" s="76">
        <f t="shared" si="11"/>
        <v>34118352</v>
      </c>
      <c r="AB23" s="76">
        <f t="shared" si="12"/>
        <v>138695606</v>
      </c>
      <c r="AC23" s="40">
        <f t="shared" si="13"/>
        <v>0.8715917968635853</v>
      </c>
      <c r="AD23" s="75">
        <v>4246512</v>
      </c>
      <c r="AE23" s="76">
        <v>13874019</v>
      </c>
      <c r="AF23" s="76">
        <f t="shared" si="14"/>
        <v>18120531</v>
      </c>
      <c r="AG23" s="40">
        <f t="shared" si="15"/>
        <v>0.7836041003970952</v>
      </c>
      <c r="AH23" s="40">
        <f t="shared" si="16"/>
        <v>0.08225305318039511</v>
      </c>
      <c r="AI23" s="12">
        <v>117611077</v>
      </c>
      <c r="AJ23" s="12">
        <v>122486771</v>
      </c>
      <c r="AK23" s="12">
        <v>95981136</v>
      </c>
      <c r="AL23" s="12"/>
    </row>
    <row r="24" spans="1:38" s="13" customFormat="1" ht="12.75">
      <c r="A24" s="29" t="s">
        <v>96</v>
      </c>
      <c r="B24" s="58" t="s">
        <v>410</v>
      </c>
      <c r="C24" s="39" t="s">
        <v>411</v>
      </c>
      <c r="D24" s="75">
        <v>119284497</v>
      </c>
      <c r="E24" s="76">
        <v>40474395</v>
      </c>
      <c r="F24" s="77">
        <f t="shared" si="0"/>
        <v>159758892</v>
      </c>
      <c r="G24" s="75">
        <v>154801477</v>
      </c>
      <c r="H24" s="76">
        <v>43695460</v>
      </c>
      <c r="I24" s="78">
        <f t="shared" si="1"/>
        <v>198496937</v>
      </c>
      <c r="J24" s="75">
        <v>38825097</v>
      </c>
      <c r="K24" s="76">
        <v>8458166</v>
      </c>
      <c r="L24" s="76">
        <f t="shared" si="2"/>
        <v>47283263</v>
      </c>
      <c r="M24" s="40">
        <f t="shared" si="3"/>
        <v>0.29596639290663085</v>
      </c>
      <c r="N24" s="103">
        <v>31440013</v>
      </c>
      <c r="O24" s="104">
        <v>2939017</v>
      </c>
      <c r="P24" s="105">
        <f t="shared" si="4"/>
        <v>34379030</v>
      </c>
      <c r="Q24" s="40">
        <f t="shared" si="5"/>
        <v>0.21519321753934048</v>
      </c>
      <c r="R24" s="103">
        <v>6778370</v>
      </c>
      <c r="S24" s="105">
        <v>2539940</v>
      </c>
      <c r="T24" s="105">
        <f t="shared" si="6"/>
        <v>9318310</v>
      </c>
      <c r="U24" s="40">
        <f t="shared" si="7"/>
        <v>0.0469443515896671</v>
      </c>
      <c r="V24" s="103">
        <v>27375387</v>
      </c>
      <c r="W24" s="105">
        <v>11577078</v>
      </c>
      <c r="X24" s="105">
        <f t="shared" si="8"/>
        <v>38952465</v>
      </c>
      <c r="Y24" s="40">
        <f t="shared" si="9"/>
        <v>0.19623710868646804</v>
      </c>
      <c r="Z24" s="75">
        <f t="shared" si="10"/>
        <v>104418867</v>
      </c>
      <c r="AA24" s="76">
        <f t="shared" si="11"/>
        <v>25514201</v>
      </c>
      <c r="AB24" s="76">
        <f t="shared" si="12"/>
        <v>129933068</v>
      </c>
      <c r="AC24" s="40">
        <f t="shared" si="13"/>
        <v>0.6545847505949173</v>
      </c>
      <c r="AD24" s="75">
        <v>5566066</v>
      </c>
      <c r="AE24" s="76">
        <v>7237242</v>
      </c>
      <c r="AF24" s="76">
        <f t="shared" si="14"/>
        <v>12803308</v>
      </c>
      <c r="AG24" s="40">
        <f t="shared" si="15"/>
        <v>0.6160659099223774</v>
      </c>
      <c r="AH24" s="40">
        <f t="shared" si="16"/>
        <v>2.042375064319315</v>
      </c>
      <c r="AI24" s="12">
        <v>175109173</v>
      </c>
      <c r="AJ24" s="12">
        <v>175109173</v>
      </c>
      <c r="AK24" s="12">
        <v>107878792</v>
      </c>
      <c r="AL24" s="12"/>
    </row>
    <row r="25" spans="1:38" s="13" customFormat="1" ht="12.75">
      <c r="A25" s="29" t="s">
        <v>96</v>
      </c>
      <c r="B25" s="58" t="s">
        <v>80</v>
      </c>
      <c r="C25" s="39" t="s">
        <v>81</v>
      </c>
      <c r="D25" s="75">
        <v>1969533000</v>
      </c>
      <c r="E25" s="76">
        <v>504007000</v>
      </c>
      <c r="F25" s="77">
        <f t="shared" si="0"/>
        <v>2473540000</v>
      </c>
      <c r="G25" s="75">
        <v>2068954393</v>
      </c>
      <c r="H25" s="76">
        <v>622112355</v>
      </c>
      <c r="I25" s="78">
        <f t="shared" si="1"/>
        <v>2691066748</v>
      </c>
      <c r="J25" s="75">
        <v>520790870</v>
      </c>
      <c r="K25" s="76">
        <v>44840254</v>
      </c>
      <c r="L25" s="76">
        <f t="shared" si="2"/>
        <v>565631124</v>
      </c>
      <c r="M25" s="40">
        <f t="shared" si="3"/>
        <v>0.2286727216863281</v>
      </c>
      <c r="N25" s="103">
        <v>468689067</v>
      </c>
      <c r="O25" s="104">
        <v>118012203</v>
      </c>
      <c r="P25" s="105">
        <f t="shared" si="4"/>
        <v>586701270</v>
      </c>
      <c r="Q25" s="40">
        <f t="shared" si="5"/>
        <v>0.23719093687589446</v>
      </c>
      <c r="R25" s="103">
        <v>441116561</v>
      </c>
      <c r="S25" s="105">
        <v>67003083</v>
      </c>
      <c r="T25" s="105">
        <f t="shared" si="6"/>
        <v>508119644</v>
      </c>
      <c r="U25" s="40">
        <f t="shared" si="7"/>
        <v>0.18881718351194163</v>
      </c>
      <c r="V25" s="103">
        <v>373611453</v>
      </c>
      <c r="W25" s="105">
        <v>150496489</v>
      </c>
      <c r="X25" s="105">
        <f t="shared" si="8"/>
        <v>524107942</v>
      </c>
      <c r="Y25" s="40">
        <f t="shared" si="9"/>
        <v>0.19475843265111015</v>
      </c>
      <c r="Z25" s="75">
        <f t="shared" si="10"/>
        <v>1804207951</v>
      </c>
      <c r="AA25" s="76">
        <f t="shared" si="11"/>
        <v>380352029</v>
      </c>
      <c r="AB25" s="76">
        <f t="shared" si="12"/>
        <v>2184559980</v>
      </c>
      <c r="AC25" s="40">
        <f t="shared" si="13"/>
        <v>0.8117821609677888</v>
      </c>
      <c r="AD25" s="75">
        <v>304180881</v>
      </c>
      <c r="AE25" s="76">
        <v>137008185</v>
      </c>
      <c r="AF25" s="76">
        <f t="shared" si="14"/>
        <v>441189066</v>
      </c>
      <c r="AG25" s="40">
        <f t="shared" si="15"/>
        <v>0.8889444445184297</v>
      </c>
      <c r="AH25" s="40">
        <f t="shared" si="16"/>
        <v>0.18794408653817363</v>
      </c>
      <c r="AI25" s="12">
        <v>2252703000</v>
      </c>
      <c r="AJ25" s="12">
        <v>2252703000</v>
      </c>
      <c r="AK25" s="12">
        <v>2002527817</v>
      </c>
      <c r="AL25" s="12"/>
    </row>
    <row r="26" spans="1:38" s="13" customFormat="1" ht="12.75">
      <c r="A26" s="29" t="s">
        <v>96</v>
      </c>
      <c r="B26" s="58" t="s">
        <v>412</v>
      </c>
      <c r="C26" s="39" t="s">
        <v>413</v>
      </c>
      <c r="D26" s="75">
        <v>238567783</v>
      </c>
      <c r="E26" s="76">
        <v>108028198</v>
      </c>
      <c r="F26" s="77">
        <f t="shared" si="0"/>
        <v>346595981</v>
      </c>
      <c r="G26" s="75">
        <v>261340246</v>
      </c>
      <c r="H26" s="76">
        <v>98302147</v>
      </c>
      <c r="I26" s="78">
        <f t="shared" si="1"/>
        <v>359642393</v>
      </c>
      <c r="J26" s="75">
        <v>78002540</v>
      </c>
      <c r="K26" s="76">
        <v>1391907</v>
      </c>
      <c r="L26" s="76">
        <f t="shared" si="2"/>
        <v>79394447</v>
      </c>
      <c r="M26" s="40">
        <f t="shared" si="3"/>
        <v>0.22906915068931513</v>
      </c>
      <c r="N26" s="103">
        <v>66617005</v>
      </c>
      <c r="O26" s="104">
        <v>2483704</v>
      </c>
      <c r="P26" s="105">
        <f t="shared" si="4"/>
        <v>69100709</v>
      </c>
      <c r="Q26" s="40">
        <f t="shared" si="5"/>
        <v>0.19936961992643532</v>
      </c>
      <c r="R26" s="103">
        <v>54107976</v>
      </c>
      <c r="S26" s="105">
        <v>3910306</v>
      </c>
      <c r="T26" s="105">
        <f t="shared" si="6"/>
        <v>58018282</v>
      </c>
      <c r="U26" s="40">
        <f t="shared" si="7"/>
        <v>0.16132214424454683</v>
      </c>
      <c r="V26" s="103">
        <v>16097144</v>
      </c>
      <c r="W26" s="105">
        <v>20720482</v>
      </c>
      <c r="X26" s="105">
        <f t="shared" si="8"/>
        <v>36817626</v>
      </c>
      <c r="Y26" s="40">
        <f t="shared" si="9"/>
        <v>0.10237287571379274</v>
      </c>
      <c r="Z26" s="75">
        <f t="shared" si="10"/>
        <v>214824665</v>
      </c>
      <c r="AA26" s="76">
        <f t="shared" si="11"/>
        <v>28506399</v>
      </c>
      <c r="AB26" s="76">
        <f t="shared" si="12"/>
        <v>243331064</v>
      </c>
      <c r="AC26" s="40">
        <f t="shared" si="13"/>
        <v>0.6765917164832123</v>
      </c>
      <c r="AD26" s="75">
        <v>26433889</v>
      </c>
      <c r="AE26" s="76">
        <v>15227972</v>
      </c>
      <c r="AF26" s="76">
        <f t="shared" si="14"/>
        <v>41661861</v>
      </c>
      <c r="AG26" s="40">
        <f t="shared" si="15"/>
        <v>0.4040355883656934</v>
      </c>
      <c r="AH26" s="40">
        <f t="shared" si="16"/>
        <v>-0.11627505069924748</v>
      </c>
      <c r="AI26" s="12">
        <v>326636263</v>
      </c>
      <c r="AJ26" s="12">
        <v>395967045</v>
      </c>
      <c r="AK26" s="12">
        <v>159984778</v>
      </c>
      <c r="AL26" s="12"/>
    </row>
    <row r="27" spans="1:38" s="13" customFormat="1" ht="12.75">
      <c r="A27" s="29" t="s">
        <v>115</v>
      </c>
      <c r="B27" s="58" t="s">
        <v>414</v>
      </c>
      <c r="C27" s="39" t="s">
        <v>415</v>
      </c>
      <c r="D27" s="75">
        <v>535200855</v>
      </c>
      <c r="E27" s="76">
        <v>272653145</v>
      </c>
      <c r="F27" s="77">
        <f t="shared" si="0"/>
        <v>807854000</v>
      </c>
      <c r="G27" s="75">
        <v>577895094</v>
      </c>
      <c r="H27" s="76">
        <v>325760508</v>
      </c>
      <c r="I27" s="78">
        <f t="shared" si="1"/>
        <v>903655602</v>
      </c>
      <c r="J27" s="75">
        <v>168436943</v>
      </c>
      <c r="K27" s="76">
        <v>6470911</v>
      </c>
      <c r="L27" s="76">
        <f t="shared" si="2"/>
        <v>174907854</v>
      </c>
      <c r="M27" s="40">
        <f t="shared" si="3"/>
        <v>0.21650923805539118</v>
      </c>
      <c r="N27" s="103">
        <v>100644843</v>
      </c>
      <c r="O27" s="104">
        <v>32732038</v>
      </c>
      <c r="P27" s="105">
        <f t="shared" si="4"/>
        <v>133376881</v>
      </c>
      <c r="Q27" s="40">
        <f t="shared" si="5"/>
        <v>0.16510022974448355</v>
      </c>
      <c r="R27" s="103">
        <v>143937820</v>
      </c>
      <c r="S27" s="105">
        <v>40128557</v>
      </c>
      <c r="T27" s="105">
        <f t="shared" si="6"/>
        <v>184066377</v>
      </c>
      <c r="U27" s="40">
        <f t="shared" si="7"/>
        <v>0.20369084924900405</v>
      </c>
      <c r="V27" s="103">
        <v>65330636</v>
      </c>
      <c r="W27" s="105">
        <v>91154988</v>
      </c>
      <c r="X27" s="105">
        <f t="shared" si="8"/>
        <v>156485624</v>
      </c>
      <c r="Y27" s="40">
        <f t="shared" si="9"/>
        <v>0.17316953898549506</v>
      </c>
      <c r="Z27" s="75">
        <f t="shared" si="10"/>
        <v>478350242</v>
      </c>
      <c r="AA27" s="76">
        <f t="shared" si="11"/>
        <v>170486494</v>
      </c>
      <c r="AB27" s="76">
        <f t="shared" si="12"/>
        <v>648836736</v>
      </c>
      <c r="AC27" s="40">
        <f t="shared" si="13"/>
        <v>0.7180132946268174</v>
      </c>
      <c r="AD27" s="75">
        <v>47163424</v>
      </c>
      <c r="AE27" s="76">
        <v>91327731</v>
      </c>
      <c r="AF27" s="76">
        <f t="shared" si="14"/>
        <v>138491155</v>
      </c>
      <c r="AG27" s="40">
        <f t="shared" si="15"/>
        <v>0.9316684055774372</v>
      </c>
      <c r="AH27" s="40">
        <f t="shared" si="16"/>
        <v>0.12993226173902594</v>
      </c>
      <c r="AI27" s="12">
        <v>732543817</v>
      </c>
      <c r="AJ27" s="12">
        <v>732543817</v>
      </c>
      <c r="AK27" s="12">
        <v>682487930</v>
      </c>
      <c r="AL27" s="12"/>
    </row>
    <row r="28" spans="1:38" s="55" customFormat="1" ht="12.75">
      <c r="A28" s="59"/>
      <c r="B28" s="60" t="s">
        <v>416</v>
      </c>
      <c r="C28" s="32"/>
      <c r="D28" s="79">
        <f>SUM(D22:D27)</f>
        <v>3084494540</v>
      </c>
      <c r="E28" s="80">
        <f>SUM(E22:E27)</f>
        <v>1019548828</v>
      </c>
      <c r="F28" s="88">
        <f t="shared" si="0"/>
        <v>4104043368</v>
      </c>
      <c r="G28" s="79">
        <f>SUM(G22:G27)</f>
        <v>3302356996</v>
      </c>
      <c r="H28" s="80">
        <f>SUM(H22:H27)</f>
        <v>1204694655</v>
      </c>
      <c r="I28" s="81">
        <f t="shared" si="1"/>
        <v>4507051651</v>
      </c>
      <c r="J28" s="79">
        <f>SUM(J22:J27)</f>
        <v>907345273</v>
      </c>
      <c r="K28" s="80">
        <f>SUM(K22:K27)</f>
        <v>65192959</v>
      </c>
      <c r="L28" s="80">
        <f t="shared" si="2"/>
        <v>972538232</v>
      </c>
      <c r="M28" s="44">
        <f t="shared" si="3"/>
        <v>0.23697074928180925</v>
      </c>
      <c r="N28" s="109">
        <f>SUM(N22:N27)</f>
        <v>738490731</v>
      </c>
      <c r="O28" s="110">
        <f>SUM(O22:O27)</f>
        <v>173447558</v>
      </c>
      <c r="P28" s="111">
        <f t="shared" si="4"/>
        <v>911938289</v>
      </c>
      <c r="Q28" s="44">
        <f t="shared" si="5"/>
        <v>0.22220483733445773</v>
      </c>
      <c r="R28" s="109">
        <f>SUM(R22:R27)</f>
        <v>701273372</v>
      </c>
      <c r="S28" s="111">
        <f>SUM(S22:S27)</f>
        <v>130120282</v>
      </c>
      <c r="T28" s="111">
        <f t="shared" si="6"/>
        <v>831393654</v>
      </c>
      <c r="U28" s="44">
        <f t="shared" si="7"/>
        <v>0.18446508235944775</v>
      </c>
      <c r="V28" s="109">
        <f>SUM(V22:V27)</f>
        <v>499131984</v>
      </c>
      <c r="W28" s="111">
        <f>SUM(W22:W27)</f>
        <v>298026792</v>
      </c>
      <c r="X28" s="111">
        <f t="shared" si="8"/>
        <v>797158776</v>
      </c>
      <c r="Y28" s="44">
        <f t="shared" si="9"/>
        <v>0.17686923464103874</v>
      </c>
      <c r="Z28" s="79">
        <f t="shared" si="10"/>
        <v>2846241360</v>
      </c>
      <c r="AA28" s="80">
        <f t="shared" si="11"/>
        <v>666787591</v>
      </c>
      <c r="AB28" s="80">
        <f t="shared" si="12"/>
        <v>3513028951</v>
      </c>
      <c r="AC28" s="44">
        <f t="shared" si="13"/>
        <v>0.7794516732952347</v>
      </c>
      <c r="AD28" s="79">
        <f>SUM(AD22:AD27)</f>
        <v>393751214</v>
      </c>
      <c r="AE28" s="80">
        <f>SUM(AE22:AE27)</f>
        <v>275662991</v>
      </c>
      <c r="AF28" s="80">
        <f t="shared" si="14"/>
        <v>669414205</v>
      </c>
      <c r="AG28" s="44">
        <f t="shared" si="15"/>
        <v>0.8376047395616193</v>
      </c>
      <c r="AH28" s="44">
        <f t="shared" si="16"/>
        <v>0.19083038579977551</v>
      </c>
      <c r="AI28" s="61">
        <f>SUM(AI22:AI27)</f>
        <v>3776129440</v>
      </c>
      <c r="AJ28" s="61">
        <f>SUM(AJ22:AJ27)</f>
        <v>3854735916</v>
      </c>
      <c r="AK28" s="61">
        <f>SUM(AK22:AK27)</f>
        <v>3228745073</v>
      </c>
      <c r="AL28" s="61"/>
    </row>
    <row r="29" spans="1:38" s="13" customFormat="1" ht="12.75">
      <c r="A29" s="29" t="s">
        <v>96</v>
      </c>
      <c r="B29" s="58" t="s">
        <v>417</v>
      </c>
      <c r="C29" s="39" t="s">
        <v>418</v>
      </c>
      <c r="D29" s="75">
        <v>237436234</v>
      </c>
      <c r="E29" s="76">
        <v>114058000</v>
      </c>
      <c r="F29" s="77">
        <f t="shared" si="0"/>
        <v>351494234</v>
      </c>
      <c r="G29" s="75">
        <v>243031412</v>
      </c>
      <c r="H29" s="76">
        <v>1179516091</v>
      </c>
      <c r="I29" s="78">
        <f t="shared" si="1"/>
        <v>1422547503</v>
      </c>
      <c r="J29" s="75">
        <v>53123461</v>
      </c>
      <c r="K29" s="76">
        <v>3385784</v>
      </c>
      <c r="L29" s="76">
        <f t="shared" si="2"/>
        <v>56509245</v>
      </c>
      <c r="M29" s="40">
        <f t="shared" si="3"/>
        <v>0.16076862586599358</v>
      </c>
      <c r="N29" s="103">
        <v>68656034</v>
      </c>
      <c r="O29" s="104">
        <v>14374261</v>
      </c>
      <c r="P29" s="105">
        <f t="shared" si="4"/>
        <v>83030295</v>
      </c>
      <c r="Q29" s="40">
        <f t="shared" si="5"/>
        <v>0.23622093044063988</v>
      </c>
      <c r="R29" s="103">
        <v>59626214</v>
      </c>
      <c r="S29" s="105">
        <v>0</v>
      </c>
      <c r="T29" s="105">
        <f t="shared" si="6"/>
        <v>59626214</v>
      </c>
      <c r="U29" s="40">
        <f t="shared" si="7"/>
        <v>0.041915095189619125</v>
      </c>
      <c r="V29" s="103">
        <v>30389650</v>
      </c>
      <c r="W29" s="105">
        <v>136310</v>
      </c>
      <c r="X29" s="105">
        <f t="shared" si="8"/>
        <v>30525960</v>
      </c>
      <c r="Y29" s="40">
        <f t="shared" si="9"/>
        <v>0.021458657750004148</v>
      </c>
      <c r="Z29" s="75">
        <f t="shared" si="10"/>
        <v>211795359</v>
      </c>
      <c r="AA29" s="76">
        <f t="shared" si="11"/>
        <v>17896355</v>
      </c>
      <c r="AB29" s="76">
        <f t="shared" si="12"/>
        <v>229691714</v>
      </c>
      <c r="AC29" s="40">
        <f t="shared" si="13"/>
        <v>0.16146505724104454</v>
      </c>
      <c r="AD29" s="75">
        <v>0</v>
      </c>
      <c r="AE29" s="76">
        <v>1961708</v>
      </c>
      <c r="AF29" s="76">
        <f t="shared" si="14"/>
        <v>1961708</v>
      </c>
      <c r="AG29" s="40">
        <f t="shared" si="15"/>
        <v>0.06801669379660062</v>
      </c>
      <c r="AH29" s="40">
        <f t="shared" si="16"/>
        <v>14.560909166909653</v>
      </c>
      <c r="AI29" s="12">
        <v>400821157</v>
      </c>
      <c r="AJ29" s="12">
        <v>298603135</v>
      </c>
      <c r="AK29" s="12">
        <v>20309998</v>
      </c>
      <c r="AL29" s="12"/>
    </row>
    <row r="30" spans="1:38" s="13" customFormat="1" ht="12.75">
      <c r="A30" s="29" t="s">
        <v>96</v>
      </c>
      <c r="B30" s="58" t="s">
        <v>419</v>
      </c>
      <c r="C30" s="39" t="s">
        <v>420</v>
      </c>
      <c r="D30" s="75">
        <v>389947130</v>
      </c>
      <c r="E30" s="76">
        <v>70997600</v>
      </c>
      <c r="F30" s="77">
        <f t="shared" si="0"/>
        <v>460944730</v>
      </c>
      <c r="G30" s="75">
        <v>389947130</v>
      </c>
      <c r="H30" s="76">
        <v>70997600</v>
      </c>
      <c r="I30" s="78">
        <f t="shared" si="1"/>
        <v>460944730</v>
      </c>
      <c r="J30" s="75">
        <v>24193268</v>
      </c>
      <c r="K30" s="76">
        <v>18099715</v>
      </c>
      <c r="L30" s="76">
        <f t="shared" si="2"/>
        <v>42292983</v>
      </c>
      <c r="M30" s="40">
        <f t="shared" si="3"/>
        <v>0.09175282902138832</v>
      </c>
      <c r="N30" s="103">
        <v>0</v>
      </c>
      <c r="O30" s="104">
        <v>12558056</v>
      </c>
      <c r="P30" s="105">
        <f t="shared" si="4"/>
        <v>12558056</v>
      </c>
      <c r="Q30" s="40">
        <f t="shared" si="5"/>
        <v>0.027244168731465918</v>
      </c>
      <c r="R30" s="103">
        <v>0</v>
      </c>
      <c r="S30" s="105">
        <v>0</v>
      </c>
      <c r="T30" s="105">
        <f t="shared" si="6"/>
        <v>0</v>
      </c>
      <c r="U30" s="40">
        <f t="shared" si="7"/>
        <v>0</v>
      </c>
      <c r="V30" s="103">
        <v>0</v>
      </c>
      <c r="W30" s="105">
        <v>0</v>
      </c>
      <c r="X30" s="105">
        <f t="shared" si="8"/>
        <v>0</v>
      </c>
      <c r="Y30" s="40">
        <f t="shared" si="9"/>
        <v>0</v>
      </c>
      <c r="Z30" s="75">
        <f t="shared" si="10"/>
        <v>24193268</v>
      </c>
      <c r="AA30" s="76">
        <f t="shared" si="11"/>
        <v>30657771</v>
      </c>
      <c r="AB30" s="76">
        <f t="shared" si="12"/>
        <v>54851039</v>
      </c>
      <c r="AC30" s="40">
        <f t="shared" si="13"/>
        <v>0.11899699775285423</v>
      </c>
      <c r="AD30" s="75">
        <v>66450344</v>
      </c>
      <c r="AE30" s="76">
        <v>10162671</v>
      </c>
      <c r="AF30" s="76">
        <f t="shared" si="14"/>
        <v>76613015</v>
      </c>
      <c r="AG30" s="40">
        <f t="shared" si="15"/>
        <v>0.8566335792012617</v>
      </c>
      <c r="AH30" s="40">
        <f t="shared" si="16"/>
        <v>-1</v>
      </c>
      <c r="AI30" s="12">
        <v>433617600</v>
      </c>
      <c r="AJ30" s="12">
        <v>447489298</v>
      </c>
      <c r="AK30" s="12">
        <v>383334359</v>
      </c>
      <c r="AL30" s="12"/>
    </row>
    <row r="31" spans="1:38" s="13" customFormat="1" ht="12.75">
      <c r="A31" s="29" t="s">
        <v>96</v>
      </c>
      <c r="B31" s="58" t="s">
        <v>421</v>
      </c>
      <c r="C31" s="39" t="s">
        <v>422</v>
      </c>
      <c r="D31" s="75">
        <v>118571061</v>
      </c>
      <c r="E31" s="76">
        <v>18902000</v>
      </c>
      <c r="F31" s="78">
        <f t="shared" si="0"/>
        <v>137473061</v>
      </c>
      <c r="G31" s="75">
        <v>117371061</v>
      </c>
      <c r="H31" s="76">
        <v>16101000</v>
      </c>
      <c r="I31" s="78">
        <f t="shared" si="1"/>
        <v>133472061</v>
      </c>
      <c r="J31" s="75">
        <v>31910313</v>
      </c>
      <c r="K31" s="76">
        <v>561153</v>
      </c>
      <c r="L31" s="76">
        <f t="shared" si="2"/>
        <v>32471466</v>
      </c>
      <c r="M31" s="40">
        <f t="shared" si="3"/>
        <v>0.23620239313649966</v>
      </c>
      <c r="N31" s="103">
        <v>15745444</v>
      </c>
      <c r="O31" s="104">
        <v>0</v>
      </c>
      <c r="P31" s="105">
        <f t="shared" si="4"/>
        <v>15745444</v>
      </c>
      <c r="Q31" s="40">
        <f t="shared" si="5"/>
        <v>0.11453475965011065</v>
      </c>
      <c r="R31" s="103">
        <v>16635610</v>
      </c>
      <c r="S31" s="105">
        <v>0</v>
      </c>
      <c r="T31" s="105">
        <f t="shared" si="6"/>
        <v>16635610</v>
      </c>
      <c r="U31" s="40">
        <f t="shared" si="7"/>
        <v>0.12463739508750074</v>
      </c>
      <c r="V31" s="103">
        <v>23086814</v>
      </c>
      <c r="W31" s="105">
        <v>2510153</v>
      </c>
      <c r="X31" s="105">
        <f t="shared" si="8"/>
        <v>25596967</v>
      </c>
      <c r="Y31" s="40">
        <f t="shared" si="9"/>
        <v>0.19177771593712034</v>
      </c>
      <c r="Z31" s="75">
        <f t="shared" si="10"/>
        <v>87378181</v>
      </c>
      <c r="AA31" s="76">
        <f t="shared" si="11"/>
        <v>3071306</v>
      </c>
      <c r="AB31" s="76">
        <f t="shared" si="12"/>
        <v>90449487</v>
      </c>
      <c r="AC31" s="40">
        <f t="shared" si="13"/>
        <v>0.6776660697552277</v>
      </c>
      <c r="AD31" s="75">
        <v>23413148</v>
      </c>
      <c r="AE31" s="76">
        <v>4297905</v>
      </c>
      <c r="AF31" s="76">
        <f t="shared" si="14"/>
        <v>27711053</v>
      </c>
      <c r="AG31" s="40">
        <f t="shared" si="15"/>
        <v>0.8971164938665451</v>
      </c>
      <c r="AH31" s="40">
        <f t="shared" si="16"/>
        <v>-0.07629035244528604</v>
      </c>
      <c r="AI31" s="12">
        <v>135524960</v>
      </c>
      <c r="AJ31" s="12">
        <v>131655000</v>
      </c>
      <c r="AK31" s="12">
        <v>118109872</v>
      </c>
      <c r="AL31" s="12"/>
    </row>
    <row r="32" spans="1:38" s="13" customFormat="1" ht="12.75">
      <c r="A32" s="29" t="s">
        <v>96</v>
      </c>
      <c r="B32" s="58" t="s">
        <v>423</v>
      </c>
      <c r="C32" s="39" t="s">
        <v>424</v>
      </c>
      <c r="D32" s="75">
        <v>215809307</v>
      </c>
      <c r="E32" s="76">
        <v>59672757</v>
      </c>
      <c r="F32" s="77">
        <f t="shared" si="0"/>
        <v>275482064</v>
      </c>
      <c r="G32" s="75">
        <v>225779307</v>
      </c>
      <c r="H32" s="76">
        <v>74120933</v>
      </c>
      <c r="I32" s="78">
        <f t="shared" si="1"/>
        <v>299900240</v>
      </c>
      <c r="J32" s="75">
        <v>65344867</v>
      </c>
      <c r="K32" s="76">
        <v>8333180</v>
      </c>
      <c r="L32" s="76">
        <f t="shared" si="2"/>
        <v>73678047</v>
      </c>
      <c r="M32" s="40">
        <f t="shared" si="3"/>
        <v>0.2674513394091602</v>
      </c>
      <c r="N32" s="103">
        <v>62998229</v>
      </c>
      <c r="O32" s="104">
        <v>10255414</v>
      </c>
      <c r="P32" s="105">
        <f t="shared" si="4"/>
        <v>73253643</v>
      </c>
      <c r="Q32" s="40">
        <f t="shared" si="5"/>
        <v>0.26591075272326986</v>
      </c>
      <c r="R32" s="103">
        <v>58996513</v>
      </c>
      <c r="S32" s="105">
        <v>12016532</v>
      </c>
      <c r="T32" s="105">
        <f t="shared" si="6"/>
        <v>71013045</v>
      </c>
      <c r="U32" s="40">
        <f t="shared" si="7"/>
        <v>0.23678889019895416</v>
      </c>
      <c r="V32" s="103">
        <v>46175815</v>
      </c>
      <c r="W32" s="105">
        <v>12159439</v>
      </c>
      <c r="X32" s="105">
        <f t="shared" si="8"/>
        <v>58335254</v>
      </c>
      <c r="Y32" s="40">
        <f t="shared" si="9"/>
        <v>0.1945155295640977</v>
      </c>
      <c r="Z32" s="75">
        <f t="shared" si="10"/>
        <v>233515424</v>
      </c>
      <c r="AA32" s="76">
        <f t="shared" si="11"/>
        <v>42764565</v>
      </c>
      <c r="AB32" s="76">
        <f t="shared" si="12"/>
        <v>276279989</v>
      </c>
      <c r="AC32" s="40">
        <f t="shared" si="13"/>
        <v>0.9212396395548066</v>
      </c>
      <c r="AD32" s="75">
        <v>38353164</v>
      </c>
      <c r="AE32" s="76">
        <v>12934927</v>
      </c>
      <c r="AF32" s="76">
        <f t="shared" si="14"/>
        <v>51288091</v>
      </c>
      <c r="AG32" s="40">
        <f t="shared" si="15"/>
        <v>0.9186642118356897</v>
      </c>
      <c r="AH32" s="40">
        <f t="shared" si="16"/>
        <v>0.13740349587197542</v>
      </c>
      <c r="AI32" s="12">
        <v>260412395</v>
      </c>
      <c r="AJ32" s="12">
        <v>261880895</v>
      </c>
      <c r="AK32" s="12">
        <v>240580606</v>
      </c>
      <c r="AL32" s="12"/>
    </row>
    <row r="33" spans="1:38" s="13" customFormat="1" ht="12.75">
      <c r="A33" s="29" t="s">
        <v>96</v>
      </c>
      <c r="B33" s="58" t="s">
        <v>425</v>
      </c>
      <c r="C33" s="39" t="s">
        <v>426</v>
      </c>
      <c r="D33" s="75">
        <v>235077816</v>
      </c>
      <c r="E33" s="76">
        <v>19346750</v>
      </c>
      <c r="F33" s="77">
        <f t="shared" si="0"/>
        <v>254424566</v>
      </c>
      <c r="G33" s="75">
        <v>278971104</v>
      </c>
      <c r="H33" s="76">
        <v>19346750</v>
      </c>
      <c r="I33" s="78">
        <f t="shared" si="1"/>
        <v>298317854</v>
      </c>
      <c r="J33" s="75">
        <v>67990095</v>
      </c>
      <c r="K33" s="76">
        <v>0</v>
      </c>
      <c r="L33" s="76">
        <f t="shared" si="2"/>
        <v>67990095</v>
      </c>
      <c r="M33" s="40">
        <f t="shared" si="3"/>
        <v>0.2672308577309315</v>
      </c>
      <c r="N33" s="103">
        <v>23359789</v>
      </c>
      <c r="O33" s="104">
        <v>0</v>
      </c>
      <c r="P33" s="105">
        <f t="shared" si="4"/>
        <v>23359789</v>
      </c>
      <c r="Q33" s="40">
        <f t="shared" si="5"/>
        <v>0.09181420397902929</v>
      </c>
      <c r="R33" s="103">
        <v>19233976</v>
      </c>
      <c r="S33" s="105">
        <v>0</v>
      </c>
      <c r="T33" s="105">
        <f t="shared" si="6"/>
        <v>19233976</v>
      </c>
      <c r="U33" s="40">
        <f t="shared" si="7"/>
        <v>0.06447477327320811</v>
      </c>
      <c r="V33" s="103">
        <v>0</v>
      </c>
      <c r="W33" s="105">
        <v>0</v>
      </c>
      <c r="X33" s="105">
        <f t="shared" si="8"/>
        <v>0</v>
      </c>
      <c r="Y33" s="40">
        <f t="shared" si="9"/>
        <v>0</v>
      </c>
      <c r="Z33" s="75">
        <f t="shared" si="10"/>
        <v>110583860</v>
      </c>
      <c r="AA33" s="76">
        <f t="shared" si="11"/>
        <v>0</v>
      </c>
      <c r="AB33" s="76">
        <f t="shared" si="12"/>
        <v>110583860</v>
      </c>
      <c r="AC33" s="40">
        <f t="shared" si="13"/>
        <v>0.37069139013047475</v>
      </c>
      <c r="AD33" s="75">
        <v>48330928</v>
      </c>
      <c r="AE33" s="76">
        <v>4567502</v>
      </c>
      <c r="AF33" s="76">
        <f t="shared" si="14"/>
        <v>52898430</v>
      </c>
      <c r="AG33" s="40">
        <f t="shared" si="15"/>
        <v>0.8428693380625132</v>
      </c>
      <c r="AH33" s="40">
        <f t="shared" si="16"/>
        <v>-1</v>
      </c>
      <c r="AI33" s="12">
        <v>239163241</v>
      </c>
      <c r="AJ33" s="12">
        <v>265754325</v>
      </c>
      <c r="AK33" s="12">
        <v>223996172</v>
      </c>
      <c r="AL33" s="12"/>
    </row>
    <row r="34" spans="1:38" s="13" customFormat="1" ht="12.75">
      <c r="A34" s="29" t="s">
        <v>96</v>
      </c>
      <c r="B34" s="58" t="s">
        <v>427</v>
      </c>
      <c r="C34" s="39" t="s">
        <v>428</v>
      </c>
      <c r="D34" s="75">
        <v>638183612</v>
      </c>
      <c r="E34" s="76">
        <v>378248544</v>
      </c>
      <c r="F34" s="77">
        <f t="shared" si="0"/>
        <v>1016432156</v>
      </c>
      <c r="G34" s="75">
        <v>641112738</v>
      </c>
      <c r="H34" s="76">
        <v>378248544</v>
      </c>
      <c r="I34" s="78">
        <f t="shared" si="1"/>
        <v>1019361282</v>
      </c>
      <c r="J34" s="75">
        <v>192264305</v>
      </c>
      <c r="K34" s="76">
        <v>49733749</v>
      </c>
      <c r="L34" s="76">
        <f t="shared" si="2"/>
        <v>241998054</v>
      </c>
      <c r="M34" s="40">
        <f t="shared" si="3"/>
        <v>0.23808579113862666</v>
      </c>
      <c r="N34" s="103">
        <v>175730297</v>
      </c>
      <c r="O34" s="104">
        <v>65759532</v>
      </c>
      <c r="P34" s="105">
        <f t="shared" si="4"/>
        <v>241489829</v>
      </c>
      <c r="Q34" s="40">
        <f t="shared" si="5"/>
        <v>0.23758578236086422</v>
      </c>
      <c r="R34" s="103">
        <v>173875218</v>
      </c>
      <c r="S34" s="105">
        <v>68832300</v>
      </c>
      <c r="T34" s="105">
        <f t="shared" si="6"/>
        <v>242707518</v>
      </c>
      <c r="U34" s="40">
        <f t="shared" si="7"/>
        <v>0.23809764240192124</v>
      </c>
      <c r="V34" s="103">
        <v>93336488</v>
      </c>
      <c r="W34" s="105">
        <v>65913777</v>
      </c>
      <c r="X34" s="105">
        <f t="shared" si="8"/>
        <v>159250265</v>
      </c>
      <c r="Y34" s="40">
        <f t="shared" si="9"/>
        <v>0.1562255382974218</v>
      </c>
      <c r="Z34" s="75">
        <f t="shared" si="10"/>
        <v>635206308</v>
      </c>
      <c r="AA34" s="76">
        <f t="shared" si="11"/>
        <v>250239358</v>
      </c>
      <c r="AB34" s="76">
        <f t="shared" si="12"/>
        <v>885445666</v>
      </c>
      <c r="AC34" s="40">
        <f t="shared" si="13"/>
        <v>0.8686279159659117</v>
      </c>
      <c r="AD34" s="75">
        <v>150805777</v>
      </c>
      <c r="AE34" s="76">
        <v>98554276</v>
      </c>
      <c r="AF34" s="76">
        <f t="shared" si="14"/>
        <v>249360053</v>
      </c>
      <c r="AG34" s="40">
        <f t="shared" si="15"/>
        <v>0.8241736056092476</v>
      </c>
      <c r="AH34" s="40">
        <f t="shared" si="16"/>
        <v>-0.3613641676600061</v>
      </c>
      <c r="AI34" s="12">
        <v>825090002</v>
      </c>
      <c r="AJ34" s="12">
        <v>1042911786</v>
      </c>
      <c r="AK34" s="12">
        <v>859540367</v>
      </c>
      <c r="AL34" s="12"/>
    </row>
    <row r="35" spans="1:38" s="13" customFormat="1" ht="12.75">
      <c r="A35" s="29" t="s">
        <v>115</v>
      </c>
      <c r="B35" s="58" t="s">
        <v>429</v>
      </c>
      <c r="C35" s="39" t="s">
        <v>430</v>
      </c>
      <c r="D35" s="75">
        <v>106309527</v>
      </c>
      <c r="E35" s="76">
        <v>6729000</v>
      </c>
      <c r="F35" s="77">
        <f t="shared" si="0"/>
        <v>113038527</v>
      </c>
      <c r="G35" s="75">
        <v>109839899</v>
      </c>
      <c r="H35" s="76">
        <v>13037566</v>
      </c>
      <c r="I35" s="78">
        <f t="shared" si="1"/>
        <v>122877465</v>
      </c>
      <c r="J35" s="75">
        <v>41425491</v>
      </c>
      <c r="K35" s="76">
        <v>217473</v>
      </c>
      <c r="L35" s="76">
        <f t="shared" si="2"/>
        <v>41642964</v>
      </c>
      <c r="M35" s="40">
        <f t="shared" si="3"/>
        <v>0.36839620176579263</v>
      </c>
      <c r="N35" s="103">
        <v>35925568</v>
      </c>
      <c r="O35" s="104">
        <v>2403567</v>
      </c>
      <c r="P35" s="105">
        <f t="shared" si="4"/>
        <v>38329135</v>
      </c>
      <c r="Q35" s="40">
        <f t="shared" si="5"/>
        <v>0.33908027658569895</v>
      </c>
      <c r="R35" s="103">
        <v>26991889</v>
      </c>
      <c r="S35" s="105">
        <v>689261</v>
      </c>
      <c r="T35" s="105">
        <f t="shared" si="6"/>
        <v>27681150</v>
      </c>
      <c r="U35" s="40">
        <f t="shared" si="7"/>
        <v>0.2252744227755675</v>
      </c>
      <c r="V35" s="103">
        <v>7076000</v>
      </c>
      <c r="W35" s="105">
        <v>3679378</v>
      </c>
      <c r="X35" s="105">
        <f t="shared" si="8"/>
        <v>10755378</v>
      </c>
      <c r="Y35" s="40">
        <f t="shared" si="9"/>
        <v>0.08752929595349318</v>
      </c>
      <c r="Z35" s="75">
        <f t="shared" si="10"/>
        <v>111418948</v>
      </c>
      <c r="AA35" s="76">
        <f t="shared" si="11"/>
        <v>6989679</v>
      </c>
      <c r="AB35" s="76">
        <f t="shared" si="12"/>
        <v>118408627</v>
      </c>
      <c r="AC35" s="40">
        <f t="shared" si="13"/>
        <v>0.9636317529825342</v>
      </c>
      <c r="AD35" s="75">
        <v>4019694</v>
      </c>
      <c r="AE35" s="76">
        <v>2398834</v>
      </c>
      <c r="AF35" s="76">
        <f t="shared" si="14"/>
        <v>6418528</v>
      </c>
      <c r="AG35" s="40">
        <f t="shared" si="15"/>
        <v>0.828144774632787</v>
      </c>
      <c r="AH35" s="40">
        <f t="shared" si="16"/>
        <v>0.6756767283713649</v>
      </c>
      <c r="AI35" s="12">
        <v>116681950</v>
      </c>
      <c r="AJ35" s="12">
        <v>130079059</v>
      </c>
      <c r="AK35" s="12">
        <v>107724293</v>
      </c>
      <c r="AL35" s="12"/>
    </row>
    <row r="36" spans="1:38" s="55" customFormat="1" ht="12.75">
      <c r="A36" s="59"/>
      <c r="B36" s="60" t="s">
        <v>431</v>
      </c>
      <c r="C36" s="32"/>
      <c r="D36" s="79">
        <f>SUM(D29:D35)</f>
        <v>1941334687</v>
      </c>
      <c r="E36" s="80">
        <f>SUM(E29:E35)</f>
        <v>667954651</v>
      </c>
      <c r="F36" s="88">
        <f t="shared" si="0"/>
        <v>2609289338</v>
      </c>
      <c r="G36" s="79">
        <f>SUM(G29:G35)</f>
        <v>2006052651</v>
      </c>
      <c r="H36" s="80">
        <f>SUM(H29:H35)</f>
        <v>1751368484</v>
      </c>
      <c r="I36" s="81">
        <f t="shared" si="1"/>
        <v>3757421135</v>
      </c>
      <c r="J36" s="79">
        <f>SUM(J29:J35)</f>
        <v>476251800</v>
      </c>
      <c r="K36" s="80">
        <f>SUM(K29:K35)</f>
        <v>80331054</v>
      </c>
      <c r="L36" s="80">
        <f t="shared" si="2"/>
        <v>556582854</v>
      </c>
      <c r="M36" s="44">
        <f t="shared" si="3"/>
        <v>0.21330821610861156</v>
      </c>
      <c r="N36" s="109">
        <f>SUM(N29:N35)</f>
        <v>382415361</v>
      </c>
      <c r="O36" s="110">
        <f>SUM(O29:O35)</f>
        <v>105350830</v>
      </c>
      <c r="P36" s="111">
        <f t="shared" si="4"/>
        <v>487766191</v>
      </c>
      <c r="Q36" s="44">
        <f t="shared" si="5"/>
        <v>0.1869344974114174</v>
      </c>
      <c r="R36" s="109">
        <f>SUM(R29:R35)</f>
        <v>355359420</v>
      </c>
      <c r="S36" s="111">
        <f>SUM(S29:S35)</f>
        <v>81538093</v>
      </c>
      <c r="T36" s="111">
        <f t="shared" si="6"/>
        <v>436897513</v>
      </c>
      <c r="U36" s="44">
        <f t="shared" si="7"/>
        <v>0.11627589703223405</v>
      </c>
      <c r="V36" s="109">
        <f>SUM(V29:V35)</f>
        <v>200064767</v>
      </c>
      <c r="W36" s="111">
        <f>SUM(W29:W35)</f>
        <v>84399057</v>
      </c>
      <c r="X36" s="111">
        <f t="shared" si="8"/>
        <v>284463824</v>
      </c>
      <c r="Y36" s="44">
        <f t="shared" si="9"/>
        <v>0.07570719751114617</v>
      </c>
      <c r="Z36" s="79">
        <f t="shared" si="10"/>
        <v>1414091348</v>
      </c>
      <c r="AA36" s="80">
        <f t="shared" si="11"/>
        <v>351619034</v>
      </c>
      <c r="AB36" s="80">
        <f t="shared" si="12"/>
        <v>1765710382</v>
      </c>
      <c r="AC36" s="44">
        <f t="shared" si="13"/>
        <v>0.46992613246159326</v>
      </c>
      <c r="AD36" s="79">
        <f>SUM(AD29:AD35)</f>
        <v>331373055</v>
      </c>
      <c r="AE36" s="80">
        <f>SUM(AE29:AE35)</f>
        <v>134877823</v>
      </c>
      <c r="AF36" s="80">
        <f t="shared" si="14"/>
        <v>466250878</v>
      </c>
      <c r="AG36" s="44">
        <f t="shared" si="15"/>
        <v>0.7576852882312708</v>
      </c>
      <c r="AH36" s="44">
        <f t="shared" si="16"/>
        <v>-0.38989107061799466</v>
      </c>
      <c r="AI36" s="61">
        <f>SUM(AI29:AI35)</f>
        <v>2411311305</v>
      </c>
      <c r="AJ36" s="61">
        <f>SUM(AJ29:AJ35)</f>
        <v>2578373498</v>
      </c>
      <c r="AK36" s="61">
        <f>SUM(AK29:AK35)</f>
        <v>1953595667</v>
      </c>
      <c r="AL36" s="61"/>
    </row>
    <row r="37" spans="1:38" s="13" customFormat="1" ht="12.75">
      <c r="A37" s="29" t="s">
        <v>96</v>
      </c>
      <c r="B37" s="58" t="s">
        <v>432</v>
      </c>
      <c r="C37" s="39" t="s">
        <v>433</v>
      </c>
      <c r="D37" s="75">
        <v>175799184</v>
      </c>
      <c r="E37" s="76">
        <v>71685000</v>
      </c>
      <c r="F37" s="77">
        <f t="shared" si="0"/>
        <v>247484184</v>
      </c>
      <c r="G37" s="75">
        <v>175799184</v>
      </c>
      <c r="H37" s="76">
        <v>71685000</v>
      </c>
      <c r="I37" s="78">
        <f t="shared" si="1"/>
        <v>247484184</v>
      </c>
      <c r="J37" s="75">
        <v>52715319</v>
      </c>
      <c r="K37" s="76">
        <v>0</v>
      </c>
      <c r="L37" s="76">
        <f t="shared" si="2"/>
        <v>52715319</v>
      </c>
      <c r="M37" s="40">
        <f t="shared" si="3"/>
        <v>0.213004799530947</v>
      </c>
      <c r="N37" s="103">
        <v>50659641</v>
      </c>
      <c r="O37" s="104">
        <v>4029521</v>
      </c>
      <c r="P37" s="105">
        <f t="shared" si="4"/>
        <v>54689162</v>
      </c>
      <c r="Q37" s="40">
        <f t="shared" si="5"/>
        <v>0.2209804324303811</v>
      </c>
      <c r="R37" s="103">
        <v>44820025</v>
      </c>
      <c r="S37" s="105">
        <v>7463189</v>
      </c>
      <c r="T37" s="105">
        <f t="shared" si="6"/>
        <v>52283214</v>
      </c>
      <c r="U37" s="40">
        <f t="shared" si="7"/>
        <v>0.2112588091689932</v>
      </c>
      <c r="V37" s="103">
        <v>22696058</v>
      </c>
      <c r="W37" s="105">
        <v>28413337</v>
      </c>
      <c r="X37" s="105">
        <f t="shared" si="8"/>
        <v>51109395</v>
      </c>
      <c r="Y37" s="40">
        <f t="shared" si="9"/>
        <v>0.2065158030462262</v>
      </c>
      <c r="Z37" s="75">
        <f t="shared" si="10"/>
        <v>170891043</v>
      </c>
      <c r="AA37" s="76">
        <f t="shared" si="11"/>
        <v>39906047</v>
      </c>
      <c r="AB37" s="76">
        <f t="shared" si="12"/>
        <v>210797090</v>
      </c>
      <c r="AC37" s="40">
        <f t="shared" si="13"/>
        <v>0.8517598441765475</v>
      </c>
      <c r="AD37" s="75">
        <v>20712038</v>
      </c>
      <c r="AE37" s="76">
        <v>15501004</v>
      </c>
      <c r="AF37" s="76">
        <f t="shared" si="14"/>
        <v>36213042</v>
      </c>
      <c r="AG37" s="40">
        <f t="shared" si="15"/>
        <v>0.816175403514841</v>
      </c>
      <c r="AH37" s="40">
        <f t="shared" si="16"/>
        <v>0.4113532632801189</v>
      </c>
      <c r="AI37" s="12">
        <v>206258324</v>
      </c>
      <c r="AJ37" s="12">
        <v>212393737</v>
      </c>
      <c r="AK37" s="12">
        <v>173350544</v>
      </c>
      <c r="AL37" s="12"/>
    </row>
    <row r="38" spans="1:38" s="13" customFormat="1" ht="12.75">
      <c r="A38" s="29" t="s">
        <v>96</v>
      </c>
      <c r="B38" s="58" t="s">
        <v>434</v>
      </c>
      <c r="C38" s="39" t="s">
        <v>435</v>
      </c>
      <c r="D38" s="75">
        <v>263602600</v>
      </c>
      <c r="E38" s="76">
        <v>59996000</v>
      </c>
      <c r="F38" s="77">
        <f t="shared" si="0"/>
        <v>323598600</v>
      </c>
      <c r="G38" s="75">
        <v>250330180</v>
      </c>
      <c r="H38" s="76">
        <v>71842000</v>
      </c>
      <c r="I38" s="78">
        <f t="shared" si="1"/>
        <v>322172180</v>
      </c>
      <c r="J38" s="75">
        <v>88288019</v>
      </c>
      <c r="K38" s="76">
        <v>212877</v>
      </c>
      <c r="L38" s="76">
        <f t="shared" si="2"/>
        <v>88500896</v>
      </c>
      <c r="M38" s="40">
        <f t="shared" si="3"/>
        <v>0.2734897369766124</v>
      </c>
      <c r="N38" s="103">
        <v>78435205</v>
      </c>
      <c r="O38" s="104">
        <v>5119967</v>
      </c>
      <c r="P38" s="105">
        <f t="shared" si="4"/>
        <v>83555172</v>
      </c>
      <c r="Q38" s="40">
        <f t="shared" si="5"/>
        <v>0.25820622215300065</v>
      </c>
      <c r="R38" s="103">
        <v>53068161</v>
      </c>
      <c r="S38" s="105">
        <v>5979407</v>
      </c>
      <c r="T38" s="105">
        <f t="shared" si="6"/>
        <v>59047568</v>
      </c>
      <c r="U38" s="40">
        <f t="shared" si="7"/>
        <v>0.18327953704755015</v>
      </c>
      <c r="V38" s="103">
        <v>38400791</v>
      </c>
      <c r="W38" s="105">
        <v>20503897</v>
      </c>
      <c r="X38" s="105">
        <f t="shared" si="8"/>
        <v>58904688</v>
      </c>
      <c r="Y38" s="40">
        <f t="shared" si="9"/>
        <v>0.18283604748243626</v>
      </c>
      <c r="Z38" s="75">
        <f t="shared" si="10"/>
        <v>258192176</v>
      </c>
      <c r="AA38" s="76">
        <f t="shared" si="11"/>
        <v>31816148</v>
      </c>
      <c r="AB38" s="76">
        <f t="shared" si="12"/>
        <v>290008324</v>
      </c>
      <c r="AC38" s="40">
        <f t="shared" si="13"/>
        <v>0.9001656319301065</v>
      </c>
      <c r="AD38" s="75">
        <v>32563591</v>
      </c>
      <c r="AE38" s="76">
        <v>10714886</v>
      </c>
      <c r="AF38" s="76">
        <f t="shared" si="14"/>
        <v>43278477</v>
      </c>
      <c r="AG38" s="40">
        <f t="shared" si="15"/>
        <v>0.9506236418395445</v>
      </c>
      <c r="AH38" s="40">
        <f t="shared" si="16"/>
        <v>0.3610619430993378</v>
      </c>
      <c r="AI38" s="12">
        <v>301120993</v>
      </c>
      <c r="AJ38" s="12">
        <v>301120993</v>
      </c>
      <c r="AK38" s="12">
        <v>286252735</v>
      </c>
      <c r="AL38" s="12"/>
    </row>
    <row r="39" spans="1:38" s="13" customFormat="1" ht="12.75">
      <c r="A39" s="29" t="s">
        <v>96</v>
      </c>
      <c r="B39" s="58" t="s">
        <v>436</v>
      </c>
      <c r="C39" s="39" t="s">
        <v>437</v>
      </c>
      <c r="D39" s="75">
        <v>213771460</v>
      </c>
      <c r="E39" s="76">
        <v>147719902</v>
      </c>
      <c r="F39" s="77">
        <f t="shared" si="0"/>
        <v>361491362</v>
      </c>
      <c r="G39" s="75">
        <v>216378989</v>
      </c>
      <c r="H39" s="76">
        <v>151152727</v>
      </c>
      <c r="I39" s="78">
        <f t="shared" si="1"/>
        <v>367531716</v>
      </c>
      <c r="J39" s="75">
        <v>78758344</v>
      </c>
      <c r="K39" s="76">
        <v>15641147</v>
      </c>
      <c r="L39" s="76">
        <f t="shared" si="2"/>
        <v>94399491</v>
      </c>
      <c r="M39" s="40">
        <f t="shared" si="3"/>
        <v>0.26113899507230826</v>
      </c>
      <c r="N39" s="103">
        <v>64909076</v>
      </c>
      <c r="O39" s="104">
        <v>8612623</v>
      </c>
      <c r="P39" s="105">
        <f t="shared" si="4"/>
        <v>73521699</v>
      </c>
      <c r="Q39" s="40">
        <f t="shared" si="5"/>
        <v>0.20338438681696633</v>
      </c>
      <c r="R39" s="103">
        <v>58982452</v>
      </c>
      <c r="S39" s="105">
        <v>22334785</v>
      </c>
      <c r="T39" s="105">
        <f t="shared" si="6"/>
        <v>81317237</v>
      </c>
      <c r="U39" s="40">
        <f t="shared" si="7"/>
        <v>0.22125229867236818</v>
      </c>
      <c r="V39" s="103">
        <v>18287322</v>
      </c>
      <c r="W39" s="105">
        <v>31843771</v>
      </c>
      <c r="X39" s="105">
        <f t="shared" si="8"/>
        <v>50131093</v>
      </c>
      <c r="Y39" s="40">
        <f t="shared" si="9"/>
        <v>0.13639936587132523</v>
      </c>
      <c r="Z39" s="75">
        <f t="shared" si="10"/>
        <v>220937194</v>
      </c>
      <c r="AA39" s="76">
        <f t="shared" si="11"/>
        <v>78432326</v>
      </c>
      <c r="AB39" s="76">
        <f t="shared" si="12"/>
        <v>299369520</v>
      </c>
      <c r="AC39" s="40">
        <f t="shared" si="13"/>
        <v>0.8145406422557557</v>
      </c>
      <c r="AD39" s="75">
        <v>14186600</v>
      </c>
      <c r="AE39" s="76">
        <v>25905819</v>
      </c>
      <c r="AF39" s="76">
        <f t="shared" si="14"/>
        <v>40092419</v>
      </c>
      <c r="AG39" s="40">
        <f t="shared" si="15"/>
        <v>0.9948175973539473</v>
      </c>
      <c r="AH39" s="40">
        <f t="shared" si="16"/>
        <v>0.250388334013969</v>
      </c>
      <c r="AI39" s="12">
        <v>319592855</v>
      </c>
      <c r="AJ39" s="12">
        <v>292105439</v>
      </c>
      <c r="AK39" s="12">
        <v>290591631</v>
      </c>
      <c r="AL39" s="12"/>
    </row>
    <row r="40" spans="1:38" s="13" customFormat="1" ht="12.75">
      <c r="A40" s="29" t="s">
        <v>96</v>
      </c>
      <c r="B40" s="58" t="s">
        <v>438</v>
      </c>
      <c r="C40" s="39" t="s">
        <v>439</v>
      </c>
      <c r="D40" s="75">
        <v>72176189</v>
      </c>
      <c r="E40" s="76">
        <v>23866952</v>
      </c>
      <c r="F40" s="77">
        <f t="shared" si="0"/>
        <v>96043141</v>
      </c>
      <c r="G40" s="75">
        <v>75813558</v>
      </c>
      <c r="H40" s="76">
        <v>31536113</v>
      </c>
      <c r="I40" s="78">
        <f t="shared" si="1"/>
        <v>107349671</v>
      </c>
      <c r="J40" s="75">
        <v>27268809</v>
      </c>
      <c r="K40" s="76">
        <v>1973332</v>
      </c>
      <c r="L40" s="76">
        <f t="shared" si="2"/>
        <v>29242141</v>
      </c>
      <c r="M40" s="40">
        <f t="shared" si="3"/>
        <v>0.30446881157291594</v>
      </c>
      <c r="N40" s="103">
        <v>25433663</v>
      </c>
      <c r="O40" s="104">
        <v>1259026</v>
      </c>
      <c r="P40" s="105">
        <f t="shared" si="4"/>
        <v>26692689</v>
      </c>
      <c r="Q40" s="40">
        <f t="shared" si="5"/>
        <v>0.27792394878047566</v>
      </c>
      <c r="R40" s="103">
        <v>19252816</v>
      </c>
      <c r="S40" s="105">
        <v>9141769</v>
      </c>
      <c r="T40" s="105">
        <f t="shared" si="6"/>
        <v>28394585</v>
      </c>
      <c r="U40" s="40">
        <f t="shared" si="7"/>
        <v>0.2645055614562619</v>
      </c>
      <c r="V40" s="103">
        <v>5995553</v>
      </c>
      <c r="W40" s="105">
        <v>8226709</v>
      </c>
      <c r="X40" s="105">
        <f t="shared" si="8"/>
        <v>14222262</v>
      </c>
      <c r="Y40" s="40">
        <f t="shared" si="9"/>
        <v>0.13248538041630328</v>
      </c>
      <c r="Z40" s="75">
        <f t="shared" si="10"/>
        <v>77950841</v>
      </c>
      <c r="AA40" s="76">
        <f t="shared" si="11"/>
        <v>20600836</v>
      </c>
      <c r="AB40" s="76">
        <f t="shared" si="12"/>
        <v>98551677</v>
      </c>
      <c r="AC40" s="40">
        <f t="shared" si="13"/>
        <v>0.9180435867381466</v>
      </c>
      <c r="AD40" s="75">
        <v>3836324</v>
      </c>
      <c r="AE40" s="76">
        <v>3491321</v>
      </c>
      <c r="AF40" s="76">
        <f t="shared" si="14"/>
        <v>7327645</v>
      </c>
      <c r="AG40" s="40">
        <f t="shared" si="15"/>
        <v>0.8575048568263479</v>
      </c>
      <c r="AH40" s="40">
        <f t="shared" si="16"/>
        <v>0.9409048882690141</v>
      </c>
      <c r="AI40" s="12">
        <v>83300063</v>
      </c>
      <c r="AJ40" s="12">
        <v>91275139</v>
      </c>
      <c r="AK40" s="12">
        <v>78268875</v>
      </c>
      <c r="AL40" s="12"/>
    </row>
    <row r="41" spans="1:38" s="13" customFormat="1" ht="12.75">
      <c r="A41" s="29" t="s">
        <v>96</v>
      </c>
      <c r="B41" s="58" t="s">
        <v>440</v>
      </c>
      <c r="C41" s="39" t="s">
        <v>441</v>
      </c>
      <c r="D41" s="75">
        <v>0</v>
      </c>
      <c r="E41" s="76">
        <v>0</v>
      </c>
      <c r="F41" s="77">
        <f t="shared" si="0"/>
        <v>0</v>
      </c>
      <c r="G41" s="75">
        <v>0</v>
      </c>
      <c r="H41" s="76">
        <v>0</v>
      </c>
      <c r="I41" s="78">
        <f t="shared" si="1"/>
        <v>0</v>
      </c>
      <c r="J41" s="75">
        <v>175692934</v>
      </c>
      <c r="K41" s="76">
        <v>0</v>
      </c>
      <c r="L41" s="76">
        <f t="shared" si="2"/>
        <v>175692934</v>
      </c>
      <c r="M41" s="40">
        <f t="shared" si="3"/>
        <v>0</v>
      </c>
      <c r="N41" s="103">
        <v>68225344</v>
      </c>
      <c r="O41" s="104">
        <v>0</v>
      </c>
      <c r="P41" s="105">
        <f t="shared" si="4"/>
        <v>68225344</v>
      </c>
      <c r="Q41" s="40">
        <f t="shared" si="5"/>
        <v>0</v>
      </c>
      <c r="R41" s="103">
        <v>64090046</v>
      </c>
      <c r="S41" s="105">
        <v>0</v>
      </c>
      <c r="T41" s="105">
        <f t="shared" si="6"/>
        <v>64090046</v>
      </c>
      <c r="U41" s="40">
        <f t="shared" si="7"/>
        <v>0</v>
      </c>
      <c r="V41" s="103">
        <v>30558932</v>
      </c>
      <c r="W41" s="105">
        <v>0</v>
      </c>
      <c r="X41" s="105">
        <f t="shared" si="8"/>
        <v>30558932</v>
      </c>
      <c r="Y41" s="40">
        <f t="shared" si="9"/>
        <v>0</v>
      </c>
      <c r="Z41" s="75">
        <f t="shared" si="10"/>
        <v>338567256</v>
      </c>
      <c r="AA41" s="76">
        <f t="shared" si="11"/>
        <v>0</v>
      </c>
      <c r="AB41" s="76">
        <f t="shared" si="12"/>
        <v>338567256</v>
      </c>
      <c r="AC41" s="40">
        <f t="shared" si="13"/>
        <v>0</v>
      </c>
      <c r="AD41" s="75">
        <v>12597037</v>
      </c>
      <c r="AE41" s="76">
        <v>4709552</v>
      </c>
      <c r="AF41" s="76">
        <f t="shared" si="14"/>
        <v>17306589</v>
      </c>
      <c r="AG41" s="40">
        <f t="shared" si="15"/>
        <v>4.22207892578125</v>
      </c>
      <c r="AH41" s="40">
        <f t="shared" si="16"/>
        <v>0.7657397422449912</v>
      </c>
      <c r="AI41" s="12">
        <v>51200000</v>
      </c>
      <c r="AJ41" s="12">
        <v>51200000</v>
      </c>
      <c r="AK41" s="12">
        <v>216170441</v>
      </c>
      <c r="AL41" s="12"/>
    </row>
    <row r="42" spans="1:38" s="13" customFormat="1" ht="12.75">
      <c r="A42" s="29" t="s">
        <v>115</v>
      </c>
      <c r="B42" s="58" t="s">
        <v>442</v>
      </c>
      <c r="C42" s="39" t="s">
        <v>443</v>
      </c>
      <c r="D42" s="75">
        <v>522264064</v>
      </c>
      <c r="E42" s="76">
        <v>849317000</v>
      </c>
      <c r="F42" s="77">
        <f t="shared" si="0"/>
        <v>1371581064</v>
      </c>
      <c r="G42" s="75">
        <v>515292000</v>
      </c>
      <c r="H42" s="76">
        <v>849317000</v>
      </c>
      <c r="I42" s="78">
        <f t="shared" si="1"/>
        <v>1364609000</v>
      </c>
      <c r="J42" s="75">
        <v>33796449</v>
      </c>
      <c r="K42" s="76">
        <v>71089934</v>
      </c>
      <c r="L42" s="76">
        <f t="shared" si="2"/>
        <v>104886383</v>
      </c>
      <c r="M42" s="40">
        <f t="shared" si="3"/>
        <v>0.07647115125234771</v>
      </c>
      <c r="N42" s="103">
        <v>304655413</v>
      </c>
      <c r="O42" s="104">
        <v>199409783</v>
      </c>
      <c r="P42" s="105">
        <f t="shared" si="4"/>
        <v>504065196</v>
      </c>
      <c r="Q42" s="40">
        <f t="shared" si="5"/>
        <v>0.3675066747640663</v>
      </c>
      <c r="R42" s="103">
        <v>127105719</v>
      </c>
      <c r="S42" s="105">
        <v>144093000</v>
      </c>
      <c r="T42" s="105">
        <f t="shared" si="6"/>
        <v>271198719</v>
      </c>
      <c r="U42" s="40">
        <f t="shared" si="7"/>
        <v>0.19873730790284982</v>
      </c>
      <c r="V42" s="103">
        <v>-6452302</v>
      </c>
      <c r="W42" s="105">
        <v>177674119</v>
      </c>
      <c r="X42" s="105">
        <f t="shared" si="8"/>
        <v>171221817</v>
      </c>
      <c r="Y42" s="40">
        <f t="shared" si="9"/>
        <v>0.1254731699702992</v>
      </c>
      <c r="Z42" s="75">
        <f t="shared" si="10"/>
        <v>459105279</v>
      </c>
      <c r="AA42" s="76">
        <f t="shared" si="11"/>
        <v>592266836</v>
      </c>
      <c r="AB42" s="76">
        <f t="shared" si="12"/>
        <v>1051372115</v>
      </c>
      <c r="AC42" s="40">
        <f t="shared" si="13"/>
        <v>0.7704566766011363</v>
      </c>
      <c r="AD42" s="75">
        <v>13803965</v>
      </c>
      <c r="AE42" s="76">
        <v>133431784</v>
      </c>
      <c r="AF42" s="76">
        <f t="shared" si="14"/>
        <v>147235749</v>
      </c>
      <c r="AG42" s="40">
        <f t="shared" si="15"/>
        <v>0.5993867366182962</v>
      </c>
      <c r="AH42" s="40">
        <f t="shared" si="16"/>
        <v>0.16290926736821243</v>
      </c>
      <c r="AI42" s="12">
        <v>1273642000</v>
      </c>
      <c r="AJ42" s="12">
        <v>1273642000</v>
      </c>
      <c r="AK42" s="12">
        <v>763404122</v>
      </c>
      <c r="AL42" s="12"/>
    </row>
    <row r="43" spans="1:38" s="55" customFormat="1" ht="12.75">
      <c r="A43" s="59"/>
      <c r="B43" s="60" t="s">
        <v>444</v>
      </c>
      <c r="C43" s="32"/>
      <c r="D43" s="79">
        <f>SUM(D37:D42)</f>
        <v>1247613497</v>
      </c>
      <c r="E43" s="80">
        <f>SUM(E37:E42)</f>
        <v>1152584854</v>
      </c>
      <c r="F43" s="81">
        <f t="shared" si="0"/>
        <v>2400198351</v>
      </c>
      <c r="G43" s="79">
        <f>SUM(G37:G42)</f>
        <v>1233613911</v>
      </c>
      <c r="H43" s="80">
        <f>SUM(H37:H42)</f>
        <v>1175532840</v>
      </c>
      <c r="I43" s="88">
        <f t="shared" si="1"/>
        <v>2409146751</v>
      </c>
      <c r="J43" s="79">
        <f>SUM(J37:J42)</f>
        <v>456519874</v>
      </c>
      <c r="K43" s="90">
        <f>SUM(K37:K42)</f>
        <v>88917290</v>
      </c>
      <c r="L43" s="80">
        <f t="shared" si="2"/>
        <v>545437164</v>
      </c>
      <c r="M43" s="44">
        <f t="shared" si="3"/>
        <v>0.2272467039120968</v>
      </c>
      <c r="N43" s="109">
        <f>SUM(N37:N42)</f>
        <v>592318342</v>
      </c>
      <c r="O43" s="110">
        <f>SUM(O37:O42)</f>
        <v>218430920</v>
      </c>
      <c r="P43" s="111">
        <f t="shared" si="4"/>
        <v>810749262</v>
      </c>
      <c r="Q43" s="44">
        <f t="shared" si="5"/>
        <v>0.33778427589628823</v>
      </c>
      <c r="R43" s="109">
        <f>SUM(R37:R42)</f>
        <v>367319219</v>
      </c>
      <c r="S43" s="111">
        <f>SUM(S37:S42)</f>
        <v>189012150</v>
      </c>
      <c r="T43" s="111">
        <f t="shared" si="6"/>
        <v>556331369</v>
      </c>
      <c r="U43" s="44">
        <f t="shared" si="7"/>
        <v>0.2309246494714676</v>
      </c>
      <c r="V43" s="109">
        <f>SUM(V37:V42)</f>
        <v>109486354</v>
      </c>
      <c r="W43" s="111">
        <f>SUM(W37:W42)</f>
        <v>266661833</v>
      </c>
      <c r="X43" s="111">
        <f t="shared" si="8"/>
        <v>376148187</v>
      </c>
      <c r="Y43" s="44">
        <f t="shared" si="9"/>
        <v>0.15613336416466395</v>
      </c>
      <c r="Z43" s="79">
        <f t="shared" si="10"/>
        <v>1525643789</v>
      </c>
      <c r="AA43" s="80">
        <f t="shared" si="11"/>
        <v>763022193</v>
      </c>
      <c r="AB43" s="80">
        <f t="shared" si="12"/>
        <v>2288665982</v>
      </c>
      <c r="AC43" s="44">
        <f t="shared" si="13"/>
        <v>0.949990273963182</v>
      </c>
      <c r="AD43" s="79">
        <f>SUM(AD37:AD42)</f>
        <v>97699555</v>
      </c>
      <c r="AE43" s="80">
        <f>SUM(AE37:AE42)</f>
        <v>193754366</v>
      </c>
      <c r="AF43" s="80">
        <f t="shared" si="14"/>
        <v>291453921</v>
      </c>
      <c r="AG43" s="44">
        <f t="shared" si="15"/>
        <v>0.8137948359104568</v>
      </c>
      <c r="AH43" s="44">
        <f t="shared" si="16"/>
        <v>0.2905923025821979</v>
      </c>
      <c r="AI43" s="61">
        <f>SUM(AI37:AI42)</f>
        <v>2235114235</v>
      </c>
      <c r="AJ43" s="61">
        <f>SUM(AJ37:AJ42)</f>
        <v>2221737308</v>
      </c>
      <c r="AK43" s="61">
        <f>SUM(AK37:AK42)</f>
        <v>1808038348</v>
      </c>
      <c r="AL43" s="61"/>
    </row>
    <row r="44" spans="1:38" s="55" customFormat="1" ht="12.75">
      <c r="A44" s="59"/>
      <c r="B44" s="60" t="s">
        <v>445</v>
      </c>
      <c r="C44" s="32"/>
      <c r="D44" s="79">
        <f>SUM(D9:D14,D16:D20,D22:D27,D29:D35,D37:D42)</f>
        <v>10709857361</v>
      </c>
      <c r="E44" s="80">
        <f>SUM(E9:E14,E16:E20,E22:E27,E29:E35,E37:E42)</f>
        <v>4891791867</v>
      </c>
      <c r="F44" s="81">
        <f t="shared" si="0"/>
        <v>15601649228</v>
      </c>
      <c r="G44" s="79">
        <f>SUM(G9:G14,G16:G20,G22:G27,G29:G35,G37:G42)</f>
        <v>10110842469</v>
      </c>
      <c r="H44" s="80">
        <f>SUM(H9:H14,H16:H20,H22:H27,H29:H35,H37:H42)</f>
        <v>6302825911</v>
      </c>
      <c r="I44" s="88">
        <f t="shared" si="1"/>
        <v>16413668380</v>
      </c>
      <c r="J44" s="79">
        <f>SUM(J9:J14,J16:J20,J22:J27,J29:J35,J37:J42)</f>
        <v>3083485443</v>
      </c>
      <c r="K44" s="90">
        <f>SUM(K9:K14,K16:K20,K22:K27,K29:K35,K37:K42)</f>
        <v>473651111</v>
      </c>
      <c r="L44" s="80">
        <f t="shared" si="2"/>
        <v>3557136554</v>
      </c>
      <c r="M44" s="44">
        <f t="shared" si="3"/>
        <v>0.22799747014027663</v>
      </c>
      <c r="N44" s="109">
        <f>SUM(N9:N14,N16:N20,N22:N27,N29:N35,N37:N42)</f>
        <v>2622635461</v>
      </c>
      <c r="O44" s="110">
        <f>SUM(O9:O14,O16:O20,O22:O27,O29:O35,O37:O42)</f>
        <v>874150452</v>
      </c>
      <c r="P44" s="111">
        <f t="shared" si="4"/>
        <v>3496785913</v>
      </c>
      <c r="Q44" s="44">
        <f t="shared" si="5"/>
        <v>0.22412924825436922</v>
      </c>
      <c r="R44" s="109">
        <f>SUM(R9:R14,R16:R20,R22:R27,R29:R35,R37:R42)</f>
        <v>2902814916</v>
      </c>
      <c r="S44" s="111">
        <f>SUM(S9:S14,S16:S20,S22:S27,S29:S35,S37:S42)</f>
        <v>661629632</v>
      </c>
      <c r="T44" s="111">
        <f t="shared" si="6"/>
        <v>3564444548</v>
      </c>
      <c r="U44" s="44">
        <f t="shared" si="7"/>
        <v>0.21716318774560256</v>
      </c>
      <c r="V44" s="109">
        <f>SUM(V9:V14,V16:V20,V22:V27,V29:V35,V37:V42)</f>
        <v>1461746023</v>
      </c>
      <c r="W44" s="111">
        <f>SUM(W9:W14,W16:W20,W22:W27,W29:W35,W37:W42)</f>
        <v>1217725740</v>
      </c>
      <c r="X44" s="111">
        <f t="shared" si="8"/>
        <v>2679471763</v>
      </c>
      <c r="Y44" s="44">
        <f t="shared" si="9"/>
        <v>0.16324636887783886</v>
      </c>
      <c r="Z44" s="79">
        <f t="shared" si="10"/>
        <v>10070681843</v>
      </c>
      <c r="AA44" s="80">
        <f t="shared" si="11"/>
        <v>3227156935</v>
      </c>
      <c r="AB44" s="80">
        <f t="shared" si="12"/>
        <v>13297838778</v>
      </c>
      <c r="AC44" s="44">
        <f t="shared" si="13"/>
        <v>0.8101686027849431</v>
      </c>
      <c r="AD44" s="79">
        <f>SUM(AD9:AD14,AD16:AD20,AD22:AD27,AD29:AD35,AD37:AD42)</f>
        <v>1398853835</v>
      </c>
      <c r="AE44" s="80">
        <f>SUM(AE9:AE14,AE16:AE20,AE22:AE27,AE29:AE35,AE37:AE42)</f>
        <v>1024586667</v>
      </c>
      <c r="AF44" s="80">
        <f t="shared" si="14"/>
        <v>2423440502</v>
      </c>
      <c r="AG44" s="44">
        <f t="shared" si="15"/>
        <v>0.8168677998079913</v>
      </c>
      <c r="AH44" s="44">
        <f t="shared" si="16"/>
        <v>0.10564784272141381</v>
      </c>
      <c r="AI44" s="61">
        <f>SUM(AI9:AI14,AI16:AI20,AI22:AI27,AI29:AI35,AI37:AI42)</f>
        <v>14345804692</v>
      </c>
      <c r="AJ44" s="61">
        <f>SUM(AJ9:AJ14,AJ16:AJ20,AJ22:AJ27,AJ29:AJ35,AJ37:AJ42)</f>
        <v>14558723295</v>
      </c>
      <c r="AK44" s="61">
        <f>SUM(AK9:AK14,AK16:AK20,AK22:AK27,AK29:AK35,AK37:AK42)</f>
        <v>11892552266</v>
      </c>
      <c r="AL44" s="61"/>
    </row>
    <row r="45" spans="1:38" s="13" customFormat="1" ht="12.75">
      <c r="A45" s="62"/>
      <c r="B45" s="63"/>
      <c r="C45" s="64"/>
      <c r="D45" s="91"/>
      <c r="E45" s="91"/>
      <c r="F45" s="92"/>
      <c r="G45" s="93"/>
      <c r="H45" s="91"/>
      <c r="I45" s="94"/>
      <c r="J45" s="93"/>
      <c r="K45" s="95"/>
      <c r="L45" s="91"/>
      <c r="M45" s="68"/>
      <c r="N45" s="93"/>
      <c r="O45" s="95"/>
      <c r="P45" s="91"/>
      <c r="Q45" s="68"/>
      <c r="R45" s="93"/>
      <c r="S45" s="95"/>
      <c r="T45" s="91"/>
      <c r="U45" s="68"/>
      <c r="V45" s="93"/>
      <c r="W45" s="95"/>
      <c r="X45" s="91"/>
      <c r="Y45" s="68"/>
      <c r="Z45" s="93"/>
      <c r="AA45" s="95"/>
      <c r="AB45" s="91"/>
      <c r="AC45" s="68"/>
      <c r="AD45" s="93"/>
      <c r="AE45" s="91"/>
      <c r="AF45" s="91"/>
      <c r="AG45" s="68"/>
      <c r="AH45" s="68"/>
      <c r="AI45" s="12"/>
      <c r="AJ45" s="12"/>
      <c r="AK45" s="12"/>
      <c r="AL45" s="12"/>
    </row>
    <row r="46" spans="1:38" s="71" customFormat="1" ht="13.5">
      <c r="A46" s="73"/>
      <c r="B46" s="136" t="s">
        <v>655</v>
      </c>
      <c r="C46" s="73"/>
      <c r="D46" s="96"/>
      <c r="E46" s="96"/>
      <c r="F46" s="96"/>
      <c r="G46" s="96"/>
      <c r="H46" s="96"/>
      <c r="I46" s="96"/>
      <c r="J46" s="96"/>
      <c r="K46" s="96"/>
      <c r="L46" s="96"/>
      <c r="M46" s="73"/>
      <c r="N46" s="96"/>
      <c r="O46" s="96"/>
      <c r="P46" s="96"/>
      <c r="Q46" s="73"/>
      <c r="R46" s="96"/>
      <c r="S46" s="96"/>
      <c r="T46" s="96"/>
      <c r="U46" s="73"/>
      <c r="V46" s="96"/>
      <c r="W46" s="96"/>
      <c r="X46" s="96"/>
      <c r="Y46" s="73"/>
      <c r="Z46" s="96"/>
      <c r="AA46" s="96"/>
      <c r="AB46" s="96"/>
      <c r="AC46" s="73"/>
      <c r="AD46" s="96"/>
      <c r="AE46" s="96"/>
      <c r="AF46" s="96"/>
      <c r="AG46" s="73"/>
      <c r="AH46" s="73"/>
      <c r="AI46" s="73"/>
      <c r="AJ46" s="73"/>
      <c r="AK46" s="73"/>
      <c r="AL46" s="73"/>
    </row>
    <row r="47" spans="1:38" s="72" customFormat="1" ht="12.75">
      <c r="A47" s="74"/>
      <c r="B47" s="74"/>
      <c r="C47" s="74"/>
      <c r="D47" s="97"/>
      <c r="E47" s="97"/>
      <c r="F47" s="97"/>
      <c r="G47" s="97"/>
      <c r="H47" s="97"/>
      <c r="I47" s="97"/>
      <c r="J47" s="97"/>
      <c r="K47" s="97"/>
      <c r="L47" s="97"/>
      <c r="M47" s="74"/>
      <c r="N47" s="97"/>
      <c r="O47" s="97"/>
      <c r="P47" s="97"/>
      <c r="Q47" s="74"/>
      <c r="R47" s="97"/>
      <c r="S47" s="97"/>
      <c r="T47" s="97"/>
      <c r="U47" s="74"/>
      <c r="V47" s="97"/>
      <c r="W47" s="97"/>
      <c r="X47" s="97"/>
      <c r="Y47" s="74"/>
      <c r="Z47" s="97"/>
      <c r="AA47" s="97"/>
      <c r="AB47" s="97"/>
      <c r="AC47" s="74"/>
      <c r="AD47" s="97"/>
      <c r="AE47" s="97"/>
      <c r="AF47" s="97"/>
      <c r="AG47" s="74"/>
      <c r="AH47" s="74"/>
      <c r="AI47" s="74"/>
      <c r="AJ47" s="74"/>
      <c r="AK47" s="74"/>
      <c r="AL47" s="74"/>
    </row>
    <row r="48" spans="1:38" s="72" customFormat="1" ht="12.75">
      <c r="A48" s="74"/>
      <c r="B48" s="74"/>
      <c r="C48" s="74"/>
      <c r="D48" s="97"/>
      <c r="E48" s="97"/>
      <c r="F48" s="97"/>
      <c r="G48" s="97"/>
      <c r="H48" s="97"/>
      <c r="I48" s="97"/>
      <c r="J48" s="97"/>
      <c r="K48" s="97"/>
      <c r="L48" s="97"/>
      <c r="M48" s="74"/>
      <c r="N48" s="97"/>
      <c r="O48" s="97"/>
      <c r="P48" s="97"/>
      <c r="Q48" s="74"/>
      <c r="R48" s="97"/>
      <c r="S48" s="97"/>
      <c r="T48" s="97"/>
      <c r="U48" s="74"/>
      <c r="V48" s="97"/>
      <c r="W48" s="97"/>
      <c r="X48" s="97"/>
      <c r="Y48" s="74"/>
      <c r="Z48" s="97"/>
      <c r="AA48" s="97"/>
      <c r="AB48" s="97"/>
      <c r="AC48" s="74"/>
      <c r="AD48" s="97"/>
      <c r="AE48" s="97"/>
      <c r="AF48" s="97"/>
      <c r="AG48" s="74"/>
      <c r="AH48" s="74"/>
      <c r="AI48" s="74"/>
      <c r="AJ48" s="74"/>
      <c r="AK48" s="74"/>
      <c r="AL48" s="74"/>
    </row>
    <row r="49" spans="1:38" s="72" customFormat="1" ht="12.75">
      <c r="A49" s="74"/>
      <c r="B49" s="74"/>
      <c r="C49" s="74"/>
      <c r="D49" s="97"/>
      <c r="E49" s="97"/>
      <c r="F49" s="97"/>
      <c r="G49" s="97"/>
      <c r="H49" s="97"/>
      <c r="I49" s="97"/>
      <c r="J49" s="97"/>
      <c r="K49" s="97"/>
      <c r="L49" s="97"/>
      <c r="M49" s="74"/>
      <c r="N49" s="97"/>
      <c r="O49" s="97"/>
      <c r="P49" s="97"/>
      <c r="Q49" s="74"/>
      <c r="R49" s="97"/>
      <c r="S49" s="97"/>
      <c r="T49" s="97"/>
      <c r="U49" s="74"/>
      <c r="V49" s="97"/>
      <c r="W49" s="97"/>
      <c r="X49" s="97"/>
      <c r="Y49" s="74"/>
      <c r="Z49" s="97"/>
      <c r="AA49" s="97"/>
      <c r="AB49" s="97"/>
      <c r="AC49" s="74"/>
      <c r="AD49" s="97"/>
      <c r="AE49" s="97"/>
      <c r="AF49" s="97"/>
      <c r="AG49" s="74"/>
      <c r="AH49" s="74"/>
      <c r="AI49" s="74"/>
      <c r="AJ49" s="74"/>
      <c r="AK49" s="74"/>
      <c r="AL49" s="74"/>
    </row>
    <row r="50" spans="1:38" s="72" customFormat="1" ht="12.75">
      <c r="A50" s="74"/>
      <c r="B50" s="74"/>
      <c r="C50" s="74"/>
      <c r="D50" s="97"/>
      <c r="E50" s="97"/>
      <c r="F50" s="97"/>
      <c r="G50" s="97"/>
      <c r="H50" s="97"/>
      <c r="I50" s="97"/>
      <c r="J50" s="97"/>
      <c r="K50" s="97"/>
      <c r="L50" s="97"/>
      <c r="M50" s="74"/>
      <c r="N50" s="97"/>
      <c r="O50" s="97"/>
      <c r="P50" s="97"/>
      <c r="Q50" s="74"/>
      <c r="R50" s="97"/>
      <c r="S50" s="97"/>
      <c r="T50" s="97"/>
      <c r="U50" s="74"/>
      <c r="V50" s="97"/>
      <c r="W50" s="97"/>
      <c r="X50" s="97"/>
      <c r="Y50" s="74"/>
      <c r="Z50" s="97"/>
      <c r="AA50" s="97"/>
      <c r="AB50" s="97"/>
      <c r="AC50" s="74"/>
      <c r="AD50" s="97"/>
      <c r="AE50" s="97"/>
      <c r="AF50" s="97"/>
      <c r="AG50" s="74"/>
      <c r="AH50" s="74"/>
      <c r="AI50" s="74"/>
      <c r="AJ50" s="74"/>
      <c r="AK50" s="74"/>
      <c r="AL50" s="74"/>
    </row>
    <row r="51" spans="1:38" s="72" customFormat="1" ht="12.75">
      <c r="A51" s="74"/>
      <c r="B51" s="74"/>
      <c r="C51" s="74"/>
      <c r="D51" s="97"/>
      <c r="E51" s="97"/>
      <c r="F51" s="97"/>
      <c r="G51" s="97"/>
      <c r="H51" s="97"/>
      <c r="I51" s="97"/>
      <c r="J51" s="97"/>
      <c r="K51" s="97"/>
      <c r="L51" s="97"/>
      <c r="M51" s="74"/>
      <c r="N51" s="97"/>
      <c r="O51" s="97"/>
      <c r="P51" s="97"/>
      <c r="Q51" s="74"/>
      <c r="R51" s="97"/>
      <c r="S51" s="97"/>
      <c r="T51" s="97"/>
      <c r="U51" s="74"/>
      <c r="V51" s="97"/>
      <c r="W51" s="97"/>
      <c r="X51" s="97"/>
      <c r="Y51" s="74"/>
      <c r="Z51" s="97"/>
      <c r="AA51" s="97"/>
      <c r="AB51" s="97"/>
      <c r="AC51" s="74"/>
      <c r="AD51" s="97"/>
      <c r="AE51" s="97"/>
      <c r="AF51" s="97"/>
      <c r="AG51" s="74"/>
      <c r="AH51" s="74"/>
      <c r="AI51" s="74"/>
      <c r="AJ51" s="74"/>
      <c r="AK51" s="74"/>
      <c r="AL51" s="74"/>
    </row>
    <row r="52" spans="1:38" s="72" customFormat="1" ht="12.75">
      <c r="A52" s="74"/>
      <c r="B52" s="74"/>
      <c r="C52" s="74"/>
      <c r="D52" s="97"/>
      <c r="E52" s="97"/>
      <c r="F52" s="97"/>
      <c r="G52" s="97"/>
      <c r="H52" s="97"/>
      <c r="I52" s="97"/>
      <c r="J52" s="97"/>
      <c r="K52" s="97"/>
      <c r="L52" s="97"/>
      <c r="M52" s="74"/>
      <c r="N52" s="97"/>
      <c r="O52" s="97"/>
      <c r="P52" s="97"/>
      <c r="Q52" s="74"/>
      <c r="R52" s="97"/>
      <c r="S52" s="97"/>
      <c r="T52" s="97"/>
      <c r="U52" s="74"/>
      <c r="V52" s="97"/>
      <c r="W52" s="97"/>
      <c r="X52" s="97"/>
      <c r="Y52" s="74"/>
      <c r="Z52" s="97"/>
      <c r="AA52" s="97"/>
      <c r="AB52" s="97"/>
      <c r="AC52" s="74"/>
      <c r="AD52" s="97"/>
      <c r="AE52" s="97"/>
      <c r="AF52" s="97"/>
      <c r="AG52" s="74"/>
      <c r="AH52" s="74"/>
      <c r="AI52" s="74"/>
      <c r="AJ52" s="74"/>
      <c r="AK52" s="74"/>
      <c r="AL52" s="74"/>
    </row>
    <row r="53" spans="1:38" s="72" customFormat="1" ht="12.75">
      <c r="A53" s="74"/>
      <c r="B53" s="74"/>
      <c r="C53" s="74"/>
      <c r="D53" s="97"/>
      <c r="E53" s="97"/>
      <c r="F53" s="97"/>
      <c r="G53" s="97"/>
      <c r="H53" s="97"/>
      <c r="I53" s="97"/>
      <c r="J53" s="97"/>
      <c r="K53" s="97"/>
      <c r="L53" s="97"/>
      <c r="M53" s="74"/>
      <c r="N53" s="97"/>
      <c r="O53" s="97"/>
      <c r="P53" s="97"/>
      <c r="Q53" s="74"/>
      <c r="R53" s="97"/>
      <c r="S53" s="97"/>
      <c r="T53" s="97"/>
      <c r="U53" s="74"/>
      <c r="V53" s="97"/>
      <c r="W53" s="97"/>
      <c r="X53" s="97"/>
      <c r="Y53" s="74"/>
      <c r="Z53" s="97"/>
      <c r="AA53" s="97"/>
      <c r="AB53" s="97"/>
      <c r="AC53" s="74"/>
      <c r="AD53" s="97"/>
      <c r="AE53" s="97"/>
      <c r="AF53" s="97"/>
      <c r="AG53" s="74"/>
      <c r="AH53" s="74"/>
      <c r="AI53" s="74"/>
      <c r="AJ53" s="74"/>
      <c r="AK53" s="74"/>
      <c r="AL53" s="74"/>
    </row>
    <row r="54" spans="1:38" s="72" customFormat="1" ht="12.75">
      <c r="A54" s="74"/>
      <c r="B54" s="74"/>
      <c r="C54" s="74"/>
      <c r="D54" s="97"/>
      <c r="E54" s="97"/>
      <c r="F54" s="97"/>
      <c r="G54" s="97"/>
      <c r="H54" s="97"/>
      <c r="I54" s="97"/>
      <c r="J54" s="97"/>
      <c r="K54" s="97"/>
      <c r="L54" s="97"/>
      <c r="M54" s="74"/>
      <c r="N54" s="97"/>
      <c r="O54" s="97"/>
      <c r="P54" s="97"/>
      <c r="Q54" s="74"/>
      <c r="R54" s="97"/>
      <c r="S54" s="97"/>
      <c r="T54" s="97"/>
      <c r="U54" s="74"/>
      <c r="V54" s="97"/>
      <c r="W54" s="97"/>
      <c r="X54" s="97"/>
      <c r="Y54" s="74"/>
      <c r="Z54" s="97"/>
      <c r="AA54" s="97"/>
      <c r="AB54" s="97"/>
      <c r="AC54" s="74"/>
      <c r="AD54" s="97"/>
      <c r="AE54" s="97"/>
      <c r="AF54" s="97"/>
      <c r="AG54" s="74"/>
      <c r="AH54" s="74"/>
      <c r="AI54" s="74"/>
      <c r="AJ54" s="74"/>
      <c r="AK54" s="74"/>
      <c r="AL54" s="74"/>
    </row>
    <row r="55" spans="1:38" s="72" customFormat="1" ht="12.75">
      <c r="A55" s="74"/>
      <c r="B55" s="74"/>
      <c r="C55" s="74"/>
      <c r="D55" s="97"/>
      <c r="E55" s="97"/>
      <c r="F55" s="97"/>
      <c r="G55" s="97"/>
      <c r="H55" s="97"/>
      <c r="I55" s="97"/>
      <c r="J55" s="97"/>
      <c r="K55" s="97"/>
      <c r="L55" s="97"/>
      <c r="M55" s="74"/>
      <c r="N55" s="97"/>
      <c r="O55" s="97"/>
      <c r="P55" s="97"/>
      <c r="Q55" s="74"/>
      <c r="R55" s="97"/>
      <c r="S55" s="97"/>
      <c r="T55" s="97"/>
      <c r="U55" s="74"/>
      <c r="V55" s="97"/>
      <c r="W55" s="97"/>
      <c r="X55" s="97"/>
      <c r="Y55" s="74"/>
      <c r="Z55" s="97"/>
      <c r="AA55" s="97"/>
      <c r="AB55" s="97"/>
      <c r="AC55" s="74"/>
      <c r="AD55" s="97"/>
      <c r="AE55" s="97"/>
      <c r="AF55" s="97"/>
      <c r="AG55" s="74"/>
      <c r="AH55" s="74"/>
      <c r="AI55" s="74"/>
      <c r="AJ55" s="74"/>
      <c r="AK55" s="74"/>
      <c r="AL55" s="74"/>
    </row>
    <row r="56" spans="1:38" s="72" customFormat="1" ht="12.75">
      <c r="A56" s="74"/>
      <c r="B56" s="74"/>
      <c r="C56" s="74"/>
      <c r="D56" s="97"/>
      <c r="E56" s="97"/>
      <c r="F56" s="97"/>
      <c r="G56" s="97"/>
      <c r="H56" s="97"/>
      <c r="I56" s="97"/>
      <c r="J56" s="97"/>
      <c r="K56" s="97"/>
      <c r="L56" s="97"/>
      <c r="M56" s="74"/>
      <c r="N56" s="97"/>
      <c r="O56" s="97"/>
      <c r="P56" s="97"/>
      <c r="Q56" s="74"/>
      <c r="R56" s="97"/>
      <c r="S56" s="97"/>
      <c r="T56" s="97"/>
      <c r="U56" s="74"/>
      <c r="V56" s="97"/>
      <c r="W56" s="97"/>
      <c r="X56" s="97"/>
      <c r="Y56" s="74"/>
      <c r="Z56" s="97"/>
      <c r="AA56" s="97"/>
      <c r="AB56" s="97"/>
      <c r="AC56" s="74"/>
      <c r="AD56" s="97"/>
      <c r="AE56" s="97"/>
      <c r="AF56" s="97"/>
      <c r="AG56" s="74"/>
      <c r="AH56" s="74"/>
      <c r="AI56" s="74"/>
      <c r="AJ56" s="74"/>
      <c r="AK56" s="74"/>
      <c r="AL56" s="74"/>
    </row>
    <row r="57" spans="1:38" s="72" customFormat="1" ht="12.75">
      <c r="A57" s="74"/>
      <c r="B57" s="74"/>
      <c r="C57" s="74"/>
      <c r="D57" s="97"/>
      <c r="E57" s="97"/>
      <c r="F57" s="97"/>
      <c r="G57" s="97"/>
      <c r="H57" s="97"/>
      <c r="I57" s="97"/>
      <c r="J57" s="97"/>
      <c r="K57" s="97"/>
      <c r="L57" s="97"/>
      <c r="M57" s="74"/>
      <c r="N57" s="97"/>
      <c r="O57" s="97"/>
      <c r="P57" s="97"/>
      <c r="Q57" s="74"/>
      <c r="R57" s="97"/>
      <c r="S57" s="97"/>
      <c r="T57" s="97"/>
      <c r="U57" s="74"/>
      <c r="V57" s="97"/>
      <c r="W57" s="97"/>
      <c r="X57" s="97"/>
      <c r="Y57" s="74"/>
      <c r="Z57" s="97"/>
      <c r="AA57" s="97"/>
      <c r="AB57" s="97"/>
      <c r="AC57" s="74"/>
      <c r="AD57" s="97"/>
      <c r="AE57" s="97"/>
      <c r="AF57" s="97"/>
      <c r="AG57" s="74"/>
      <c r="AH57" s="74"/>
      <c r="AI57" s="74"/>
      <c r="AJ57" s="74"/>
      <c r="AK57" s="74"/>
      <c r="AL57" s="74"/>
    </row>
    <row r="58" spans="1:38" s="72" customFormat="1" ht="12.75">
      <c r="A58" s="74"/>
      <c r="B58" s="74"/>
      <c r="C58" s="74"/>
      <c r="D58" s="97"/>
      <c r="E58" s="97"/>
      <c r="F58" s="97"/>
      <c r="G58" s="97"/>
      <c r="H58" s="97"/>
      <c r="I58" s="97"/>
      <c r="J58" s="97"/>
      <c r="K58" s="97"/>
      <c r="L58" s="97"/>
      <c r="M58" s="74"/>
      <c r="N58" s="97"/>
      <c r="O58" s="97"/>
      <c r="P58" s="97"/>
      <c r="Q58" s="74"/>
      <c r="R58" s="97"/>
      <c r="S58" s="97"/>
      <c r="T58" s="97"/>
      <c r="U58" s="74"/>
      <c r="V58" s="97"/>
      <c r="W58" s="97"/>
      <c r="X58" s="97"/>
      <c r="Y58" s="74"/>
      <c r="Z58" s="97"/>
      <c r="AA58" s="97"/>
      <c r="AB58" s="97"/>
      <c r="AC58" s="74"/>
      <c r="AD58" s="97"/>
      <c r="AE58" s="97"/>
      <c r="AF58" s="97"/>
      <c r="AG58" s="74"/>
      <c r="AH58" s="74"/>
      <c r="AI58" s="74"/>
      <c r="AJ58" s="74"/>
      <c r="AK58" s="74"/>
      <c r="AL58" s="74"/>
    </row>
    <row r="59" spans="1:38" s="72" customFormat="1" ht="12.75">
      <c r="A59" s="74"/>
      <c r="B59" s="74"/>
      <c r="C59" s="74"/>
      <c r="D59" s="97"/>
      <c r="E59" s="97"/>
      <c r="F59" s="97"/>
      <c r="G59" s="97"/>
      <c r="H59" s="97"/>
      <c r="I59" s="97"/>
      <c r="J59" s="97"/>
      <c r="K59" s="97"/>
      <c r="L59" s="97"/>
      <c r="M59" s="74"/>
      <c r="N59" s="97"/>
      <c r="O59" s="97"/>
      <c r="P59" s="97"/>
      <c r="Q59" s="74"/>
      <c r="R59" s="97"/>
      <c r="S59" s="97"/>
      <c r="T59" s="97"/>
      <c r="U59" s="74"/>
      <c r="V59" s="97"/>
      <c r="W59" s="97"/>
      <c r="X59" s="97"/>
      <c r="Y59" s="74"/>
      <c r="Z59" s="97"/>
      <c r="AA59" s="97"/>
      <c r="AB59" s="97"/>
      <c r="AC59" s="74"/>
      <c r="AD59" s="97"/>
      <c r="AE59" s="97"/>
      <c r="AF59" s="97"/>
      <c r="AG59" s="74"/>
      <c r="AH59" s="74"/>
      <c r="AI59" s="74"/>
      <c r="AJ59" s="74"/>
      <c r="AK59" s="74"/>
      <c r="AL59" s="74"/>
    </row>
    <row r="60" spans="1:38" s="72" customFormat="1" ht="12.75">
      <c r="A60" s="74"/>
      <c r="B60" s="74"/>
      <c r="C60" s="74"/>
      <c r="D60" s="97"/>
      <c r="E60" s="97"/>
      <c r="F60" s="97"/>
      <c r="G60" s="97"/>
      <c r="H60" s="97"/>
      <c r="I60" s="97"/>
      <c r="J60" s="97"/>
      <c r="K60" s="97"/>
      <c r="L60" s="97"/>
      <c r="M60" s="74"/>
      <c r="N60" s="97"/>
      <c r="O60" s="97"/>
      <c r="P60" s="97"/>
      <c r="Q60" s="74"/>
      <c r="R60" s="97"/>
      <c r="S60" s="97"/>
      <c r="T60" s="97"/>
      <c r="U60" s="74"/>
      <c r="V60" s="97"/>
      <c r="W60" s="97"/>
      <c r="X60" s="97"/>
      <c r="Y60" s="74"/>
      <c r="Z60" s="97"/>
      <c r="AA60" s="97"/>
      <c r="AB60" s="97"/>
      <c r="AC60" s="74"/>
      <c r="AD60" s="97"/>
      <c r="AE60" s="97"/>
      <c r="AF60" s="97"/>
      <c r="AG60" s="74"/>
      <c r="AH60" s="74"/>
      <c r="AI60" s="74"/>
      <c r="AJ60" s="74"/>
      <c r="AK60" s="74"/>
      <c r="AL60" s="74"/>
    </row>
    <row r="61" spans="1:38" s="72" customFormat="1" ht="12.75">
      <c r="A61" s="74"/>
      <c r="B61" s="74"/>
      <c r="C61" s="74"/>
      <c r="D61" s="97"/>
      <c r="E61" s="97"/>
      <c r="F61" s="97"/>
      <c r="G61" s="97"/>
      <c r="H61" s="97"/>
      <c r="I61" s="97"/>
      <c r="J61" s="97"/>
      <c r="K61" s="97"/>
      <c r="L61" s="97"/>
      <c r="M61" s="74"/>
      <c r="N61" s="97"/>
      <c r="O61" s="97"/>
      <c r="P61" s="97"/>
      <c r="Q61" s="74"/>
      <c r="R61" s="97"/>
      <c r="S61" s="97"/>
      <c r="T61" s="97"/>
      <c r="U61" s="74"/>
      <c r="V61" s="97"/>
      <c r="W61" s="97"/>
      <c r="X61" s="97"/>
      <c r="Y61" s="74"/>
      <c r="Z61" s="97"/>
      <c r="AA61" s="97"/>
      <c r="AB61" s="97"/>
      <c r="AC61" s="74"/>
      <c r="AD61" s="97"/>
      <c r="AE61" s="97"/>
      <c r="AF61" s="97"/>
      <c r="AG61" s="74"/>
      <c r="AH61" s="74"/>
      <c r="AI61" s="74"/>
      <c r="AJ61" s="74"/>
      <c r="AK61" s="74"/>
      <c r="AL61" s="74"/>
    </row>
    <row r="62" spans="1:38" s="72" customFormat="1" ht="12.75">
      <c r="A62" s="74"/>
      <c r="B62" s="74"/>
      <c r="C62" s="74"/>
      <c r="D62" s="97"/>
      <c r="E62" s="97"/>
      <c r="F62" s="97"/>
      <c r="G62" s="97"/>
      <c r="H62" s="97"/>
      <c r="I62" s="97"/>
      <c r="J62" s="97"/>
      <c r="K62" s="97"/>
      <c r="L62" s="97"/>
      <c r="M62" s="74"/>
      <c r="N62" s="97"/>
      <c r="O62" s="97"/>
      <c r="P62" s="97"/>
      <c r="Q62" s="74"/>
      <c r="R62" s="97"/>
      <c r="S62" s="97"/>
      <c r="T62" s="97"/>
      <c r="U62" s="74"/>
      <c r="V62" s="97"/>
      <c r="W62" s="97"/>
      <c r="X62" s="97"/>
      <c r="Y62" s="74"/>
      <c r="Z62" s="97"/>
      <c r="AA62" s="97"/>
      <c r="AB62" s="97"/>
      <c r="AC62" s="74"/>
      <c r="AD62" s="97"/>
      <c r="AE62" s="97"/>
      <c r="AF62" s="97"/>
      <c r="AG62" s="74"/>
      <c r="AH62" s="74"/>
      <c r="AI62" s="74"/>
      <c r="AJ62" s="74"/>
      <c r="AK62" s="74"/>
      <c r="AL62" s="74"/>
    </row>
    <row r="63" spans="1:38" s="72" customFormat="1" ht="12.75">
      <c r="A63" s="74"/>
      <c r="B63" s="74"/>
      <c r="C63" s="74"/>
      <c r="D63" s="97"/>
      <c r="E63" s="97"/>
      <c r="F63" s="97"/>
      <c r="G63" s="97"/>
      <c r="H63" s="97"/>
      <c r="I63" s="97"/>
      <c r="J63" s="97"/>
      <c r="K63" s="97"/>
      <c r="L63" s="97"/>
      <c r="M63" s="74"/>
      <c r="N63" s="97"/>
      <c r="O63" s="97"/>
      <c r="P63" s="97"/>
      <c r="Q63" s="74"/>
      <c r="R63" s="97"/>
      <c r="S63" s="97"/>
      <c r="T63" s="97"/>
      <c r="U63" s="74"/>
      <c r="V63" s="97"/>
      <c r="W63" s="97"/>
      <c r="X63" s="97"/>
      <c r="Y63" s="74"/>
      <c r="Z63" s="97"/>
      <c r="AA63" s="97"/>
      <c r="AB63" s="97"/>
      <c r="AC63" s="74"/>
      <c r="AD63" s="97"/>
      <c r="AE63" s="97"/>
      <c r="AF63" s="97"/>
      <c r="AG63" s="74"/>
      <c r="AH63" s="74"/>
      <c r="AI63" s="74"/>
      <c r="AJ63" s="74"/>
      <c r="AK63" s="74"/>
      <c r="AL63" s="74"/>
    </row>
    <row r="64" spans="1:38" s="72" customFormat="1" ht="12.75">
      <c r="A64" s="74"/>
      <c r="B64" s="74"/>
      <c r="C64" s="74"/>
      <c r="D64" s="97"/>
      <c r="E64" s="97"/>
      <c r="F64" s="97"/>
      <c r="G64" s="97"/>
      <c r="H64" s="97"/>
      <c r="I64" s="97"/>
      <c r="J64" s="97"/>
      <c r="K64" s="97"/>
      <c r="L64" s="97"/>
      <c r="M64" s="74"/>
      <c r="N64" s="97"/>
      <c r="O64" s="97"/>
      <c r="P64" s="97"/>
      <c r="Q64" s="74"/>
      <c r="R64" s="97"/>
      <c r="S64" s="97"/>
      <c r="T64" s="97"/>
      <c r="U64" s="74"/>
      <c r="V64" s="97"/>
      <c r="W64" s="97"/>
      <c r="X64" s="97"/>
      <c r="Y64" s="74"/>
      <c r="Z64" s="97"/>
      <c r="AA64" s="97"/>
      <c r="AB64" s="97"/>
      <c r="AC64" s="74"/>
      <c r="AD64" s="97"/>
      <c r="AE64" s="97"/>
      <c r="AF64" s="97"/>
      <c r="AG64" s="74"/>
      <c r="AH64" s="74"/>
      <c r="AI64" s="74"/>
      <c r="AJ64" s="74"/>
      <c r="AK64" s="74"/>
      <c r="AL64" s="74"/>
    </row>
    <row r="65" spans="1:38" s="72" customFormat="1" ht="12.75">
      <c r="A65" s="74"/>
      <c r="B65" s="74"/>
      <c r="C65" s="74"/>
      <c r="D65" s="97"/>
      <c r="E65" s="97"/>
      <c r="F65" s="97"/>
      <c r="G65" s="97"/>
      <c r="H65" s="97"/>
      <c r="I65" s="97"/>
      <c r="J65" s="97"/>
      <c r="K65" s="97"/>
      <c r="L65" s="97"/>
      <c r="M65" s="74"/>
      <c r="N65" s="97"/>
      <c r="O65" s="97"/>
      <c r="P65" s="97"/>
      <c r="Q65" s="74"/>
      <c r="R65" s="97"/>
      <c r="S65" s="97"/>
      <c r="T65" s="97"/>
      <c r="U65" s="74"/>
      <c r="V65" s="97"/>
      <c r="W65" s="97"/>
      <c r="X65" s="97"/>
      <c r="Y65" s="74"/>
      <c r="Z65" s="97"/>
      <c r="AA65" s="97"/>
      <c r="AB65" s="97"/>
      <c r="AC65" s="74"/>
      <c r="AD65" s="97"/>
      <c r="AE65" s="97"/>
      <c r="AF65" s="97"/>
      <c r="AG65" s="74"/>
      <c r="AH65" s="74"/>
      <c r="AI65" s="74"/>
      <c r="AJ65" s="74"/>
      <c r="AK65" s="74"/>
      <c r="AL65" s="74"/>
    </row>
    <row r="66" spans="1:38" s="72" customFormat="1" ht="12.75">
      <c r="A66" s="74"/>
      <c r="B66" s="74"/>
      <c r="C66" s="74"/>
      <c r="D66" s="97"/>
      <c r="E66" s="97"/>
      <c r="F66" s="97"/>
      <c r="G66" s="97"/>
      <c r="H66" s="97"/>
      <c r="I66" s="97"/>
      <c r="J66" s="97"/>
      <c r="K66" s="97"/>
      <c r="L66" s="97"/>
      <c r="M66" s="74"/>
      <c r="N66" s="97"/>
      <c r="O66" s="97"/>
      <c r="P66" s="97"/>
      <c r="Q66" s="74"/>
      <c r="R66" s="97"/>
      <c r="S66" s="97"/>
      <c r="T66" s="97"/>
      <c r="U66" s="74"/>
      <c r="V66" s="97"/>
      <c r="W66" s="97"/>
      <c r="X66" s="97"/>
      <c r="Y66" s="74"/>
      <c r="Z66" s="97"/>
      <c r="AA66" s="97"/>
      <c r="AB66" s="97"/>
      <c r="AC66" s="74"/>
      <c r="AD66" s="97"/>
      <c r="AE66" s="97"/>
      <c r="AF66" s="97"/>
      <c r="AG66" s="74"/>
      <c r="AH66" s="74"/>
      <c r="AI66" s="74"/>
      <c r="AJ66" s="74"/>
      <c r="AK66" s="74"/>
      <c r="AL66" s="74"/>
    </row>
    <row r="67" spans="1:38" s="72" customFormat="1" ht="12.75">
      <c r="A67" s="74"/>
      <c r="B67" s="74"/>
      <c r="C67" s="74"/>
      <c r="D67" s="97"/>
      <c r="E67" s="97"/>
      <c r="F67" s="97"/>
      <c r="G67" s="97"/>
      <c r="H67" s="97"/>
      <c r="I67" s="97"/>
      <c r="J67" s="97"/>
      <c r="K67" s="97"/>
      <c r="L67" s="97"/>
      <c r="M67" s="74"/>
      <c r="N67" s="97"/>
      <c r="O67" s="97"/>
      <c r="P67" s="97"/>
      <c r="Q67" s="74"/>
      <c r="R67" s="97"/>
      <c r="S67" s="97"/>
      <c r="T67" s="97"/>
      <c r="U67" s="74"/>
      <c r="V67" s="97"/>
      <c r="W67" s="97"/>
      <c r="X67" s="97"/>
      <c r="Y67" s="74"/>
      <c r="Z67" s="97"/>
      <c r="AA67" s="97"/>
      <c r="AB67" s="97"/>
      <c r="AC67" s="74"/>
      <c r="AD67" s="97"/>
      <c r="AE67" s="97"/>
      <c r="AF67" s="97"/>
      <c r="AG67" s="74"/>
      <c r="AH67" s="74"/>
      <c r="AI67" s="74"/>
      <c r="AJ67" s="74"/>
      <c r="AK67" s="74"/>
      <c r="AL67" s="74"/>
    </row>
    <row r="68" spans="1:38" s="72" customFormat="1" ht="12.75">
      <c r="A68" s="74"/>
      <c r="B68" s="74"/>
      <c r="C68" s="74"/>
      <c r="D68" s="97"/>
      <c r="E68" s="97"/>
      <c r="F68" s="97"/>
      <c r="G68" s="97"/>
      <c r="H68" s="97"/>
      <c r="I68" s="97"/>
      <c r="J68" s="97"/>
      <c r="K68" s="97"/>
      <c r="L68" s="97"/>
      <c r="M68" s="74"/>
      <c r="N68" s="97"/>
      <c r="O68" s="97"/>
      <c r="P68" s="97"/>
      <c r="Q68" s="74"/>
      <c r="R68" s="97"/>
      <c r="S68" s="97"/>
      <c r="T68" s="97"/>
      <c r="U68" s="74"/>
      <c r="V68" s="97"/>
      <c r="W68" s="97"/>
      <c r="X68" s="97"/>
      <c r="Y68" s="74"/>
      <c r="Z68" s="97"/>
      <c r="AA68" s="97"/>
      <c r="AB68" s="97"/>
      <c r="AC68" s="74"/>
      <c r="AD68" s="97"/>
      <c r="AE68" s="97"/>
      <c r="AF68" s="97"/>
      <c r="AG68" s="74"/>
      <c r="AH68" s="74"/>
      <c r="AI68" s="74"/>
      <c r="AJ68" s="74"/>
      <c r="AK68" s="74"/>
      <c r="AL68" s="74"/>
    </row>
    <row r="69" spans="1:38" s="72" customFormat="1" ht="12.75">
      <c r="A69" s="74"/>
      <c r="B69" s="74"/>
      <c r="C69" s="74"/>
      <c r="D69" s="97"/>
      <c r="E69" s="97"/>
      <c r="F69" s="97"/>
      <c r="G69" s="97"/>
      <c r="H69" s="97"/>
      <c r="I69" s="97"/>
      <c r="J69" s="97"/>
      <c r="K69" s="97"/>
      <c r="L69" s="97"/>
      <c r="M69" s="74"/>
      <c r="N69" s="97"/>
      <c r="O69" s="97"/>
      <c r="P69" s="97"/>
      <c r="Q69" s="74"/>
      <c r="R69" s="97"/>
      <c r="S69" s="97"/>
      <c r="T69" s="97"/>
      <c r="U69" s="74"/>
      <c r="V69" s="97"/>
      <c r="W69" s="97"/>
      <c r="X69" s="97"/>
      <c r="Y69" s="74"/>
      <c r="Z69" s="97"/>
      <c r="AA69" s="97"/>
      <c r="AB69" s="97"/>
      <c r="AC69" s="74"/>
      <c r="AD69" s="97"/>
      <c r="AE69" s="97"/>
      <c r="AF69" s="97"/>
      <c r="AG69" s="74"/>
      <c r="AH69" s="74"/>
      <c r="AI69" s="74"/>
      <c r="AJ69" s="74"/>
      <c r="AK69" s="74"/>
      <c r="AL69" s="74"/>
    </row>
    <row r="70" spans="1:38" s="72" customFormat="1" ht="12.75">
      <c r="A70" s="74"/>
      <c r="B70" s="74"/>
      <c r="C70" s="74"/>
      <c r="D70" s="97"/>
      <c r="E70" s="97"/>
      <c r="F70" s="97"/>
      <c r="G70" s="97"/>
      <c r="H70" s="97"/>
      <c r="I70" s="97"/>
      <c r="J70" s="97"/>
      <c r="K70" s="97"/>
      <c r="L70" s="97"/>
      <c r="M70" s="74"/>
      <c r="N70" s="97"/>
      <c r="O70" s="97"/>
      <c r="P70" s="97"/>
      <c r="Q70" s="74"/>
      <c r="R70" s="97"/>
      <c r="S70" s="97"/>
      <c r="T70" s="97"/>
      <c r="U70" s="74"/>
      <c r="V70" s="97"/>
      <c r="W70" s="97"/>
      <c r="X70" s="97"/>
      <c r="Y70" s="74"/>
      <c r="Z70" s="97"/>
      <c r="AA70" s="97"/>
      <c r="AB70" s="97"/>
      <c r="AC70" s="74"/>
      <c r="AD70" s="97"/>
      <c r="AE70" s="97"/>
      <c r="AF70" s="97"/>
      <c r="AG70" s="74"/>
      <c r="AH70" s="74"/>
      <c r="AI70" s="74"/>
      <c r="AJ70" s="74"/>
      <c r="AK70" s="74"/>
      <c r="AL70" s="74"/>
    </row>
    <row r="71" spans="1:38" s="72" customFormat="1" ht="12.75">
      <c r="A71" s="74"/>
      <c r="B71" s="74"/>
      <c r="C71" s="74"/>
      <c r="D71" s="97"/>
      <c r="E71" s="97"/>
      <c r="F71" s="97"/>
      <c r="G71" s="97"/>
      <c r="H71" s="97"/>
      <c r="I71" s="97"/>
      <c r="J71" s="97"/>
      <c r="K71" s="97"/>
      <c r="L71" s="97"/>
      <c r="M71" s="74"/>
      <c r="N71" s="97"/>
      <c r="O71" s="97"/>
      <c r="P71" s="97"/>
      <c r="Q71" s="74"/>
      <c r="R71" s="97"/>
      <c r="S71" s="97"/>
      <c r="T71" s="97"/>
      <c r="U71" s="74"/>
      <c r="V71" s="97"/>
      <c r="W71" s="97"/>
      <c r="X71" s="97"/>
      <c r="Y71" s="74"/>
      <c r="Z71" s="97"/>
      <c r="AA71" s="97"/>
      <c r="AB71" s="97"/>
      <c r="AC71" s="74"/>
      <c r="AD71" s="97"/>
      <c r="AE71" s="97"/>
      <c r="AF71" s="97"/>
      <c r="AG71" s="74"/>
      <c r="AH71" s="74"/>
      <c r="AI71" s="74"/>
      <c r="AJ71" s="74"/>
      <c r="AK71" s="74"/>
      <c r="AL71" s="74"/>
    </row>
    <row r="72" spans="1:38" s="72" customFormat="1" ht="12.75">
      <c r="A72" s="74"/>
      <c r="B72" s="74"/>
      <c r="C72" s="74"/>
      <c r="D72" s="97"/>
      <c r="E72" s="97"/>
      <c r="F72" s="97"/>
      <c r="G72" s="97"/>
      <c r="H72" s="97"/>
      <c r="I72" s="97"/>
      <c r="J72" s="97"/>
      <c r="K72" s="97"/>
      <c r="L72" s="97"/>
      <c r="M72" s="74"/>
      <c r="N72" s="97"/>
      <c r="O72" s="97"/>
      <c r="P72" s="97"/>
      <c r="Q72" s="74"/>
      <c r="R72" s="97"/>
      <c r="S72" s="97"/>
      <c r="T72" s="97"/>
      <c r="U72" s="74"/>
      <c r="V72" s="97"/>
      <c r="W72" s="97"/>
      <c r="X72" s="97"/>
      <c r="Y72" s="74"/>
      <c r="Z72" s="97"/>
      <c r="AA72" s="97"/>
      <c r="AB72" s="97"/>
      <c r="AC72" s="74"/>
      <c r="AD72" s="97"/>
      <c r="AE72" s="97"/>
      <c r="AF72" s="97"/>
      <c r="AG72" s="74"/>
      <c r="AH72" s="74"/>
      <c r="AI72" s="74"/>
      <c r="AJ72" s="74"/>
      <c r="AK72" s="74"/>
      <c r="AL72" s="74"/>
    </row>
    <row r="73" spans="1:38" s="72" customFormat="1" ht="12.75">
      <c r="A73" s="74"/>
      <c r="B73" s="74"/>
      <c r="C73" s="74"/>
      <c r="D73" s="97"/>
      <c r="E73" s="97"/>
      <c r="F73" s="97"/>
      <c r="G73" s="97"/>
      <c r="H73" s="97"/>
      <c r="I73" s="97"/>
      <c r="J73" s="97"/>
      <c r="K73" s="97"/>
      <c r="L73" s="97"/>
      <c r="M73" s="74"/>
      <c r="N73" s="97"/>
      <c r="O73" s="97"/>
      <c r="P73" s="97"/>
      <c r="Q73" s="74"/>
      <c r="R73" s="97"/>
      <c r="S73" s="97"/>
      <c r="T73" s="97"/>
      <c r="U73" s="74"/>
      <c r="V73" s="97"/>
      <c r="W73" s="97"/>
      <c r="X73" s="97"/>
      <c r="Y73" s="74"/>
      <c r="Z73" s="97"/>
      <c r="AA73" s="97"/>
      <c r="AB73" s="97"/>
      <c r="AC73" s="74"/>
      <c r="AD73" s="97"/>
      <c r="AE73" s="97"/>
      <c r="AF73" s="97"/>
      <c r="AG73" s="74"/>
      <c r="AH73" s="74"/>
      <c r="AI73" s="74"/>
      <c r="AJ73" s="74"/>
      <c r="AK73" s="74"/>
      <c r="AL73" s="74"/>
    </row>
    <row r="74" spans="1:38" s="72" customFormat="1" ht="12.75">
      <c r="A74" s="74"/>
      <c r="B74" s="74"/>
      <c r="C74" s="74"/>
      <c r="D74" s="97"/>
      <c r="E74" s="97"/>
      <c r="F74" s="97"/>
      <c r="G74" s="97"/>
      <c r="H74" s="97"/>
      <c r="I74" s="97"/>
      <c r="J74" s="97"/>
      <c r="K74" s="97"/>
      <c r="L74" s="97"/>
      <c r="M74" s="74"/>
      <c r="N74" s="97"/>
      <c r="O74" s="97"/>
      <c r="P74" s="97"/>
      <c r="Q74" s="74"/>
      <c r="R74" s="97"/>
      <c r="S74" s="97"/>
      <c r="T74" s="97"/>
      <c r="U74" s="74"/>
      <c r="V74" s="97"/>
      <c r="W74" s="97"/>
      <c r="X74" s="97"/>
      <c r="Y74" s="74"/>
      <c r="Z74" s="97"/>
      <c r="AA74" s="97"/>
      <c r="AB74" s="97"/>
      <c r="AC74" s="74"/>
      <c r="AD74" s="97"/>
      <c r="AE74" s="97"/>
      <c r="AF74" s="97"/>
      <c r="AG74" s="74"/>
      <c r="AH74" s="74"/>
      <c r="AI74" s="74"/>
      <c r="AJ74" s="74"/>
      <c r="AK74" s="74"/>
      <c r="AL74" s="74"/>
    </row>
    <row r="75" spans="1:38" s="72" customFormat="1" ht="12.75">
      <c r="A75" s="74"/>
      <c r="B75" s="74"/>
      <c r="C75" s="74"/>
      <c r="D75" s="97"/>
      <c r="E75" s="97"/>
      <c r="F75" s="97"/>
      <c r="G75" s="97"/>
      <c r="H75" s="97"/>
      <c r="I75" s="97"/>
      <c r="J75" s="97"/>
      <c r="K75" s="97"/>
      <c r="L75" s="97"/>
      <c r="M75" s="74"/>
      <c r="N75" s="97"/>
      <c r="O75" s="97"/>
      <c r="P75" s="97"/>
      <c r="Q75" s="74"/>
      <c r="R75" s="97"/>
      <c r="S75" s="97"/>
      <c r="T75" s="97"/>
      <c r="U75" s="74"/>
      <c r="V75" s="97"/>
      <c r="W75" s="97"/>
      <c r="X75" s="97"/>
      <c r="Y75" s="74"/>
      <c r="Z75" s="97"/>
      <c r="AA75" s="97"/>
      <c r="AB75" s="97"/>
      <c r="AC75" s="74"/>
      <c r="AD75" s="97"/>
      <c r="AE75" s="97"/>
      <c r="AF75" s="97"/>
      <c r="AG75" s="74"/>
      <c r="AH75" s="74"/>
      <c r="AI75" s="74"/>
      <c r="AJ75" s="74"/>
      <c r="AK75" s="74"/>
      <c r="AL75" s="74"/>
    </row>
    <row r="76" spans="1:38" s="72" customFormat="1" ht="12.75">
      <c r="A76" s="74"/>
      <c r="B76" s="74"/>
      <c r="C76" s="74"/>
      <c r="D76" s="97"/>
      <c r="E76" s="97"/>
      <c r="F76" s="97"/>
      <c r="G76" s="97"/>
      <c r="H76" s="97"/>
      <c r="I76" s="97"/>
      <c r="J76" s="97"/>
      <c r="K76" s="97"/>
      <c r="L76" s="97"/>
      <c r="M76" s="74"/>
      <c r="N76" s="97"/>
      <c r="O76" s="97"/>
      <c r="P76" s="97"/>
      <c r="Q76" s="74"/>
      <c r="R76" s="97"/>
      <c r="S76" s="97"/>
      <c r="T76" s="97"/>
      <c r="U76" s="74"/>
      <c r="V76" s="97"/>
      <c r="W76" s="97"/>
      <c r="X76" s="97"/>
      <c r="Y76" s="74"/>
      <c r="Z76" s="97"/>
      <c r="AA76" s="97"/>
      <c r="AB76" s="97"/>
      <c r="AC76" s="74"/>
      <c r="AD76" s="97"/>
      <c r="AE76" s="97"/>
      <c r="AF76" s="97"/>
      <c r="AG76" s="74"/>
      <c r="AH76" s="74"/>
      <c r="AI76" s="74"/>
      <c r="AJ76" s="74"/>
      <c r="AK76" s="74"/>
      <c r="AL76" s="74"/>
    </row>
    <row r="77" spans="1:38" s="72" customFormat="1" ht="12.75">
      <c r="A77" s="74"/>
      <c r="B77" s="74"/>
      <c r="C77" s="74"/>
      <c r="D77" s="97"/>
      <c r="E77" s="97"/>
      <c r="F77" s="97"/>
      <c r="G77" s="97"/>
      <c r="H77" s="97"/>
      <c r="I77" s="97"/>
      <c r="J77" s="97"/>
      <c r="K77" s="97"/>
      <c r="L77" s="97"/>
      <c r="M77" s="74"/>
      <c r="N77" s="97"/>
      <c r="O77" s="97"/>
      <c r="P77" s="97"/>
      <c r="Q77" s="74"/>
      <c r="R77" s="97"/>
      <c r="S77" s="97"/>
      <c r="T77" s="97"/>
      <c r="U77" s="74"/>
      <c r="V77" s="97"/>
      <c r="W77" s="97"/>
      <c r="X77" s="97"/>
      <c r="Y77" s="74"/>
      <c r="Z77" s="97"/>
      <c r="AA77" s="97"/>
      <c r="AB77" s="97"/>
      <c r="AC77" s="74"/>
      <c r="AD77" s="97"/>
      <c r="AE77" s="97"/>
      <c r="AF77" s="97"/>
      <c r="AG77" s="74"/>
      <c r="AH77" s="74"/>
      <c r="AI77" s="74"/>
      <c r="AJ77" s="74"/>
      <c r="AK77" s="74"/>
      <c r="AL77" s="74"/>
    </row>
    <row r="78" spans="1:38" s="72" customFormat="1" ht="12.75">
      <c r="A78" s="74"/>
      <c r="B78" s="74"/>
      <c r="C78" s="74"/>
      <c r="D78" s="97"/>
      <c r="E78" s="97"/>
      <c r="F78" s="97"/>
      <c r="G78" s="97"/>
      <c r="H78" s="97"/>
      <c r="I78" s="97"/>
      <c r="J78" s="97"/>
      <c r="K78" s="97"/>
      <c r="L78" s="97"/>
      <c r="M78" s="74"/>
      <c r="N78" s="97"/>
      <c r="O78" s="97"/>
      <c r="P78" s="97"/>
      <c r="Q78" s="74"/>
      <c r="R78" s="97"/>
      <c r="S78" s="97"/>
      <c r="T78" s="97"/>
      <c r="U78" s="74"/>
      <c r="V78" s="97"/>
      <c r="W78" s="97"/>
      <c r="X78" s="97"/>
      <c r="Y78" s="74"/>
      <c r="Z78" s="97"/>
      <c r="AA78" s="97"/>
      <c r="AB78" s="97"/>
      <c r="AC78" s="74"/>
      <c r="AD78" s="97"/>
      <c r="AE78" s="97"/>
      <c r="AF78" s="97"/>
      <c r="AG78" s="74"/>
      <c r="AH78" s="74"/>
      <c r="AI78" s="74"/>
      <c r="AJ78" s="74"/>
      <c r="AK78" s="74"/>
      <c r="AL78" s="74"/>
    </row>
    <row r="79" spans="1:38" s="72" customFormat="1" ht="12.75">
      <c r="A79" s="74"/>
      <c r="B79" s="74"/>
      <c r="C79" s="74"/>
      <c r="D79" s="97"/>
      <c r="E79" s="97"/>
      <c r="F79" s="97"/>
      <c r="G79" s="97"/>
      <c r="H79" s="97"/>
      <c r="I79" s="97"/>
      <c r="J79" s="97"/>
      <c r="K79" s="97"/>
      <c r="L79" s="97"/>
      <c r="M79" s="74"/>
      <c r="N79" s="97"/>
      <c r="O79" s="97"/>
      <c r="P79" s="97"/>
      <c r="Q79" s="74"/>
      <c r="R79" s="97"/>
      <c r="S79" s="97"/>
      <c r="T79" s="97"/>
      <c r="U79" s="74"/>
      <c r="V79" s="97"/>
      <c r="W79" s="97"/>
      <c r="X79" s="97"/>
      <c r="Y79" s="74"/>
      <c r="Z79" s="97"/>
      <c r="AA79" s="97"/>
      <c r="AB79" s="97"/>
      <c r="AC79" s="74"/>
      <c r="AD79" s="97"/>
      <c r="AE79" s="97"/>
      <c r="AF79" s="97"/>
      <c r="AG79" s="74"/>
      <c r="AH79" s="74"/>
      <c r="AI79" s="74"/>
      <c r="AJ79" s="74"/>
      <c r="AK79" s="74"/>
      <c r="AL79" s="74"/>
    </row>
    <row r="80" spans="1:38" s="72" customFormat="1" ht="12.75">
      <c r="A80" s="74"/>
      <c r="B80" s="74"/>
      <c r="C80" s="74"/>
      <c r="D80" s="97"/>
      <c r="E80" s="97"/>
      <c r="F80" s="97"/>
      <c r="G80" s="97"/>
      <c r="H80" s="97"/>
      <c r="I80" s="97"/>
      <c r="J80" s="97"/>
      <c r="K80" s="97"/>
      <c r="L80" s="97"/>
      <c r="M80" s="74"/>
      <c r="N80" s="97"/>
      <c r="O80" s="97"/>
      <c r="P80" s="97"/>
      <c r="Q80" s="74"/>
      <c r="R80" s="97"/>
      <c r="S80" s="97"/>
      <c r="T80" s="97"/>
      <c r="U80" s="74"/>
      <c r="V80" s="97"/>
      <c r="W80" s="97"/>
      <c r="X80" s="97"/>
      <c r="Y80" s="74"/>
      <c r="Z80" s="97"/>
      <c r="AA80" s="97"/>
      <c r="AB80" s="97"/>
      <c r="AC80" s="74"/>
      <c r="AD80" s="97"/>
      <c r="AE80" s="97"/>
      <c r="AF80" s="97"/>
      <c r="AG80" s="74"/>
      <c r="AH80" s="74"/>
      <c r="AI80" s="74"/>
      <c r="AJ80" s="74"/>
      <c r="AK80" s="74"/>
      <c r="AL80" s="74"/>
    </row>
    <row r="81" spans="1:38" s="72" customFormat="1" ht="12.75">
      <c r="A81" s="74"/>
      <c r="B81" s="74"/>
      <c r="C81" s="74"/>
      <c r="D81" s="97"/>
      <c r="E81" s="97"/>
      <c r="F81" s="97"/>
      <c r="G81" s="97"/>
      <c r="H81" s="97"/>
      <c r="I81" s="97"/>
      <c r="J81" s="97"/>
      <c r="K81" s="97"/>
      <c r="L81" s="97"/>
      <c r="M81" s="74"/>
      <c r="N81" s="97"/>
      <c r="O81" s="97"/>
      <c r="P81" s="97"/>
      <c r="Q81" s="74"/>
      <c r="R81" s="97"/>
      <c r="S81" s="97"/>
      <c r="T81" s="97"/>
      <c r="U81" s="74"/>
      <c r="V81" s="97"/>
      <c r="W81" s="97"/>
      <c r="X81" s="97"/>
      <c r="Y81" s="74"/>
      <c r="Z81" s="97"/>
      <c r="AA81" s="97"/>
      <c r="AB81" s="97"/>
      <c r="AC81" s="74"/>
      <c r="AD81" s="97"/>
      <c r="AE81" s="97"/>
      <c r="AF81" s="97"/>
      <c r="AG81" s="74"/>
      <c r="AH81" s="74"/>
      <c r="AI81" s="74"/>
      <c r="AJ81" s="74"/>
      <c r="AK81" s="74"/>
      <c r="AL81" s="74"/>
    </row>
    <row r="82" spans="1:38" s="72" customFormat="1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</row>
    <row r="83" spans="1:38" s="72" customFormat="1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</row>
    <row r="84" spans="1:38" s="72" customFormat="1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</row>
    <row r="85" s="72" customFormat="1" ht="12.75"/>
    <row r="86" s="72" customFormat="1" ht="12.75"/>
    <row r="87" s="72" customFormat="1" ht="12.75"/>
    <row r="88" s="72" customFormat="1" ht="12.75"/>
    <row r="89" s="72" customFormat="1" ht="12.75"/>
    <row r="90" s="72" customFormat="1" ht="12.75"/>
    <row r="91" s="72" customFormat="1" ht="12.75"/>
    <row r="92" s="72" customFormat="1" ht="12.75"/>
    <row r="93" s="72" customFormat="1" ht="12.75"/>
    <row r="94" s="72" customFormat="1" ht="12.75"/>
    <row r="95" s="72" customFormat="1" ht="12.75"/>
    <row r="96" s="72" customFormat="1" ht="12.75"/>
    <row r="97" s="72" customFormat="1" ht="12.75"/>
    <row r="98" s="72" customFormat="1" ht="12.75"/>
    <row r="99" s="72" customFormat="1" ht="12.75"/>
    <row r="100" s="72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6" t="s">
        <v>654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2"/>
      <c r="AJ2" s="2"/>
      <c r="AK2" s="2"/>
      <c r="AL2" s="2"/>
    </row>
    <row r="3" spans="1:38" ht="16.5">
      <c r="A3" s="5"/>
      <c r="B3" s="126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8" t="s">
        <v>1</v>
      </c>
      <c r="E4" s="118"/>
      <c r="F4" s="118"/>
      <c r="G4" s="118" t="s">
        <v>2</v>
      </c>
      <c r="H4" s="118"/>
      <c r="I4" s="118"/>
      <c r="J4" s="119" t="s">
        <v>3</v>
      </c>
      <c r="K4" s="120"/>
      <c r="L4" s="120"/>
      <c r="M4" s="121"/>
      <c r="N4" s="119" t="s">
        <v>4</v>
      </c>
      <c r="O4" s="122"/>
      <c r="P4" s="122"/>
      <c r="Q4" s="123"/>
      <c r="R4" s="119" t="s">
        <v>5</v>
      </c>
      <c r="S4" s="122"/>
      <c r="T4" s="122"/>
      <c r="U4" s="123"/>
      <c r="V4" s="119" t="s">
        <v>6</v>
      </c>
      <c r="W4" s="124"/>
      <c r="X4" s="124"/>
      <c r="Y4" s="125"/>
      <c r="Z4" s="119" t="s">
        <v>7</v>
      </c>
      <c r="AA4" s="120"/>
      <c r="AB4" s="120"/>
      <c r="AC4" s="121"/>
      <c r="AD4" s="119" t="s">
        <v>8</v>
      </c>
      <c r="AE4" s="120"/>
      <c r="AF4" s="120"/>
      <c r="AG4" s="121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7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8" t="s">
        <v>446</v>
      </c>
      <c r="C9" s="39" t="s">
        <v>447</v>
      </c>
      <c r="D9" s="75">
        <v>273721488</v>
      </c>
      <c r="E9" s="76">
        <v>101978000</v>
      </c>
      <c r="F9" s="77">
        <f>$D9+$E9</f>
        <v>375699488</v>
      </c>
      <c r="G9" s="75">
        <v>274964149</v>
      </c>
      <c r="H9" s="76">
        <v>102901000</v>
      </c>
      <c r="I9" s="78">
        <f>$G9+$H9</f>
        <v>377865149</v>
      </c>
      <c r="J9" s="75">
        <v>108826116</v>
      </c>
      <c r="K9" s="76">
        <v>14147000</v>
      </c>
      <c r="L9" s="76">
        <f>$J9+$K9</f>
        <v>122973116</v>
      </c>
      <c r="M9" s="40">
        <f>IF($F9=0,0,$L9/$F9)</f>
        <v>0.32731776307344873</v>
      </c>
      <c r="N9" s="103">
        <v>82701928</v>
      </c>
      <c r="O9" s="104">
        <v>26408669</v>
      </c>
      <c r="P9" s="105">
        <f>$N9+$O9</f>
        <v>109110597</v>
      </c>
      <c r="Q9" s="40">
        <f>IF($F9=0,0,$P9/$F9)</f>
        <v>0.2904198714266015</v>
      </c>
      <c r="R9" s="103">
        <v>71959192</v>
      </c>
      <c r="S9" s="105">
        <v>18962404</v>
      </c>
      <c r="T9" s="105">
        <f>$R9+$S9</f>
        <v>90921596</v>
      </c>
      <c r="U9" s="40">
        <f>IF($I9=0,0,$T9/$I9)</f>
        <v>0.24061916331955768</v>
      </c>
      <c r="V9" s="103">
        <v>15741228</v>
      </c>
      <c r="W9" s="105">
        <v>59559097</v>
      </c>
      <c r="X9" s="105">
        <f>$V9+$W9</f>
        <v>75300325</v>
      </c>
      <c r="Y9" s="40">
        <f>IF($I9=0,0,$X9/$I9)</f>
        <v>0.1992783012650897</v>
      </c>
      <c r="Z9" s="75">
        <f>$J9+$N9+$R9+$V9</f>
        <v>279228464</v>
      </c>
      <c r="AA9" s="76">
        <f>$K9+$O9+$S9+$W9</f>
        <v>119077170</v>
      </c>
      <c r="AB9" s="76">
        <f>$Z9+$AA9</f>
        <v>398305634</v>
      </c>
      <c r="AC9" s="40">
        <f>IF($I9=0,0,$AB9/$I9)</f>
        <v>1.0540946553395958</v>
      </c>
      <c r="AD9" s="75">
        <v>14071185</v>
      </c>
      <c r="AE9" s="76">
        <v>31953593</v>
      </c>
      <c r="AF9" s="76">
        <f>$AD9+$AE9</f>
        <v>46024778</v>
      </c>
      <c r="AG9" s="40">
        <f>IF($AJ9=0,0,$AK9/$AJ9)</f>
        <v>1.7714244958082417</v>
      </c>
      <c r="AH9" s="40">
        <f>IF($AF9=0,0,(($X9/$AF9)-1))</f>
        <v>0.6360823076647975</v>
      </c>
      <c r="AI9" s="12">
        <v>379660318</v>
      </c>
      <c r="AJ9" s="12">
        <v>234747788</v>
      </c>
      <c r="AK9" s="12">
        <v>415837982</v>
      </c>
      <c r="AL9" s="12"/>
    </row>
    <row r="10" spans="1:38" s="13" customFormat="1" ht="12.75">
      <c r="A10" s="29" t="s">
        <v>96</v>
      </c>
      <c r="B10" s="58" t="s">
        <v>448</v>
      </c>
      <c r="C10" s="39" t="s">
        <v>449</v>
      </c>
      <c r="D10" s="75">
        <v>454553425</v>
      </c>
      <c r="E10" s="76">
        <v>101268950</v>
      </c>
      <c r="F10" s="78">
        <f aca="true" t="shared" si="0" ref="F10:F33">$D10+$E10</f>
        <v>555822375</v>
      </c>
      <c r="G10" s="75">
        <v>411468549</v>
      </c>
      <c r="H10" s="76">
        <v>825652</v>
      </c>
      <c r="I10" s="78">
        <f aca="true" t="shared" si="1" ref="I10:I33">$G10+$H10</f>
        <v>412294201</v>
      </c>
      <c r="J10" s="75">
        <v>129582175</v>
      </c>
      <c r="K10" s="76">
        <v>11057254</v>
      </c>
      <c r="L10" s="76">
        <f aca="true" t="shared" si="2" ref="L10:L33">$J10+$K10</f>
        <v>140639429</v>
      </c>
      <c r="M10" s="40">
        <f aca="true" t="shared" si="3" ref="M10:M33">IF($F10=0,0,$L10/$F10)</f>
        <v>0.2530294484816305</v>
      </c>
      <c r="N10" s="103">
        <v>113545740</v>
      </c>
      <c r="O10" s="104">
        <v>10832926</v>
      </c>
      <c r="P10" s="105">
        <f aca="true" t="shared" si="4" ref="P10:P33">$N10+$O10</f>
        <v>124378666</v>
      </c>
      <c r="Q10" s="40">
        <f aca="true" t="shared" si="5" ref="Q10:Q33">IF($F10=0,0,$P10/$F10)</f>
        <v>0.22377412568178817</v>
      </c>
      <c r="R10" s="103">
        <v>94457768</v>
      </c>
      <c r="S10" s="105">
        <v>9228829</v>
      </c>
      <c r="T10" s="105">
        <f aca="true" t="shared" si="6" ref="T10:T33">$R10+$S10</f>
        <v>103686597</v>
      </c>
      <c r="U10" s="40">
        <f aca="true" t="shared" si="7" ref="U10:U33">IF($I10=0,0,$T10/$I10)</f>
        <v>0.25148691577158516</v>
      </c>
      <c r="V10" s="103">
        <v>78014641</v>
      </c>
      <c r="W10" s="105">
        <v>21383520</v>
      </c>
      <c r="X10" s="105">
        <f aca="true" t="shared" si="8" ref="X10:X33">$V10+$W10</f>
        <v>99398161</v>
      </c>
      <c r="Y10" s="40">
        <f aca="true" t="shared" si="9" ref="Y10:Y33">IF($I10=0,0,$X10/$I10)</f>
        <v>0.24108551796002584</v>
      </c>
      <c r="Z10" s="75">
        <f aca="true" t="shared" si="10" ref="Z10:Z33">$J10+$N10+$R10+$V10</f>
        <v>415600324</v>
      </c>
      <c r="AA10" s="76">
        <f aca="true" t="shared" si="11" ref="AA10:AA33">$K10+$O10+$S10+$W10</f>
        <v>52502529</v>
      </c>
      <c r="AB10" s="76">
        <f aca="true" t="shared" si="12" ref="AB10:AB33">$Z10+$AA10</f>
        <v>468102853</v>
      </c>
      <c r="AC10" s="40">
        <f aca="true" t="shared" si="13" ref="AC10:AC33">IF($I10=0,0,$AB10/$I10)</f>
        <v>1.1353612344404524</v>
      </c>
      <c r="AD10" s="75">
        <v>55348070</v>
      </c>
      <c r="AE10" s="76">
        <v>13065532</v>
      </c>
      <c r="AF10" s="76">
        <f aca="true" t="shared" si="14" ref="AF10:AF33">$AD10+$AE10</f>
        <v>68413602</v>
      </c>
      <c r="AG10" s="40">
        <f aca="true" t="shared" si="15" ref="AG10:AG33">IF($AJ10=0,0,$AK10/$AJ10)</f>
        <v>0.7855439125076231</v>
      </c>
      <c r="AH10" s="40">
        <f aca="true" t="shared" si="16" ref="AH10:AH33">IF($AF10=0,0,(($X10/$AF10)-1))</f>
        <v>0.45290056500752573</v>
      </c>
      <c r="AI10" s="12">
        <v>517940811</v>
      </c>
      <c r="AJ10" s="12">
        <v>513320150</v>
      </c>
      <c r="AK10" s="12">
        <v>403235519</v>
      </c>
      <c r="AL10" s="12"/>
    </row>
    <row r="11" spans="1:38" s="13" customFormat="1" ht="12.75">
      <c r="A11" s="29" t="s">
        <v>96</v>
      </c>
      <c r="B11" s="58" t="s">
        <v>450</v>
      </c>
      <c r="C11" s="39" t="s">
        <v>451</v>
      </c>
      <c r="D11" s="75">
        <v>299541921</v>
      </c>
      <c r="E11" s="76">
        <v>102668000</v>
      </c>
      <c r="F11" s="77">
        <f t="shared" si="0"/>
        <v>402209921</v>
      </c>
      <c r="G11" s="75">
        <v>306520901</v>
      </c>
      <c r="H11" s="76">
        <v>131654923</v>
      </c>
      <c r="I11" s="78">
        <f t="shared" si="1"/>
        <v>438175824</v>
      </c>
      <c r="J11" s="75">
        <v>92284690</v>
      </c>
      <c r="K11" s="76">
        <v>7121587</v>
      </c>
      <c r="L11" s="76">
        <f t="shared" si="2"/>
        <v>99406277</v>
      </c>
      <c r="M11" s="40">
        <f t="shared" si="3"/>
        <v>0.24715023625685256</v>
      </c>
      <c r="N11" s="103">
        <v>74759610</v>
      </c>
      <c r="O11" s="104">
        <v>21348584</v>
      </c>
      <c r="P11" s="105">
        <f t="shared" si="4"/>
        <v>96108194</v>
      </c>
      <c r="Q11" s="40">
        <f t="shared" si="5"/>
        <v>0.23895033161054224</v>
      </c>
      <c r="R11" s="103">
        <v>65159657</v>
      </c>
      <c r="S11" s="105">
        <v>16225181</v>
      </c>
      <c r="T11" s="105">
        <f t="shared" si="6"/>
        <v>81384838</v>
      </c>
      <c r="U11" s="40">
        <f t="shared" si="7"/>
        <v>0.18573557358107462</v>
      </c>
      <c r="V11" s="103">
        <v>37551933</v>
      </c>
      <c r="W11" s="105">
        <v>57262628</v>
      </c>
      <c r="X11" s="105">
        <f t="shared" si="8"/>
        <v>94814561</v>
      </c>
      <c r="Y11" s="40">
        <f t="shared" si="9"/>
        <v>0.21638473828715846</v>
      </c>
      <c r="Z11" s="75">
        <f t="shared" si="10"/>
        <v>269755890</v>
      </c>
      <c r="AA11" s="76">
        <f t="shared" si="11"/>
        <v>101957980</v>
      </c>
      <c r="AB11" s="76">
        <f t="shared" si="12"/>
        <v>371713870</v>
      </c>
      <c r="AC11" s="40">
        <f t="shared" si="13"/>
        <v>0.8483212665790525</v>
      </c>
      <c r="AD11" s="75">
        <v>41202449</v>
      </c>
      <c r="AE11" s="76">
        <v>1595128</v>
      </c>
      <c r="AF11" s="76">
        <f t="shared" si="14"/>
        <v>42797577</v>
      </c>
      <c r="AG11" s="40">
        <f t="shared" si="15"/>
        <v>0.6993069262488253</v>
      </c>
      <c r="AH11" s="40">
        <f t="shared" si="16"/>
        <v>1.2154189009345084</v>
      </c>
      <c r="AI11" s="12">
        <v>366951057</v>
      </c>
      <c r="AJ11" s="12">
        <v>357097783</v>
      </c>
      <c r="AK11" s="12">
        <v>249720953</v>
      </c>
      <c r="AL11" s="12"/>
    </row>
    <row r="12" spans="1:38" s="13" customFormat="1" ht="12.75">
      <c r="A12" s="29" t="s">
        <v>96</v>
      </c>
      <c r="B12" s="58" t="s">
        <v>452</v>
      </c>
      <c r="C12" s="39" t="s">
        <v>453</v>
      </c>
      <c r="D12" s="75">
        <v>197838000</v>
      </c>
      <c r="E12" s="76">
        <v>29330944</v>
      </c>
      <c r="F12" s="77">
        <f t="shared" si="0"/>
        <v>227168944</v>
      </c>
      <c r="G12" s="75">
        <v>216151772</v>
      </c>
      <c r="H12" s="76">
        <v>39000673</v>
      </c>
      <c r="I12" s="78">
        <f t="shared" si="1"/>
        <v>255152445</v>
      </c>
      <c r="J12" s="75">
        <v>69804741</v>
      </c>
      <c r="K12" s="76">
        <v>2172403</v>
      </c>
      <c r="L12" s="76">
        <f t="shared" si="2"/>
        <v>71977144</v>
      </c>
      <c r="M12" s="40">
        <f t="shared" si="3"/>
        <v>0.31684411932645157</v>
      </c>
      <c r="N12" s="103">
        <v>62028628</v>
      </c>
      <c r="O12" s="104">
        <v>7169903</v>
      </c>
      <c r="P12" s="105">
        <f t="shared" si="4"/>
        <v>69198531</v>
      </c>
      <c r="Q12" s="40">
        <f t="shared" si="5"/>
        <v>0.30461263666392707</v>
      </c>
      <c r="R12" s="103">
        <v>56185007</v>
      </c>
      <c r="S12" s="105">
        <v>10531208</v>
      </c>
      <c r="T12" s="105">
        <f t="shared" si="6"/>
        <v>66716215</v>
      </c>
      <c r="U12" s="40">
        <f t="shared" si="7"/>
        <v>0.26147589924133396</v>
      </c>
      <c r="V12" s="103">
        <v>37545973</v>
      </c>
      <c r="W12" s="105">
        <v>12142309</v>
      </c>
      <c r="X12" s="105">
        <f t="shared" si="8"/>
        <v>49688282</v>
      </c>
      <c r="Y12" s="40">
        <f t="shared" si="9"/>
        <v>0.19473958793536156</v>
      </c>
      <c r="Z12" s="75">
        <f t="shared" si="10"/>
        <v>225564349</v>
      </c>
      <c r="AA12" s="76">
        <f t="shared" si="11"/>
        <v>32015823</v>
      </c>
      <c r="AB12" s="76">
        <f t="shared" si="12"/>
        <v>257580172</v>
      </c>
      <c r="AC12" s="40">
        <f t="shared" si="13"/>
        <v>1.0095148098620024</v>
      </c>
      <c r="AD12" s="75">
        <v>28820794</v>
      </c>
      <c r="AE12" s="76">
        <v>18784880</v>
      </c>
      <c r="AF12" s="76">
        <f t="shared" si="14"/>
        <v>47605674</v>
      </c>
      <c r="AG12" s="40">
        <f t="shared" si="15"/>
        <v>0.8904784258004534</v>
      </c>
      <c r="AH12" s="40">
        <f t="shared" si="16"/>
        <v>0.04374705418517966</v>
      </c>
      <c r="AI12" s="12">
        <v>228717705</v>
      </c>
      <c r="AJ12" s="12">
        <v>228027000</v>
      </c>
      <c r="AK12" s="12">
        <v>203053124</v>
      </c>
      <c r="AL12" s="12"/>
    </row>
    <row r="13" spans="1:38" s="13" customFormat="1" ht="12.75">
      <c r="A13" s="29" t="s">
        <v>96</v>
      </c>
      <c r="B13" s="58" t="s">
        <v>454</v>
      </c>
      <c r="C13" s="39" t="s">
        <v>455</v>
      </c>
      <c r="D13" s="75">
        <v>449343146</v>
      </c>
      <c r="E13" s="76">
        <v>43308000</v>
      </c>
      <c r="F13" s="77">
        <f t="shared" si="0"/>
        <v>492651146</v>
      </c>
      <c r="G13" s="75">
        <v>436065830</v>
      </c>
      <c r="H13" s="76">
        <v>77920052</v>
      </c>
      <c r="I13" s="78">
        <f t="shared" si="1"/>
        <v>513985882</v>
      </c>
      <c r="J13" s="75">
        <v>85741861</v>
      </c>
      <c r="K13" s="76">
        <v>10185977</v>
      </c>
      <c r="L13" s="76">
        <f t="shared" si="2"/>
        <v>95927838</v>
      </c>
      <c r="M13" s="40">
        <f t="shared" si="3"/>
        <v>0.19471757810546125</v>
      </c>
      <c r="N13" s="103">
        <v>113095140</v>
      </c>
      <c r="O13" s="104">
        <v>13687753</v>
      </c>
      <c r="P13" s="105">
        <f t="shared" si="4"/>
        <v>126782893</v>
      </c>
      <c r="Q13" s="40">
        <f t="shared" si="5"/>
        <v>0.25734821491717386</v>
      </c>
      <c r="R13" s="103">
        <v>37175908</v>
      </c>
      <c r="S13" s="105">
        <v>14195707</v>
      </c>
      <c r="T13" s="105">
        <f t="shared" si="6"/>
        <v>51371615</v>
      </c>
      <c r="U13" s="40">
        <f t="shared" si="7"/>
        <v>0.0999475215157758</v>
      </c>
      <c r="V13" s="103">
        <v>77926011</v>
      </c>
      <c r="W13" s="105">
        <v>25980459</v>
      </c>
      <c r="X13" s="105">
        <f t="shared" si="8"/>
        <v>103906470</v>
      </c>
      <c r="Y13" s="40">
        <f t="shared" si="9"/>
        <v>0.202158218034479</v>
      </c>
      <c r="Z13" s="75">
        <f t="shared" si="10"/>
        <v>313938920</v>
      </c>
      <c r="AA13" s="76">
        <f t="shared" si="11"/>
        <v>64049896</v>
      </c>
      <c r="AB13" s="76">
        <f t="shared" si="12"/>
        <v>377988816</v>
      </c>
      <c r="AC13" s="40">
        <f t="shared" si="13"/>
        <v>0.7354070009261461</v>
      </c>
      <c r="AD13" s="75">
        <v>95564101</v>
      </c>
      <c r="AE13" s="76">
        <v>15312680</v>
      </c>
      <c r="AF13" s="76">
        <f t="shared" si="14"/>
        <v>110876781</v>
      </c>
      <c r="AG13" s="40">
        <f t="shared" si="15"/>
        <v>0.8767428879585734</v>
      </c>
      <c r="AH13" s="40">
        <f t="shared" si="16"/>
        <v>-0.06286538026388044</v>
      </c>
      <c r="AI13" s="12">
        <v>474533372</v>
      </c>
      <c r="AJ13" s="12">
        <v>474533372</v>
      </c>
      <c r="AK13" s="12">
        <v>416043759</v>
      </c>
      <c r="AL13" s="12"/>
    </row>
    <row r="14" spans="1:38" s="13" customFormat="1" ht="12.75">
      <c r="A14" s="29" t="s">
        <v>96</v>
      </c>
      <c r="B14" s="58" t="s">
        <v>456</v>
      </c>
      <c r="C14" s="39" t="s">
        <v>457</v>
      </c>
      <c r="D14" s="75">
        <v>144144993</v>
      </c>
      <c r="E14" s="76">
        <v>58332000</v>
      </c>
      <c r="F14" s="77">
        <f t="shared" si="0"/>
        <v>202476993</v>
      </c>
      <c r="G14" s="75">
        <v>141576849</v>
      </c>
      <c r="H14" s="76">
        <v>58332000</v>
      </c>
      <c r="I14" s="78">
        <f t="shared" si="1"/>
        <v>199908849</v>
      </c>
      <c r="J14" s="75">
        <v>46797301</v>
      </c>
      <c r="K14" s="76">
        <v>1854570</v>
      </c>
      <c r="L14" s="76">
        <f t="shared" si="2"/>
        <v>48651871</v>
      </c>
      <c r="M14" s="40">
        <f t="shared" si="3"/>
        <v>0.24028345284641797</v>
      </c>
      <c r="N14" s="103">
        <v>32994686</v>
      </c>
      <c r="O14" s="104">
        <v>5311504</v>
      </c>
      <c r="P14" s="105">
        <f t="shared" si="4"/>
        <v>38306190</v>
      </c>
      <c r="Q14" s="40">
        <f t="shared" si="5"/>
        <v>0.18918786491460785</v>
      </c>
      <c r="R14" s="103">
        <v>40042338</v>
      </c>
      <c r="S14" s="105">
        <v>2248424</v>
      </c>
      <c r="T14" s="105">
        <f t="shared" si="6"/>
        <v>42290762</v>
      </c>
      <c r="U14" s="40">
        <f t="shared" si="7"/>
        <v>0.21155022507282806</v>
      </c>
      <c r="V14" s="103">
        <v>24829044</v>
      </c>
      <c r="W14" s="105">
        <v>3187827</v>
      </c>
      <c r="X14" s="105">
        <f t="shared" si="8"/>
        <v>28016871</v>
      </c>
      <c r="Y14" s="40">
        <f t="shared" si="9"/>
        <v>0.1401482282557687</v>
      </c>
      <c r="Z14" s="75">
        <f t="shared" si="10"/>
        <v>144663369</v>
      </c>
      <c r="AA14" s="76">
        <f t="shared" si="11"/>
        <v>12602325</v>
      </c>
      <c r="AB14" s="76">
        <f t="shared" si="12"/>
        <v>157265694</v>
      </c>
      <c r="AC14" s="40">
        <f t="shared" si="13"/>
        <v>0.7866870065366641</v>
      </c>
      <c r="AD14" s="75">
        <v>26741426</v>
      </c>
      <c r="AE14" s="76">
        <v>1021505</v>
      </c>
      <c r="AF14" s="76">
        <f t="shared" si="14"/>
        <v>27762931</v>
      </c>
      <c r="AG14" s="40">
        <f t="shared" si="15"/>
        <v>1.0913069854203856</v>
      </c>
      <c r="AH14" s="40">
        <f t="shared" si="16"/>
        <v>0.00914672878018541</v>
      </c>
      <c r="AI14" s="12">
        <v>199811525</v>
      </c>
      <c r="AJ14" s="12">
        <v>199811525</v>
      </c>
      <c r="AK14" s="12">
        <v>218055713</v>
      </c>
      <c r="AL14" s="12"/>
    </row>
    <row r="15" spans="1:38" s="13" customFormat="1" ht="12.75">
      <c r="A15" s="29" t="s">
        <v>96</v>
      </c>
      <c r="B15" s="58" t="s">
        <v>66</v>
      </c>
      <c r="C15" s="39" t="s">
        <v>67</v>
      </c>
      <c r="D15" s="75">
        <v>1367315756</v>
      </c>
      <c r="E15" s="76">
        <v>254288095</v>
      </c>
      <c r="F15" s="77">
        <f t="shared" si="0"/>
        <v>1621603851</v>
      </c>
      <c r="G15" s="75">
        <v>1367315756</v>
      </c>
      <c r="H15" s="76">
        <v>254288095</v>
      </c>
      <c r="I15" s="78">
        <f t="shared" si="1"/>
        <v>1621603851</v>
      </c>
      <c r="J15" s="75">
        <v>390226782</v>
      </c>
      <c r="K15" s="76">
        <v>39705844</v>
      </c>
      <c r="L15" s="76">
        <f t="shared" si="2"/>
        <v>429932626</v>
      </c>
      <c r="M15" s="40">
        <f t="shared" si="3"/>
        <v>0.26512802478538267</v>
      </c>
      <c r="N15" s="103">
        <v>356037887</v>
      </c>
      <c r="O15" s="104">
        <v>69314829</v>
      </c>
      <c r="P15" s="105">
        <f t="shared" si="4"/>
        <v>425352716</v>
      </c>
      <c r="Q15" s="40">
        <f t="shared" si="5"/>
        <v>0.2623037160017203</v>
      </c>
      <c r="R15" s="103">
        <v>361470310</v>
      </c>
      <c r="S15" s="105">
        <v>13043919</v>
      </c>
      <c r="T15" s="105">
        <f t="shared" si="6"/>
        <v>374514229</v>
      </c>
      <c r="U15" s="40">
        <f t="shared" si="7"/>
        <v>0.23095297212635937</v>
      </c>
      <c r="V15" s="103">
        <v>161986689</v>
      </c>
      <c r="W15" s="105">
        <v>25092663</v>
      </c>
      <c r="X15" s="105">
        <f t="shared" si="8"/>
        <v>187079352</v>
      </c>
      <c r="Y15" s="40">
        <f t="shared" si="9"/>
        <v>0.11536686465355465</v>
      </c>
      <c r="Z15" s="75">
        <f t="shared" si="10"/>
        <v>1269721668</v>
      </c>
      <c r="AA15" s="76">
        <f t="shared" si="11"/>
        <v>147157255</v>
      </c>
      <c r="AB15" s="76">
        <f t="shared" si="12"/>
        <v>1416878923</v>
      </c>
      <c r="AC15" s="40">
        <f t="shared" si="13"/>
        <v>0.873751577567017</v>
      </c>
      <c r="AD15" s="75">
        <v>160850191</v>
      </c>
      <c r="AE15" s="76">
        <v>39287776</v>
      </c>
      <c r="AF15" s="76">
        <f t="shared" si="14"/>
        <v>200137967</v>
      </c>
      <c r="AG15" s="40">
        <f t="shared" si="15"/>
        <v>0.8163056513815492</v>
      </c>
      <c r="AH15" s="40">
        <f t="shared" si="16"/>
        <v>-0.06524806460135568</v>
      </c>
      <c r="AI15" s="12">
        <v>1464794349</v>
      </c>
      <c r="AJ15" s="12">
        <v>1521232450</v>
      </c>
      <c r="AK15" s="12">
        <v>1241790646</v>
      </c>
      <c r="AL15" s="12"/>
    </row>
    <row r="16" spans="1:38" s="13" customFormat="1" ht="12.75">
      <c r="A16" s="29" t="s">
        <v>115</v>
      </c>
      <c r="B16" s="58" t="s">
        <v>458</v>
      </c>
      <c r="C16" s="39" t="s">
        <v>459</v>
      </c>
      <c r="D16" s="75">
        <v>403486260</v>
      </c>
      <c r="E16" s="76">
        <v>40500300</v>
      </c>
      <c r="F16" s="77">
        <f t="shared" si="0"/>
        <v>443986560</v>
      </c>
      <c r="G16" s="75">
        <v>364329595</v>
      </c>
      <c r="H16" s="76">
        <v>24400300</v>
      </c>
      <c r="I16" s="78">
        <f t="shared" si="1"/>
        <v>388729895</v>
      </c>
      <c r="J16" s="75">
        <v>114092390</v>
      </c>
      <c r="K16" s="76">
        <v>2326013</v>
      </c>
      <c r="L16" s="76">
        <f t="shared" si="2"/>
        <v>116418403</v>
      </c>
      <c r="M16" s="40">
        <f t="shared" si="3"/>
        <v>0.26221154757477344</v>
      </c>
      <c r="N16" s="103">
        <v>90481523</v>
      </c>
      <c r="O16" s="104">
        <v>13698117</v>
      </c>
      <c r="P16" s="105">
        <f t="shared" si="4"/>
        <v>104179640</v>
      </c>
      <c r="Q16" s="40">
        <f t="shared" si="5"/>
        <v>0.23464593162459693</v>
      </c>
      <c r="R16" s="103">
        <v>84128005</v>
      </c>
      <c r="S16" s="105">
        <v>1318677</v>
      </c>
      <c r="T16" s="105">
        <f t="shared" si="6"/>
        <v>85446682</v>
      </c>
      <c r="U16" s="40">
        <f t="shared" si="7"/>
        <v>0.21980990682489188</v>
      </c>
      <c r="V16" s="103">
        <v>1611777</v>
      </c>
      <c r="W16" s="105">
        <v>1196043</v>
      </c>
      <c r="X16" s="105">
        <f t="shared" si="8"/>
        <v>2807820</v>
      </c>
      <c r="Y16" s="40">
        <f t="shared" si="9"/>
        <v>0.0072230616582756</v>
      </c>
      <c r="Z16" s="75">
        <f t="shared" si="10"/>
        <v>290313695</v>
      </c>
      <c r="AA16" s="76">
        <f t="shared" si="11"/>
        <v>18538850</v>
      </c>
      <c r="AB16" s="76">
        <f t="shared" si="12"/>
        <v>308852545</v>
      </c>
      <c r="AC16" s="40">
        <f t="shared" si="13"/>
        <v>0.7945170900735586</v>
      </c>
      <c r="AD16" s="75">
        <v>14976025</v>
      </c>
      <c r="AE16" s="76">
        <v>11710115</v>
      </c>
      <c r="AF16" s="76">
        <f t="shared" si="14"/>
        <v>26686140</v>
      </c>
      <c r="AG16" s="40">
        <f t="shared" si="15"/>
        <v>0.8574931899386466</v>
      </c>
      <c r="AH16" s="40">
        <f t="shared" si="16"/>
        <v>-0.894783584287574</v>
      </c>
      <c r="AI16" s="12">
        <v>391502960</v>
      </c>
      <c r="AJ16" s="12">
        <v>355626752</v>
      </c>
      <c r="AK16" s="12">
        <v>304947518</v>
      </c>
      <c r="AL16" s="12"/>
    </row>
    <row r="17" spans="1:38" s="55" customFormat="1" ht="12.75">
      <c r="A17" s="59"/>
      <c r="B17" s="60" t="s">
        <v>460</v>
      </c>
      <c r="C17" s="32"/>
      <c r="D17" s="79">
        <f>SUM(D9:D16)</f>
        <v>3589944989</v>
      </c>
      <c r="E17" s="80">
        <f>SUM(E9:E16)</f>
        <v>731674289</v>
      </c>
      <c r="F17" s="88">
        <f t="shared" si="0"/>
        <v>4321619278</v>
      </c>
      <c r="G17" s="79">
        <f>SUM(G9:G16)</f>
        <v>3518393401</v>
      </c>
      <c r="H17" s="80">
        <f>SUM(H9:H16)</f>
        <v>689322695</v>
      </c>
      <c r="I17" s="81">
        <f t="shared" si="1"/>
        <v>4207716096</v>
      </c>
      <c r="J17" s="79">
        <f>SUM(J9:J16)</f>
        <v>1037356056</v>
      </c>
      <c r="K17" s="80">
        <f>SUM(K9:K16)</f>
        <v>88570648</v>
      </c>
      <c r="L17" s="80">
        <f t="shared" si="2"/>
        <v>1125926704</v>
      </c>
      <c r="M17" s="44">
        <f t="shared" si="3"/>
        <v>0.2605335249524958</v>
      </c>
      <c r="N17" s="109">
        <f>SUM(N9:N16)</f>
        <v>925645142</v>
      </c>
      <c r="O17" s="110">
        <f>SUM(O9:O16)</f>
        <v>167772285</v>
      </c>
      <c r="P17" s="111">
        <f t="shared" si="4"/>
        <v>1093417427</v>
      </c>
      <c r="Q17" s="44">
        <f t="shared" si="5"/>
        <v>0.2530110490218893</v>
      </c>
      <c r="R17" s="109">
        <f>SUM(R9:R16)</f>
        <v>810578185</v>
      </c>
      <c r="S17" s="111">
        <f>SUM(S9:S16)</f>
        <v>85754349</v>
      </c>
      <c r="T17" s="111">
        <f t="shared" si="6"/>
        <v>896332534</v>
      </c>
      <c r="U17" s="44">
        <f t="shared" si="7"/>
        <v>0.21302115293664528</v>
      </c>
      <c r="V17" s="109">
        <f>SUM(V9:V16)</f>
        <v>435207296</v>
      </c>
      <c r="W17" s="111">
        <f>SUM(W9:W16)</f>
        <v>205804546</v>
      </c>
      <c r="X17" s="111">
        <f t="shared" si="8"/>
        <v>641011842</v>
      </c>
      <c r="Y17" s="44">
        <f t="shared" si="9"/>
        <v>0.15234198966260293</v>
      </c>
      <c r="Z17" s="79">
        <f t="shared" si="10"/>
        <v>3208786679</v>
      </c>
      <c r="AA17" s="80">
        <f t="shared" si="11"/>
        <v>547901828</v>
      </c>
      <c r="AB17" s="80">
        <f t="shared" si="12"/>
        <v>3756688507</v>
      </c>
      <c r="AC17" s="44">
        <f t="shared" si="13"/>
        <v>0.8928094056942762</v>
      </c>
      <c r="AD17" s="79">
        <f>SUM(AD9:AD16)</f>
        <v>437574241</v>
      </c>
      <c r="AE17" s="80">
        <f>SUM(AE9:AE16)</f>
        <v>132731209</v>
      </c>
      <c r="AF17" s="80">
        <f t="shared" si="14"/>
        <v>570305450</v>
      </c>
      <c r="AG17" s="44">
        <f t="shared" si="15"/>
        <v>0.8888600660526749</v>
      </c>
      <c r="AH17" s="44">
        <f t="shared" si="16"/>
        <v>0.12397986377300096</v>
      </c>
      <c r="AI17" s="61">
        <f>SUM(AI9:AI16)</f>
        <v>4023912097</v>
      </c>
      <c r="AJ17" s="61">
        <f>SUM(AJ9:AJ16)</f>
        <v>3884396820</v>
      </c>
      <c r="AK17" s="61">
        <f>SUM(AK9:AK16)</f>
        <v>3452685214</v>
      </c>
      <c r="AL17" s="61"/>
    </row>
    <row r="18" spans="1:38" s="13" customFormat="1" ht="12.75">
      <c r="A18" s="29" t="s">
        <v>96</v>
      </c>
      <c r="B18" s="58" t="s">
        <v>461</v>
      </c>
      <c r="C18" s="39" t="s">
        <v>462</v>
      </c>
      <c r="D18" s="75">
        <v>292029159</v>
      </c>
      <c r="E18" s="76">
        <v>102658000</v>
      </c>
      <c r="F18" s="77">
        <f t="shared" si="0"/>
        <v>394687159</v>
      </c>
      <c r="G18" s="75">
        <v>288193717</v>
      </c>
      <c r="H18" s="76">
        <v>102658000</v>
      </c>
      <c r="I18" s="78">
        <f t="shared" si="1"/>
        <v>390851717</v>
      </c>
      <c r="J18" s="75">
        <v>80367700</v>
      </c>
      <c r="K18" s="76">
        <v>622920</v>
      </c>
      <c r="L18" s="76">
        <f t="shared" si="2"/>
        <v>80990620</v>
      </c>
      <c r="M18" s="40">
        <f t="shared" si="3"/>
        <v>0.20520206485866443</v>
      </c>
      <c r="N18" s="103">
        <v>79530608</v>
      </c>
      <c r="O18" s="104">
        <v>3326086</v>
      </c>
      <c r="P18" s="105">
        <f t="shared" si="4"/>
        <v>82856694</v>
      </c>
      <c r="Q18" s="40">
        <f t="shared" si="5"/>
        <v>0.2099300474074962</v>
      </c>
      <c r="R18" s="103">
        <v>76464390</v>
      </c>
      <c r="S18" s="105">
        <v>25690923</v>
      </c>
      <c r="T18" s="105">
        <f t="shared" si="6"/>
        <v>102155313</v>
      </c>
      <c r="U18" s="40">
        <f t="shared" si="7"/>
        <v>0.261365905679263</v>
      </c>
      <c r="V18" s="103">
        <v>69818581</v>
      </c>
      <c r="W18" s="105">
        <v>65751502</v>
      </c>
      <c r="X18" s="105">
        <f t="shared" si="8"/>
        <v>135570083</v>
      </c>
      <c r="Y18" s="40">
        <f t="shared" si="9"/>
        <v>0.34685809759408065</v>
      </c>
      <c r="Z18" s="75">
        <f t="shared" si="10"/>
        <v>306181279</v>
      </c>
      <c r="AA18" s="76">
        <f t="shared" si="11"/>
        <v>95391431</v>
      </c>
      <c r="AB18" s="76">
        <f t="shared" si="12"/>
        <v>401572710</v>
      </c>
      <c r="AC18" s="40">
        <f t="shared" si="13"/>
        <v>1.027429821934235</v>
      </c>
      <c r="AD18" s="75">
        <v>50515565</v>
      </c>
      <c r="AE18" s="76">
        <v>65166901</v>
      </c>
      <c r="AF18" s="76">
        <f t="shared" si="14"/>
        <v>115682466</v>
      </c>
      <c r="AG18" s="40">
        <f t="shared" si="15"/>
        <v>1.385068745405622</v>
      </c>
      <c r="AH18" s="40">
        <f t="shared" si="16"/>
        <v>0.17191556929638763</v>
      </c>
      <c r="AI18" s="12">
        <v>260114110</v>
      </c>
      <c r="AJ18" s="12">
        <v>260114110</v>
      </c>
      <c r="AK18" s="12">
        <v>360275924</v>
      </c>
      <c r="AL18" s="12"/>
    </row>
    <row r="19" spans="1:38" s="13" customFormat="1" ht="12.75">
      <c r="A19" s="29" t="s">
        <v>96</v>
      </c>
      <c r="B19" s="58" t="s">
        <v>60</v>
      </c>
      <c r="C19" s="39" t="s">
        <v>61</v>
      </c>
      <c r="D19" s="75">
        <v>1698548385</v>
      </c>
      <c r="E19" s="76">
        <v>164632610</v>
      </c>
      <c r="F19" s="77">
        <f t="shared" si="0"/>
        <v>1863180995</v>
      </c>
      <c r="G19" s="75">
        <v>1695394495</v>
      </c>
      <c r="H19" s="76">
        <v>234312978</v>
      </c>
      <c r="I19" s="78">
        <f t="shared" si="1"/>
        <v>1929707473</v>
      </c>
      <c r="J19" s="75">
        <v>475713173</v>
      </c>
      <c r="K19" s="76">
        <v>574959</v>
      </c>
      <c r="L19" s="76">
        <f t="shared" si="2"/>
        <v>476288132</v>
      </c>
      <c r="M19" s="40">
        <f t="shared" si="3"/>
        <v>0.255631703671387</v>
      </c>
      <c r="N19" s="103">
        <v>417099693</v>
      </c>
      <c r="O19" s="104">
        <v>7241356</v>
      </c>
      <c r="P19" s="105">
        <f t="shared" si="4"/>
        <v>424341049</v>
      </c>
      <c r="Q19" s="40">
        <f t="shared" si="5"/>
        <v>0.22775084661058384</v>
      </c>
      <c r="R19" s="103">
        <v>357424064</v>
      </c>
      <c r="S19" s="105">
        <v>4960217</v>
      </c>
      <c r="T19" s="105">
        <f t="shared" si="6"/>
        <v>362384281</v>
      </c>
      <c r="U19" s="40">
        <f t="shared" si="7"/>
        <v>0.1877923395490732</v>
      </c>
      <c r="V19" s="103">
        <v>408521784</v>
      </c>
      <c r="W19" s="105">
        <v>55010215</v>
      </c>
      <c r="X19" s="105">
        <f t="shared" si="8"/>
        <v>463531999</v>
      </c>
      <c r="Y19" s="40">
        <f t="shared" si="9"/>
        <v>0.2402084282128911</v>
      </c>
      <c r="Z19" s="75">
        <f t="shared" si="10"/>
        <v>1658758714</v>
      </c>
      <c r="AA19" s="76">
        <f t="shared" si="11"/>
        <v>67786747</v>
      </c>
      <c r="AB19" s="76">
        <f t="shared" si="12"/>
        <v>1726545461</v>
      </c>
      <c r="AC19" s="40">
        <f t="shared" si="13"/>
        <v>0.8947187514985594</v>
      </c>
      <c r="AD19" s="75">
        <v>304071792</v>
      </c>
      <c r="AE19" s="76">
        <v>36364072</v>
      </c>
      <c r="AF19" s="76">
        <f t="shared" si="14"/>
        <v>340435864</v>
      </c>
      <c r="AG19" s="40">
        <f t="shared" si="15"/>
        <v>0.9505117129908919</v>
      </c>
      <c r="AH19" s="40">
        <f t="shared" si="16"/>
        <v>0.36158392230966596</v>
      </c>
      <c r="AI19" s="12">
        <v>1551348342</v>
      </c>
      <c r="AJ19" s="12">
        <v>1551348342</v>
      </c>
      <c r="AK19" s="12">
        <v>1474574770</v>
      </c>
      <c r="AL19" s="12"/>
    </row>
    <row r="20" spans="1:38" s="13" customFormat="1" ht="12.75">
      <c r="A20" s="29" t="s">
        <v>96</v>
      </c>
      <c r="B20" s="58" t="s">
        <v>88</v>
      </c>
      <c r="C20" s="39" t="s">
        <v>89</v>
      </c>
      <c r="D20" s="75">
        <v>1141135988</v>
      </c>
      <c r="E20" s="76">
        <v>269475860</v>
      </c>
      <c r="F20" s="77">
        <f t="shared" si="0"/>
        <v>1410611848</v>
      </c>
      <c r="G20" s="75">
        <v>1160439930</v>
      </c>
      <c r="H20" s="76">
        <v>348087182</v>
      </c>
      <c r="I20" s="78">
        <f t="shared" si="1"/>
        <v>1508527112</v>
      </c>
      <c r="J20" s="75">
        <v>292587053</v>
      </c>
      <c r="K20" s="76">
        <v>16134037</v>
      </c>
      <c r="L20" s="76">
        <f t="shared" si="2"/>
        <v>308721090</v>
      </c>
      <c r="M20" s="40">
        <f t="shared" si="3"/>
        <v>0.21885615836681957</v>
      </c>
      <c r="N20" s="103">
        <v>279396459</v>
      </c>
      <c r="O20" s="104">
        <v>50517230</v>
      </c>
      <c r="P20" s="105">
        <f t="shared" si="4"/>
        <v>329913689</v>
      </c>
      <c r="Q20" s="40">
        <f t="shared" si="5"/>
        <v>0.23387985112117107</v>
      </c>
      <c r="R20" s="103">
        <v>289207869</v>
      </c>
      <c r="S20" s="105">
        <v>108616113</v>
      </c>
      <c r="T20" s="105">
        <f t="shared" si="6"/>
        <v>397823982</v>
      </c>
      <c r="U20" s="40">
        <f t="shared" si="7"/>
        <v>0.26371682605860913</v>
      </c>
      <c r="V20" s="103">
        <v>260519670</v>
      </c>
      <c r="W20" s="105">
        <v>84031363</v>
      </c>
      <c r="X20" s="105">
        <f t="shared" si="8"/>
        <v>344551033</v>
      </c>
      <c r="Y20" s="40">
        <f t="shared" si="9"/>
        <v>0.22840228078048624</v>
      </c>
      <c r="Z20" s="75">
        <f t="shared" si="10"/>
        <v>1121711051</v>
      </c>
      <c r="AA20" s="76">
        <f t="shared" si="11"/>
        <v>259298743</v>
      </c>
      <c r="AB20" s="76">
        <f t="shared" si="12"/>
        <v>1381009794</v>
      </c>
      <c r="AC20" s="40">
        <f t="shared" si="13"/>
        <v>0.9154689915841565</v>
      </c>
      <c r="AD20" s="75">
        <v>224825999</v>
      </c>
      <c r="AE20" s="76">
        <v>73172980</v>
      </c>
      <c r="AF20" s="76">
        <f t="shared" si="14"/>
        <v>297998979</v>
      </c>
      <c r="AG20" s="40">
        <f t="shared" si="15"/>
        <v>0.9146740716759515</v>
      </c>
      <c r="AH20" s="40">
        <f t="shared" si="16"/>
        <v>0.1562154815302237</v>
      </c>
      <c r="AI20" s="12">
        <v>1162791108</v>
      </c>
      <c r="AJ20" s="12">
        <v>1267936290</v>
      </c>
      <c r="AK20" s="12">
        <v>1159748449</v>
      </c>
      <c r="AL20" s="12"/>
    </row>
    <row r="21" spans="1:38" s="13" customFormat="1" ht="12.75">
      <c r="A21" s="29" t="s">
        <v>96</v>
      </c>
      <c r="B21" s="58" t="s">
        <v>463</v>
      </c>
      <c r="C21" s="39" t="s">
        <v>464</v>
      </c>
      <c r="D21" s="75">
        <v>157127789</v>
      </c>
      <c r="E21" s="76">
        <v>17229383</v>
      </c>
      <c r="F21" s="78">
        <f t="shared" si="0"/>
        <v>174357172</v>
      </c>
      <c r="G21" s="75">
        <v>176077818</v>
      </c>
      <c r="H21" s="76">
        <v>16312693</v>
      </c>
      <c r="I21" s="78">
        <f t="shared" si="1"/>
        <v>192390511</v>
      </c>
      <c r="J21" s="75">
        <v>62082324</v>
      </c>
      <c r="K21" s="76">
        <v>264455</v>
      </c>
      <c r="L21" s="76">
        <f t="shared" si="2"/>
        <v>62346779</v>
      </c>
      <c r="M21" s="40">
        <f t="shared" si="3"/>
        <v>0.35758081118682056</v>
      </c>
      <c r="N21" s="103">
        <v>27317101</v>
      </c>
      <c r="O21" s="104">
        <v>1256676</v>
      </c>
      <c r="P21" s="105">
        <f t="shared" si="4"/>
        <v>28573777</v>
      </c>
      <c r="Q21" s="40">
        <f t="shared" si="5"/>
        <v>0.16388070919158979</v>
      </c>
      <c r="R21" s="103">
        <v>49604977</v>
      </c>
      <c r="S21" s="105">
        <v>7599927</v>
      </c>
      <c r="T21" s="105">
        <f t="shared" si="6"/>
        <v>57204904</v>
      </c>
      <c r="U21" s="40">
        <f t="shared" si="7"/>
        <v>0.2973374502862046</v>
      </c>
      <c r="V21" s="103">
        <v>31157143</v>
      </c>
      <c r="W21" s="105">
        <v>2700565</v>
      </c>
      <c r="X21" s="105">
        <f t="shared" si="8"/>
        <v>33857708</v>
      </c>
      <c r="Y21" s="40">
        <f t="shared" si="9"/>
        <v>0.175984292697263</v>
      </c>
      <c r="Z21" s="75">
        <f t="shared" si="10"/>
        <v>170161545</v>
      </c>
      <c r="AA21" s="76">
        <f t="shared" si="11"/>
        <v>11821623</v>
      </c>
      <c r="AB21" s="76">
        <f t="shared" si="12"/>
        <v>181983168</v>
      </c>
      <c r="AC21" s="40">
        <f t="shared" si="13"/>
        <v>0.9459051127526763</v>
      </c>
      <c r="AD21" s="75">
        <v>27666022</v>
      </c>
      <c r="AE21" s="76">
        <v>11037819</v>
      </c>
      <c r="AF21" s="76">
        <f t="shared" si="14"/>
        <v>38703841</v>
      </c>
      <c r="AG21" s="40">
        <f t="shared" si="15"/>
        <v>1.0307371354364225</v>
      </c>
      <c r="AH21" s="40">
        <f t="shared" si="16"/>
        <v>-0.12521064769773105</v>
      </c>
      <c r="AI21" s="12">
        <v>169913580</v>
      </c>
      <c r="AJ21" s="12">
        <v>162360055</v>
      </c>
      <c r="AK21" s="12">
        <v>167350538</v>
      </c>
      <c r="AL21" s="12"/>
    </row>
    <row r="22" spans="1:38" s="13" customFormat="1" ht="12.75">
      <c r="A22" s="29" t="s">
        <v>96</v>
      </c>
      <c r="B22" s="58" t="s">
        <v>465</v>
      </c>
      <c r="C22" s="39" t="s">
        <v>466</v>
      </c>
      <c r="D22" s="75">
        <v>341641550</v>
      </c>
      <c r="E22" s="76">
        <v>116207000</v>
      </c>
      <c r="F22" s="77">
        <f t="shared" si="0"/>
        <v>457848550</v>
      </c>
      <c r="G22" s="75">
        <v>334832388</v>
      </c>
      <c r="H22" s="76">
        <v>118145797</v>
      </c>
      <c r="I22" s="78">
        <f t="shared" si="1"/>
        <v>452978185</v>
      </c>
      <c r="J22" s="75">
        <v>128674693</v>
      </c>
      <c r="K22" s="76">
        <v>22949241</v>
      </c>
      <c r="L22" s="76">
        <f t="shared" si="2"/>
        <v>151623934</v>
      </c>
      <c r="M22" s="40">
        <f t="shared" si="3"/>
        <v>0.33116613342993007</v>
      </c>
      <c r="N22" s="103">
        <v>114511794</v>
      </c>
      <c r="O22" s="104">
        <v>11583522</v>
      </c>
      <c r="P22" s="105">
        <f t="shared" si="4"/>
        <v>126095316</v>
      </c>
      <c r="Q22" s="40">
        <f t="shared" si="5"/>
        <v>0.2754083550117173</v>
      </c>
      <c r="R22" s="103">
        <v>83527763</v>
      </c>
      <c r="S22" s="105">
        <v>10780406</v>
      </c>
      <c r="T22" s="105">
        <f t="shared" si="6"/>
        <v>94308169</v>
      </c>
      <c r="U22" s="40">
        <f t="shared" si="7"/>
        <v>0.2081958295629623</v>
      </c>
      <c r="V22" s="103">
        <v>111085950</v>
      </c>
      <c r="W22" s="105">
        <v>18840270</v>
      </c>
      <c r="X22" s="105">
        <f t="shared" si="8"/>
        <v>129926220</v>
      </c>
      <c r="Y22" s="40">
        <f t="shared" si="9"/>
        <v>0.28682666031698634</v>
      </c>
      <c r="Z22" s="75">
        <f t="shared" si="10"/>
        <v>437800200</v>
      </c>
      <c r="AA22" s="76">
        <f t="shared" si="11"/>
        <v>64153439</v>
      </c>
      <c r="AB22" s="76">
        <f t="shared" si="12"/>
        <v>501953639</v>
      </c>
      <c r="AC22" s="40">
        <f t="shared" si="13"/>
        <v>1.1081187916367319</v>
      </c>
      <c r="AD22" s="75">
        <v>79990511</v>
      </c>
      <c r="AE22" s="76">
        <v>57697353</v>
      </c>
      <c r="AF22" s="76">
        <f t="shared" si="14"/>
        <v>137687864</v>
      </c>
      <c r="AG22" s="40">
        <f t="shared" si="15"/>
        <v>0.7779359966152386</v>
      </c>
      <c r="AH22" s="40">
        <f t="shared" si="16"/>
        <v>-0.056371300814137104</v>
      </c>
      <c r="AI22" s="12">
        <v>450374000</v>
      </c>
      <c r="AJ22" s="12">
        <v>512489896</v>
      </c>
      <c r="AK22" s="12">
        <v>398684338</v>
      </c>
      <c r="AL22" s="12"/>
    </row>
    <row r="23" spans="1:38" s="13" customFormat="1" ht="12.75">
      <c r="A23" s="29" t="s">
        <v>96</v>
      </c>
      <c r="B23" s="58" t="s">
        <v>467</v>
      </c>
      <c r="C23" s="39" t="s">
        <v>468</v>
      </c>
      <c r="D23" s="75">
        <v>371055000</v>
      </c>
      <c r="E23" s="76">
        <v>129880549</v>
      </c>
      <c r="F23" s="77">
        <f t="shared" si="0"/>
        <v>500935549</v>
      </c>
      <c r="G23" s="75">
        <v>335840000</v>
      </c>
      <c r="H23" s="76">
        <v>190984557</v>
      </c>
      <c r="I23" s="78">
        <f t="shared" si="1"/>
        <v>526824557</v>
      </c>
      <c r="J23" s="75">
        <v>104392035</v>
      </c>
      <c r="K23" s="76">
        <v>1736776</v>
      </c>
      <c r="L23" s="76">
        <f t="shared" si="2"/>
        <v>106128811</v>
      </c>
      <c r="M23" s="40">
        <f t="shared" si="3"/>
        <v>0.21186120891572022</v>
      </c>
      <c r="N23" s="103">
        <v>79638790</v>
      </c>
      <c r="O23" s="104">
        <v>40689428</v>
      </c>
      <c r="P23" s="105">
        <f t="shared" si="4"/>
        <v>120328218</v>
      </c>
      <c r="Q23" s="40">
        <f t="shared" si="5"/>
        <v>0.24020698519042416</v>
      </c>
      <c r="R23" s="103">
        <v>89372635</v>
      </c>
      <c r="S23" s="105">
        <v>18739667</v>
      </c>
      <c r="T23" s="105">
        <f t="shared" si="6"/>
        <v>108112302</v>
      </c>
      <c r="U23" s="40">
        <f t="shared" si="7"/>
        <v>0.2052150010159834</v>
      </c>
      <c r="V23" s="103">
        <v>28104341</v>
      </c>
      <c r="W23" s="105">
        <v>49897261</v>
      </c>
      <c r="X23" s="105">
        <f t="shared" si="8"/>
        <v>78001602</v>
      </c>
      <c r="Y23" s="40">
        <f t="shared" si="9"/>
        <v>0.14805992044900063</v>
      </c>
      <c r="Z23" s="75">
        <f t="shared" si="10"/>
        <v>301507801</v>
      </c>
      <c r="AA23" s="76">
        <f t="shared" si="11"/>
        <v>111063132</v>
      </c>
      <c r="AB23" s="76">
        <f t="shared" si="12"/>
        <v>412570933</v>
      </c>
      <c r="AC23" s="40">
        <f t="shared" si="13"/>
        <v>0.7831277557549391</v>
      </c>
      <c r="AD23" s="75">
        <v>10673272</v>
      </c>
      <c r="AE23" s="76">
        <v>42579312</v>
      </c>
      <c r="AF23" s="76">
        <f t="shared" si="14"/>
        <v>53252584</v>
      </c>
      <c r="AG23" s="40">
        <f t="shared" si="15"/>
        <v>0.7877879822991116</v>
      </c>
      <c r="AH23" s="40">
        <f t="shared" si="16"/>
        <v>0.46474773881395137</v>
      </c>
      <c r="AI23" s="12">
        <v>425521901</v>
      </c>
      <c r="AJ23" s="12">
        <v>436858751</v>
      </c>
      <c r="AK23" s="12">
        <v>344152074</v>
      </c>
      <c r="AL23" s="12"/>
    </row>
    <row r="24" spans="1:38" s="13" customFormat="1" ht="12.75">
      <c r="A24" s="29" t="s">
        <v>115</v>
      </c>
      <c r="B24" s="58" t="s">
        <v>469</v>
      </c>
      <c r="C24" s="39" t="s">
        <v>470</v>
      </c>
      <c r="D24" s="75">
        <v>333623091</v>
      </c>
      <c r="E24" s="76">
        <v>56338215</v>
      </c>
      <c r="F24" s="77">
        <f t="shared" si="0"/>
        <v>389961306</v>
      </c>
      <c r="G24" s="75">
        <v>335642104</v>
      </c>
      <c r="H24" s="76">
        <v>43233718</v>
      </c>
      <c r="I24" s="78">
        <f t="shared" si="1"/>
        <v>378875822</v>
      </c>
      <c r="J24" s="75">
        <v>133463586</v>
      </c>
      <c r="K24" s="76">
        <v>100067</v>
      </c>
      <c r="L24" s="76">
        <f t="shared" si="2"/>
        <v>133563653</v>
      </c>
      <c r="M24" s="40">
        <f t="shared" si="3"/>
        <v>0.3425048868822898</v>
      </c>
      <c r="N24" s="103">
        <v>110013354</v>
      </c>
      <c r="O24" s="104">
        <v>2405115</v>
      </c>
      <c r="P24" s="105">
        <f t="shared" si="4"/>
        <v>112418469</v>
      </c>
      <c r="Q24" s="40">
        <f t="shared" si="5"/>
        <v>0.28828108653426243</v>
      </c>
      <c r="R24" s="103">
        <v>81207697</v>
      </c>
      <c r="S24" s="105">
        <v>1000552</v>
      </c>
      <c r="T24" s="105">
        <f t="shared" si="6"/>
        <v>82208249</v>
      </c>
      <c r="U24" s="40">
        <f t="shared" si="7"/>
        <v>0.2169794012350569</v>
      </c>
      <c r="V24" s="103">
        <v>6700039</v>
      </c>
      <c r="W24" s="105">
        <v>2635641</v>
      </c>
      <c r="X24" s="105">
        <f t="shared" si="8"/>
        <v>9335680</v>
      </c>
      <c r="Y24" s="40">
        <f t="shared" si="9"/>
        <v>0.024640474419082882</v>
      </c>
      <c r="Z24" s="75">
        <f t="shared" si="10"/>
        <v>331384676</v>
      </c>
      <c r="AA24" s="76">
        <f t="shared" si="11"/>
        <v>6141375</v>
      </c>
      <c r="AB24" s="76">
        <f t="shared" si="12"/>
        <v>337526051</v>
      </c>
      <c r="AC24" s="40">
        <f t="shared" si="13"/>
        <v>0.8908619431513896</v>
      </c>
      <c r="AD24" s="75">
        <v>6123049</v>
      </c>
      <c r="AE24" s="76">
        <v>928983</v>
      </c>
      <c r="AF24" s="76">
        <f t="shared" si="14"/>
        <v>7052032</v>
      </c>
      <c r="AG24" s="40">
        <f t="shared" si="15"/>
        <v>0.9101949092241839</v>
      </c>
      <c r="AH24" s="40">
        <f t="shared" si="16"/>
        <v>0.3238283660652703</v>
      </c>
      <c r="AI24" s="12">
        <v>394568736</v>
      </c>
      <c r="AJ24" s="12">
        <v>391328016</v>
      </c>
      <c r="AK24" s="12">
        <v>356184768</v>
      </c>
      <c r="AL24" s="12"/>
    </row>
    <row r="25" spans="1:38" s="55" customFormat="1" ht="12.75">
      <c r="A25" s="59"/>
      <c r="B25" s="60" t="s">
        <v>471</v>
      </c>
      <c r="C25" s="32"/>
      <c r="D25" s="79">
        <f>SUM(D18:D24)</f>
        <v>4335160962</v>
      </c>
      <c r="E25" s="80">
        <f>SUM(E18:E24)</f>
        <v>856421617</v>
      </c>
      <c r="F25" s="88">
        <f t="shared" si="0"/>
        <v>5191582579</v>
      </c>
      <c r="G25" s="79">
        <f>SUM(G18:G24)</f>
        <v>4326420452</v>
      </c>
      <c r="H25" s="80">
        <f>SUM(H18:H24)</f>
        <v>1053734925</v>
      </c>
      <c r="I25" s="81">
        <f t="shared" si="1"/>
        <v>5380155377</v>
      </c>
      <c r="J25" s="79">
        <f>SUM(J18:J24)</f>
        <v>1277280564</v>
      </c>
      <c r="K25" s="80">
        <f>SUM(K18:K24)</f>
        <v>42382455</v>
      </c>
      <c r="L25" s="80">
        <f t="shared" si="2"/>
        <v>1319663019</v>
      </c>
      <c r="M25" s="44">
        <f t="shared" si="3"/>
        <v>0.25419282057422127</v>
      </c>
      <c r="N25" s="109">
        <f>SUM(N18:N24)</f>
        <v>1107507799</v>
      </c>
      <c r="O25" s="110">
        <f>SUM(O18:O24)</f>
        <v>117019413</v>
      </c>
      <c r="P25" s="111">
        <f t="shared" si="4"/>
        <v>1224527212</v>
      </c>
      <c r="Q25" s="44">
        <f t="shared" si="5"/>
        <v>0.23586780974133476</v>
      </c>
      <c r="R25" s="109">
        <f>SUM(R18:R24)</f>
        <v>1026809395</v>
      </c>
      <c r="S25" s="111">
        <f>SUM(S18:S24)</f>
        <v>177387805</v>
      </c>
      <c r="T25" s="111">
        <f t="shared" si="6"/>
        <v>1204197200</v>
      </c>
      <c r="U25" s="44">
        <f t="shared" si="7"/>
        <v>0.22382201174856517</v>
      </c>
      <c r="V25" s="109">
        <f>SUM(V18:V24)</f>
        <v>915907508</v>
      </c>
      <c r="W25" s="111">
        <f>SUM(W18:W24)</f>
        <v>278866817</v>
      </c>
      <c r="X25" s="111">
        <f t="shared" si="8"/>
        <v>1194774325</v>
      </c>
      <c r="Y25" s="44">
        <f t="shared" si="9"/>
        <v>0.22207059857557715</v>
      </c>
      <c r="Z25" s="79">
        <f t="shared" si="10"/>
        <v>4327505266</v>
      </c>
      <c r="AA25" s="80">
        <f t="shared" si="11"/>
        <v>615656490</v>
      </c>
      <c r="AB25" s="80">
        <f t="shared" si="12"/>
        <v>4943161756</v>
      </c>
      <c r="AC25" s="44">
        <f t="shared" si="13"/>
        <v>0.9187767656547365</v>
      </c>
      <c r="AD25" s="79">
        <f>SUM(AD18:AD24)</f>
        <v>703866210</v>
      </c>
      <c r="AE25" s="80">
        <f>SUM(AE18:AE24)</f>
        <v>286947420</v>
      </c>
      <c r="AF25" s="80">
        <f t="shared" si="14"/>
        <v>990813630</v>
      </c>
      <c r="AG25" s="44">
        <f t="shared" si="15"/>
        <v>0.9298485266609734</v>
      </c>
      <c r="AH25" s="44">
        <f t="shared" si="16"/>
        <v>0.20585172511201733</v>
      </c>
      <c r="AI25" s="61">
        <f>SUM(AI18:AI24)</f>
        <v>4414631777</v>
      </c>
      <c r="AJ25" s="61">
        <f>SUM(AJ18:AJ24)</f>
        <v>4582435460</v>
      </c>
      <c r="AK25" s="61">
        <f>SUM(AK18:AK24)</f>
        <v>4260970861</v>
      </c>
      <c r="AL25" s="61"/>
    </row>
    <row r="26" spans="1:38" s="13" customFormat="1" ht="12.75">
      <c r="A26" s="29" t="s">
        <v>96</v>
      </c>
      <c r="B26" s="58" t="s">
        <v>472</v>
      </c>
      <c r="C26" s="39" t="s">
        <v>473</v>
      </c>
      <c r="D26" s="75">
        <v>294560419</v>
      </c>
      <c r="E26" s="76">
        <v>57437550</v>
      </c>
      <c r="F26" s="77">
        <f t="shared" si="0"/>
        <v>351997969</v>
      </c>
      <c r="G26" s="75">
        <v>325268221</v>
      </c>
      <c r="H26" s="76">
        <v>56337550</v>
      </c>
      <c r="I26" s="78">
        <f t="shared" si="1"/>
        <v>381605771</v>
      </c>
      <c r="J26" s="75">
        <v>105493021</v>
      </c>
      <c r="K26" s="76">
        <v>0</v>
      </c>
      <c r="L26" s="76">
        <f t="shared" si="2"/>
        <v>105493021</v>
      </c>
      <c r="M26" s="40">
        <f t="shared" si="3"/>
        <v>0.29969781160868003</v>
      </c>
      <c r="N26" s="103">
        <v>66128209</v>
      </c>
      <c r="O26" s="104">
        <v>5119365</v>
      </c>
      <c r="P26" s="105">
        <f t="shared" si="4"/>
        <v>71247574</v>
      </c>
      <c r="Q26" s="40">
        <f t="shared" si="5"/>
        <v>0.20240904855902733</v>
      </c>
      <c r="R26" s="103">
        <v>65802323</v>
      </c>
      <c r="S26" s="105">
        <v>5241500</v>
      </c>
      <c r="T26" s="105">
        <f t="shared" si="6"/>
        <v>71043823</v>
      </c>
      <c r="U26" s="40">
        <f t="shared" si="7"/>
        <v>0.18617072486568867</v>
      </c>
      <c r="V26" s="103">
        <v>48601503</v>
      </c>
      <c r="W26" s="105">
        <v>35590919</v>
      </c>
      <c r="X26" s="105">
        <f t="shared" si="8"/>
        <v>84192422</v>
      </c>
      <c r="Y26" s="40">
        <f t="shared" si="9"/>
        <v>0.22062670011350535</v>
      </c>
      <c r="Z26" s="75">
        <f t="shared" si="10"/>
        <v>286025056</v>
      </c>
      <c r="AA26" s="76">
        <f t="shared" si="11"/>
        <v>45951784</v>
      </c>
      <c r="AB26" s="76">
        <f t="shared" si="12"/>
        <v>331976840</v>
      </c>
      <c r="AC26" s="40">
        <f t="shared" si="13"/>
        <v>0.8699471161823703</v>
      </c>
      <c r="AD26" s="75">
        <v>39549837</v>
      </c>
      <c r="AE26" s="76">
        <v>0</v>
      </c>
      <c r="AF26" s="76">
        <f t="shared" si="14"/>
        <v>39549837</v>
      </c>
      <c r="AG26" s="40">
        <f t="shared" si="15"/>
        <v>0.7166100855331248</v>
      </c>
      <c r="AH26" s="40">
        <f t="shared" si="16"/>
        <v>1.1287678631899292</v>
      </c>
      <c r="AI26" s="12">
        <v>390778930</v>
      </c>
      <c r="AJ26" s="12">
        <v>420305000</v>
      </c>
      <c r="AK26" s="12">
        <v>301194802</v>
      </c>
      <c r="AL26" s="12"/>
    </row>
    <row r="27" spans="1:38" s="13" customFormat="1" ht="12.75">
      <c r="A27" s="29" t="s">
        <v>96</v>
      </c>
      <c r="B27" s="58" t="s">
        <v>72</v>
      </c>
      <c r="C27" s="39" t="s">
        <v>73</v>
      </c>
      <c r="D27" s="75">
        <v>1611452003</v>
      </c>
      <c r="E27" s="76">
        <v>575919271</v>
      </c>
      <c r="F27" s="77">
        <f t="shared" si="0"/>
        <v>2187371274</v>
      </c>
      <c r="G27" s="75">
        <v>1649751619</v>
      </c>
      <c r="H27" s="76">
        <v>605452302</v>
      </c>
      <c r="I27" s="78">
        <f t="shared" si="1"/>
        <v>2255203921</v>
      </c>
      <c r="J27" s="75">
        <v>441774650</v>
      </c>
      <c r="K27" s="76">
        <v>28081360</v>
      </c>
      <c r="L27" s="76">
        <f t="shared" si="2"/>
        <v>469856010</v>
      </c>
      <c r="M27" s="40">
        <f t="shared" si="3"/>
        <v>0.21480395924775228</v>
      </c>
      <c r="N27" s="103">
        <v>419341968</v>
      </c>
      <c r="O27" s="104">
        <v>84599385</v>
      </c>
      <c r="P27" s="105">
        <f t="shared" si="4"/>
        <v>503941353</v>
      </c>
      <c r="Q27" s="40">
        <f t="shared" si="5"/>
        <v>0.23038674732088485</v>
      </c>
      <c r="R27" s="103">
        <v>392207416</v>
      </c>
      <c r="S27" s="105">
        <v>47202002</v>
      </c>
      <c r="T27" s="105">
        <f t="shared" si="6"/>
        <v>439409418</v>
      </c>
      <c r="U27" s="40">
        <f t="shared" si="7"/>
        <v>0.19484243261033243</v>
      </c>
      <c r="V27" s="103">
        <v>298958614</v>
      </c>
      <c r="W27" s="105">
        <v>54749753</v>
      </c>
      <c r="X27" s="105">
        <f t="shared" si="8"/>
        <v>353708367</v>
      </c>
      <c r="Y27" s="40">
        <f t="shared" si="9"/>
        <v>0.15684096844029918</v>
      </c>
      <c r="Z27" s="75">
        <f t="shared" si="10"/>
        <v>1552282648</v>
      </c>
      <c r="AA27" s="76">
        <f t="shared" si="11"/>
        <v>214632500</v>
      </c>
      <c r="AB27" s="76">
        <f t="shared" si="12"/>
        <v>1766915148</v>
      </c>
      <c r="AC27" s="40">
        <f t="shared" si="13"/>
        <v>0.7834835384715527</v>
      </c>
      <c r="AD27" s="75">
        <v>283421445</v>
      </c>
      <c r="AE27" s="76">
        <v>114303522</v>
      </c>
      <c r="AF27" s="76">
        <f t="shared" si="14"/>
        <v>397724967</v>
      </c>
      <c r="AG27" s="40">
        <f t="shared" si="15"/>
        <v>0.8483515123939315</v>
      </c>
      <c r="AH27" s="40">
        <f t="shared" si="16"/>
        <v>-0.11067095015938488</v>
      </c>
      <c r="AI27" s="12">
        <v>2052334697</v>
      </c>
      <c r="AJ27" s="12">
        <v>2032855684</v>
      </c>
      <c r="AK27" s="12">
        <v>1724576194</v>
      </c>
      <c r="AL27" s="12"/>
    </row>
    <row r="28" spans="1:38" s="13" customFormat="1" ht="12.75">
      <c r="A28" s="29" t="s">
        <v>96</v>
      </c>
      <c r="B28" s="58" t="s">
        <v>474</v>
      </c>
      <c r="C28" s="39" t="s">
        <v>475</v>
      </c>
      <c r="D28" s="75">
        <v>214333312</v>
      </c>
      <c r="E28" s="76">
        <v>70537140</v>
      </c>
      <c r="F28" s="77">
        <f t="shared" si="0"/>
        <v>284870452</v>
      </c>
      <c r="G28" s="75">
        <v>209668915</v>
      </c>
      <c r="H28" s="76">
        <v>68569045</v>
      </c>
      <c r="I28" s="78">
        <f t="shared" si="1"/>
        <v>278237960</v>
      </c>
      <c r="J28" s="75">
        <v>54404836</v>
      </c>
      <c r="K28" s="76">
        <v>7280066</v>
      </c>
      <c r="L28" s="76">
        <f t="shared" si="2"/>
        <v>61684902</v>
      </c>
      <c r="M28" s="40">
        <f t="shared" si="3"/>
        <v>0.21653668032934492</v>
      </c>
      <c r="N28" s="103">
        <v>50037434</v>
      </c>
      <c r="O28" s="104">
        <v>15720583</v>
      </c>
      <c r="P28" s="105">
        <f t="shared" si="4"/>
        <v>65758017</v>
      </c>
      <c r="Q28" s="40">
        <f t="shared" si="5"/>
        <v>0.23083481118638446</v>
      </c>
      <c r="R28" s="103">
        <v>47944549</v>
      </c>
      <c r="S28" s="105">
        <v>18052017</v>
      </c>
      <c r="T28" s="105">
        <f t="shared" si="6"/>
        <v>65996566</v>
      </c>
      <c r="U28" s="40">
        <f t="shared" si="7"/>
        <v>0.23719468759762327</v>
      </c>
      <c r="V28" s="103">
        <v>37450354</v>
      </c>
      <c r="W28" s="105">
        <v>23675583</v>
      </c>
      <c r="X28" s="105">
        <f t="shared" si="8"/>
        <v>61125937</v>
      </c>
      <c r="Y28" s="40">
        <f t="shared" si="9"/>
        <v>0.21968942339859018</v>
      </c>
      <c r="Z28" s="75">
        <f t="shared" si="10"/>
        <v>189837173</v>
      </c>
      <c r="AA28" s="76">
        <f t="shared" si="11"/>
        <v>64728249</v>
      </c>
      <c r="AB28" s="76">
        <f t="shared" si="12"/>
        <v>254565422</v>
      </c>
      <c r="AC28" s="40">
        <f t="shared" si="13"/>
        <v>0.9149198118042556</v>
      </c>
      <c r="AD28" s="75">
        <v>35200365</v>
      </c>
      <c r="AE28" s="76">
        <v>8076900</v>
      </c>
      <c r="AF28" s="76">
        <f t="shared" si="14"/>
        <v>43277265</v>
      </c>
      <c r="AG28" s="40">
        <f t="shared" si="15"/>
        <v>0.920166514186877</v>
      </c>
      <c r="AH28" s="40">
        <f t="shared" si="16"/>
        <v>0.4124260625064915</v>
      </c>
      <c r="AI28" s="12">
        <v>235653101</v>
      </c>
      <c r="AJ28" s="12">
        <v>214813168</v>
      </c>
      <c r="AK28" s="12">
        <v>197663884</v>
      </c>
      <c r="AL28" s="12"/>
    </row>
    <row r="29" spans="1:38" s="13" customFormat="1" ht="12.75">
      <c r="A29" s="29" t="s">
        <v>96</v>
      </c>
      <c r="B29" s="58" t="s">
        <v>476</v>
      </c>
      <c r="C29" s="39" t="s">
        <v>477</v>
      </c>
      <c r="D29" s="75">
        <v>483915951</v>
      </c>
      <c r="E29" s="76">
        <v>229757317</v>
      </c>
      <c r="F29" s="77">
        <f t="shared" si="0"/>
        <v>713673268</v>
      </c>
      <c r="G29" s="75">
        <v>483915951</v>
      </c>
      <c r="H29" s="76">
        <v>229757317</v>
      </c>
      <c r="I29" s="78">
        <f t="shared" si="1"/>
        <v>713673268</v>
      </c>
      <c r="J29" s="75">
        <v>161898625</v>
      </c>
      <c r="K29" s="76">
        <v>16393680</v>
      </c>
      <c r="L29" s="76">
        <f t="shared" si="2"/>
        <v>178292305</v>
      </c>
      <c r="M29" s="40">
        <f t="shared" si="3"/>
        <v>0.24982343180605163</v>
      </c>
      <c r="N29" s="103">
        <v>144366032</v>
      </c>
      <c r="O29" s="104">
        <v>31482766</v>
      </c>
      <c r="P29" s="105">
        <f t="shared" si="4"/>
        <v>175848798</v>
      </c>
      <c r="Q29" s="40">
        <f t="shared" si="5"/>
        <v>0.2463995863160171</v>
      </c>
      <c r="R29" s="103">
        <v>124481828</v>
      </c>
      <c r="S29" s="105">
        <v>36001937</v>
      </c>
      <c r="T29" s="105">
        <f t="shared" si="6"/>
        <v>160483765</v>
      </c>
      <c r="U29" s="40">
        <f t="shared" si="7"/>
        <v>0.22487008018352733</v>
      </c>
      <c r="V29" s="103">
        <v>39669748</v>
      </c>
      <c r="W29" s="105">
        <v>70534403</v>
      </c>
      <c r="X29" s="105">
        <f t="shared" si="8"/>
        <v>110204151</v>
      </c>
      <c r="Y29" s="40">
        <f t="shared" si="9"/>
        <v>0.15441821340574577</v>
      </c>
      <c r="Z29" s="75">
        <f t="shared" si="10"/>
        <v>470416233</v>
      </c>
      <c r="AA29" s="76">
        <f t="shared" si="11"/>
        <v>154412786</v>
      </c>
      <c r="AB29" s="76">
        <f t="shared" si="12"/>
        <v>624829019</v>
      </c>
      <c r="AC29" s="40">
        <f t="shared" si="13"/>
        <v>0.8755113117113419</v>
      </c>
      <c r="AD29" s="75">
        <v>39566687</v>
      </c>
      <c r="AE29" s="76">
        <v>35312460</v>
      </c>
      <c r="AF29" s="76">
        <f t="shared" si="14"/>
        <v>74879147</v>
      </c>
      <c r="AG29" s="40">
        <f t="shared" si="15"/>
        <v>0.8361382559559761</v>
      </c>
      <c r="AH29" s="40">
        <f t="shared" si="16"/>
        <v>0.47176023519605526</v>
      </c>
      <c r="AI29" s="12">
        <v>647193789</v>
      </c>
      <c r="AJ29" s="12">
        <v>647193789</v>
      </c>
      <c r="AK29" s="12">
        <v>541143486</v>
      </c>
      <c r="AL29" s="12"/>
    </row>
    <row r="30" spans="1:38" s="13" customFormat="1" ht="12.75">
      <c r="A30" s="29" t="s">
        <v>96</v>
      </c>
      <c r="B30" s="58" t="s">
        <v>478</v>
      </c>
      <c r="C30" s="39" t="s">
        <v>479</v>
      </c>
      <c r="D30" s="75">
        <v>681085000</v>
      </c>
      <c r="E30" s="76">
        <v>397913000</v>
      </c>
      <c r="F30" s="77">
        <f t="shared" si="0"/>
        <v>1078998000</v>
      </c>
      <c r="G30" s="75">
        <v>681085000</v>
      </c>
      <c r="H30" s="76">
        <v>483019000</v>
      </c>
      <c r="I30" s="78">
        <f t="shared" si="1"/>
        <v>1164104000</v>
      </c>
      <c r="J30" s="75">
        <v>264756442</v>
      </c>
      <c r="K30" s="76">
        <v>49029752</v>
      </c>
      <c r="L30" s="76">
        <f t="shared" si="2"/>
        <v>313786194</v>
      </c>
      <c r="M30" s="40">
        <f t="shared" si="3"/>
        <v>0.2908125816729966</v>
      </c>
      <c r="N30" s="103">
        <v>169849880</v>
      </c>
      <c r="O30" s="104">
        <v>74309904</v>
      </c>
      <c r="P30" s="105">
        <f t="shared" si="4"/>
        <v>244159784</v>
      </c>
      <c r="Q30" s="40">
        <f t="shared" si="5"/>
        <v>0.22628381516925888</v>
      </c>
      <c r="R30" s="103">
        <v>102019560</v>
      </c>
      <c r="S30" s="105">
        <v>85314920</v>
      </c>
      <c r="T30" s="105">
        <f t="shared" si="6"/>
        <v>187334480</v>
      </c>
      <c r="U30" s="40">
        <f t="shared" si="7"/>
        <v>0.16092589665528165</v>
      </c>
      <c r="V30" s="103">
        <v>24910255</v>
      </c>
      <c r="W30" s="105">
        <v>272164954</v>
      </c>
      <c r="X30" s="105">
        <f t="shared" si="8"/>
        <v>297075209</v>
      </c>
      <c r="Y30" s="40">
        <f t="shared" si="9"/>
        <v>0.2551964506607657</v>
      </c>
      <c r="Z30" s="75">
        <f t="shared" si="10"/>
        <v>561536137</v>
      </c>
      <c r="AA30" s="76">
        <f t="shared" si="11"/>
        <v>480819530</v>
      </c>
      <c r="AB30" s="76">
        <f t="shared" si="12"/>
        <v>1042355667</v>
      </c>
      <c r="AC30" s="40">
        <f t="shared" si="13"/>
        <v>0.8954145566031901</v>
      </c>
      <c r="AD30" s="75">
        <v>4915924</v>
      </c>
      <c r="AE30" s="76">
        <v>75470320</v>
      </c>
      <c r="AF30" s="76">
        <f t="shared" si="14"/>
        <v>80386244</v>
      </c>
      <c r="AG30" s="40">
        <f t="shared" si="15"/>
        <v>0.5011018615993604</v>
      </c>
      <c r="AH30" s="40">
        <f t="shared" si="16"/>
        <v>2.6955975825913696</v>
      </c>
      <c r="AI30" s="12">
        <v>1115987000</v>
      </c>
      <c r="AJ30" s="12">
        <v>1239633000</v>
      </c>
      <c r="AK30" s="12">
        <v>621182404</v>
      </c>
      <c r="AL30" s="12"/>
    </row>
    <row r="31" spans="1:38" s="13" customFormat="1" ht="12.75">
      <c r="A31" s="29" t="s">
        <v>115</v>
      </c>
      <c r="B31" s="58" t="s">
        <v>480</v>
      </c>
      <c r="C31" s="39" t="s">
        <v>481</v>
      </c>
      <c r="D31" s="75">
        <v>194001000</v>
      </c>
      <c r="E31" s="76">
        <v>61710000</v>
      </c>
      <c r="F31" s="78">
        <f t="shared" si="0"/>
        <v>255711000</v>
      </c>
      <c r="G31" s="75">
        <v>197022200</v>
      </c>
      <c r="H31" s="76">
        <v>45605070</v>
      </c>
      <c r="I31" s="78">
        <f t="shared" si="1"/>
        <v>242627270</v>
      </c>
      <c r="J31" s="75">
        <v>78590854</v>
      </c>
      <c r="K31" s="76">
        <v>4911048</v>
      </c>
      <c r="L31" s="76">
        <f t="shared" si="2"/>
        <v>83501902</v>
      </c>
      <c r="M31" s="40">
        <f t="shared" si="3"/>
        <v>0.32654794670546045</v>
      </c>
      <c r="N31" s="103">
        <v>65384100</v>
      </c>
      <c r="O31" s="104">
        <v>10132099</v>
      </c>
      <c r="P31" s="105">
        <f t="shared" si="4"/>
        <v>75516199</v>
      </c>
      <c r="Q31" s="40">
        <f t="shared" si="5"/>
        <v>0.29531853928849366</v>
      </c>
      <c r="R31" s="103">
        <v>47597458</v>
      </c>
      <c r="S31" s="105">
        <v>2915024</v>
      </c>
      <c r="T31" s="105">
        <f t="shared" si="6"/>
        <v>50512482</v>
      </c>
      <c r="U31" s="40">
        <f t="shared" si="7"/>
        <v>0.20818963177552136</v>
      </c>
      <c r="V31" s="103">
        <v>1407809</v>
      </c>
      <c r="W31" s="105">
        <v>6650173</v>
      </c>
      <c r="X31" s="105">
        <f t="shared" si="8"/>
        <v>8057982</v>
      </c>
      <c r="Y31" s="40">
        <f t="shared" si="9"/>
        <v>0.033211361608280886</v>
      </c>
      <c r="Z31" s="75">
        <f t="shared" si="10"/>
        <v>192980221</v>
      </c>
      <c r="AA31" s="76">
        <f t="shared" si="11"/>
        <v>24608344</v>
      </c>
      <c r="AB31" s="76">
        <f t="shared" si="12"/>
        <v>217588565</v>
      </c>
      <c r="AC31" s="40">
        <f t="shared" si="13"/>
        <v>0.8968017692322878</v>
      </c>
      <c r="AD31" s="75">
        <v>706939</v>
      </c>
      <c r="AE31" s="76">
        <v>38034807</v>
      </c>
      <c r="AF31" s="76">
        <f t="shared" si="14"/>
        <v>38741746</v>
      </c>
      <c r="AG31" s="40">
        <f t="shared" si="15"/>
        <v>1.1014914666535582</v>
      </c>
      <c r="AH31" s="40">
        <f t="shared" si="16"/>
        <v>-0.7920077737332747</v>
      </c>
      <c r="AI31" s="12">
        <v>225003366</v>
      </c>
      <c r="AJ31" s="12">
        <v>224548366</v>
      </c>
      <c r="AK31" s="12">
        <v>247338109</v>
      </c>
      <c r="AL31" s="12"/>
    </row>
    <row r="32" spans="1:38" s="55" customFormat="1" ht="12.75">
      <c r="A32" s="59"/>
      <c r="B32" s="60" t="s">
        <v>482</v>
      </c>
      <c r="C32" s="32"/>
      <c r="D32" s="79">
        <f>SUM(D26:D31)</f>
        <v>3479347685</v>
      </c>
      <c r="E32" s="80">
        <f>SUM(E26:E31)</f>
        <v>1393274278</v>
      </c>
      <c r="F32" s="81">
        <f t="shared" si="0"/>
        <v>4872621963</v>
      </c>
      <c r="G32" s="79">
        <f>SUM(G26:G31)</f>
        <v>3546711906</v>
      </c>
      <c r="H32" s="80">
        <f>SUM(H26:H31)</f>
        <v>1488740284</v>
      </c>
      <c r="I32" s="88">
        <f t="shared" si="1"/>
        <v>5035452190</v>
      </c>
      <c r="J32" s="79">
        <f>SUM(J26:J31)</f>
        <v>1106918428</v>
      </c>
      <c r="K32" s="90">
        <f>SUM(K26:K31)</f>
        <v>105695906</v>
      </c>
      <c r="L32" s="80">
        <f t="shared" si="2"/>
        <v>1212614334</v>
      </c>
      <c r="M32" s="44">
        <f t="shared" si="3"/>
        <v>0.2488627977314726</v>
      </c>
      <c r="N32" s="109">
        <f>SUM(N26:N31)</f>
        <v>915107623</v>
      </c>
      <c r="O32" s="110">
        <f>SUM(O26:O31)</f>
        <v>221364102</v>
      </c>
      <c r="P32" s="111">
        <f t="shared" si="4"/>
        <v>1136471725</v>
      </c>
      <c r="Q32" s="44">
        <f t="shared" si="5"/>
        <v>0.23323617831010462</v>
      </c>
      <c r="R32" s="109">
        <f>SUM(R26:R31)</f>
        <v>780053134</v>
      </c>
      <c r="S32" s="111">
        <f>SUM(S26:S31)</f>
        <v>194727400</v>
      </c>
      <c r="T32" s="111">
        <f t="shared" si="6"/>
        <v>974780534</v>
      </c>
      <c r="U32" s="44">
        <f t="shared" si="7"/>
        <v>0.19358351488985143</v>
      </c>
      <c r="V32" s="109">
        <f>SUM(V26:V31)</f>
        <v>450998283</v>
      </c>
      <c r="W32" s="111">
        <f>SUM(W26:W31)</f>
        <v>463365785</v>
      </c>
      <c r="X32" s="111">
        <f t="shared" si="8"/>
        <v>914364068</v>
      </c>
      <c r="Y32" s="44">
        <f t="shared" si="9"/>
        <v>0.18158529432884954</v>
      </c>
      <c r="Z32" s="79">
        <f t="shared" si="10"/>
        <v>3253077468</v>
      </c>
      <c r="AA32" s="80">
        <f t="shared" si="11"/>
        <v>985153193</v>
      </c>
      <c r="AB32" s="80">
        <f t="shared" si="12"/>
        <v>4238230661</v>
      </c>
      <c r="AC32" s="44">
        <f t="shared" si="13"/>
        <v>0.8416782646485618</v>
      </c>
      <c r="AD32" s="79">
        <f>SUM(AD26:AD31)</f>
        <v>403361197</v>
      </c>
      <c r="AE32" s="80">
        <f>SUM(AE26:AE31)</f>
        <v>271198009</v>
      </c>
      <c r="AF32" s="80">
        <f t="shared" si="14"/>
        <v>674559206</v>
      </c>
      <c r="AG32" s="44">
        <f t="shared" si="15"/>
        <v>0.7601660547657929</v>
      </c>
      <c r="AH32" s="44">
        <f t="shared" si="16"/>
        <v>0.3554986128230233</v>
      </c>
      <c r="AI32" s="61">
        <f>SUM(AI26:AI31)</f>
        <v>4666950883</v>
      </c>
      <c r="AJ32" s="61">
        <f>SUM(AJ26:AJ31)</f>
        <v>4779349007</v>
      </c>
      <c r="AK32" s="61">
        <f>SUM(AK26:AK31)</f>
        <v>3633098879</v>
      </c>
      <c r="AL32" s="61"/>
    </row>
    <row r="33" spans="1:38" s="55" customFormat="1" ht="12.75">
      <c r="A33" s="59"/>
      <c r="B33" s="60" t="s">
        <v>483</v>
      </c>
      <c r="C33" s="32"/>
      <c r="D33" s="79">
        <f>SUM(D9:D16,D18:D24,D26:D31)</f>
        <v>11404453636</v>
      </c>
      <c r="E33" s="80">
        <f>SUM(E9:E16,E18:E24,E26:E31)</f>
        <v>2981370184</v>
      </c>
      <c r="F33" s="88">
        <f t="shared" si="0"/>
        <v>14385823820</v>
      </c>
      <c r="G33" s="79">
        <f>SUM(G9:G16,G18:G24,G26:G31)</f>
        <v>11391525759</v>
      </c>
      <c r="H33" s="80">
        <f>SUM(H9:H16,H18:H24,H26:H31)</f>
        <v>3231797904</v>
      </c>
      <c r="I33" s="81">
        <f t="shared" si="1"/>
        <v>14623323663</v>
      </c>
      <c r="J33" s="79">
        <f>SUM(J9:J16,J18:J24,J26:J31)</f>
        <v>3421555048</v>
      </c>
      <c r="K33" s="80">
        <f>SUM(K9:K16,K18:K24,K26:K31)</f>
        <v>236649009</v>
      </c>
      <c r="L33" s="80">
        <f t="shared" si="2"/>
        <v>3658204057</v>
      </c>
      <c r="M33" s="44">
        <f t="shared" si="3"/>
        <v>0.2542922882118266</v>
      </c>
      <c r="N33" s="109">
        <f>SUM(N9:N16,N18:N24,N26:N31)</f>
        <v>2948260564</v>
      </c>
      <c r="O33" s="110">
        <f>SUM(O9:O16,O18:O24,O26:O31)</f>
        <v>506155800</v>
      </c>
      <c r="P33" s="111">
        <f t="shared" si="4"/>
        <v>3454416364</v>
      </c>
      <c r="Q33" s="44">
        <f t="shared" si="5"/>
        <v>0.24012641939889962</v>
      </c>
      <c r="R33" s="109">
        <f>SUM(R9:R16,R18:R24,R26:R31)</f>
        <v>2617440714</v>
      </c>
      <c r="S33" s="111">
        <f>SUM(S9:S16,S18:S24,S26:S31)</f>
        <v>457869554</v>
      </c>
      <c r="T33" s="111">
        <f t="shared" si="6"/>
        <v>3075310268</v>
      </c>
      <c r="U33" s="44">
        <f t="shared" si="7"/>
        <v>0.2103017302271141</v>
      </c>
      <c r="V33" s="109">
        <f>SUM(V9:V16,V18:V24,V26:V31)</f>
        <v>1802113087</v>
      </c>
      <c r="W33" s="111">
        <f>SUM(W9:W16,W18:W24,W26:W31)</f>
        <v>948037148</v>
      </c>
      <c r="X33" s="111">
        <f t="shared" si="8"/>
        <v>2750150235</v>
      </c>
      <c r="Y33" s="44">
        <f t="shared" si="9"/>
        <v>0.18806601689043118</v>
      </c>
      <c r="Z33" s="79">
        <f t="shared" si="10"/>
        <v>10789369413</v>
      </c>
      <c r="AA33" s="80">
        <f t="shared" si="11"/>
        <v>2148711511</v>
      </c>
      <c r="AB33" s="80">
        <f t="shared" si="12"/>
        <v>12938080924</v>
      </c>
      <c r="AC33" s="44">
        <f t="shared" si="13"/>
        <v>0.8847565178862854</v>
      </c>
      <c r="AD33" s="79">
        <f>SUM(AD9:AD16,AD18:AD24,AD26:AD31)</f>
        <v>1544801648</v>
      </c>
      <c r="AE33" s="80">
        <f>SUM(AE9:AE16,AE18:AE24,AE26:AE31)</f>
        <v>690876638</v>
      </c>
      <c r="AF33" s="80">
        <f t="shared" si="14"/>
        <v>2235678286</v>
      </c>
      <c r="AG33" s="44">
        <f t="shared" si="15"/>
        <v>0.8566057423006791</v>
      </c>
      <c r="AH33" s="44">
        <f t="shared" si="16"/>
        <v>0.23011895415439043</v>
      </c>
      <c r="AI33" s="61">
        <f>SUM(AI9:AI16,AI18:AI24,AI26:AI31)</f>
        <v>13105494757</v>
      </c>
      <c r="AJ33" s="61">
        <f>SUM(AJ9:AJ16,AJ18:AJ24,AJ26:AJ31)</f>
        <v>13246181287</v>
      </c>
      <c r="AK33" s="61">
        <f>SUM(AK9:AK16,AK18:AK24,AK26:AK31)</f>
        <v>11346754954</v>
      </c>
      <c r="AL33" s="61"/>
    </row>
    <row r="34" spans="1:38" s="13" customFormat="1" ht="12.75">
      <c r="A34" s="62"/>
      <c r="B34" s="63"/>
      <c r="C34" s="64"/>
      <c r="D34" s="91"/>
      <c r="E34" s="91"/>
      <c r="F34" s="92"/>
      <c r="G34" s="93"/>
      <c r="H34" s="91"/>
      <c r="I34" s="94"/>
      <c r="J34" s="93"/>
      <c r="K34" s="95"/>
      <c r="L34" s="91"/>
      <c r="M34" s="68"/>
      <c r="N34" s="93"/>
      <c r="O34" s="95"/>
      <c r="P34" s="91"/>
      <c r="Q34" s="68"/>
      <c r="R34" s="93"/>
      <c r="S34" s="95"/>
      <c r="T34" s="91"/>
      <c r="U34" s="68"/>
      <c r="V34" s="93"/>
      <c r="W34" s="95"/>
      <c r="X34" s="91"/>
      <c r="Y34" s="68"/>
      <c r="Z34" s="93"/>
      <c r="AA34" s="95"/>
      <c r="AB34" s="91"/>
      <c r="AC34" s="68"/>
      <c r="AD34" s="93"/>
      <c r="AE34" s="91"/>
      <c r="AF34" s="91"/>
      <c r="AG34" s="68"/>
      <c r="AH34" s="68"/>
      <c r="AI34" s="12"/>
      <c r="AJ34" s="12"/>
      <c r="AK34" s="12"/>
      <c r="AL34" s="12"/>
    </row>
    <row r="35" spans="1:38" s="13" customFormat="1" ht="13.5">
      <c r="A35" s="12"/>
      <c r="B35" s="136" t="s">
        <v>655</v>
      </c>
      <c r="C35" s="12"/>
      <c r="D35" s="86"/>
      <c r="E35" s="86"/>
      <c r="F35" s="86"/>
      <c r="G35" s="86"/>
      <c r="H35" s="86"/>
      <c r="I35" s="86"/>
      <c r="J35" s="86"/>
      <c r="K35" s="86"/>
      <c r="L35" s="86"/>
      <c r="M35" s="12"/>
      <c r="N35" s="86"/>
      <c r="O35" s="86"/>
      <c r="P35" s="86"/>
      <c r="Q35" s="12"/>
      <c r="R35" s="86"/>
      <c r="S35" s="86"/>
      <c r="T35" s="86"/>
      <c r="U35" s="12"/>
      <c r="V35" s="86"/>
      <c r="W35" s="86"/>
      <c r="X35" s="86"/>
      <c r="Y35" s="12"/>
      <c r="Z35" s="86"/>
      <c r="AA35" s="86"/>
      <c r="AB35" s="86"/>
      <c r="AC35" s="12"/>
      <c r="AD35" s="86"/>
      <c r="AE35" s="86"/>
      <c r="AF35" s="86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87"/>
      <c r="E36" s="87"/>
      <c r="F36" s="87"/>
      <c r="G36" s="87"/>
      <c r="H36" s="87"/>
      <c r="I36" s="87"/>
      <c r="J36" s="87"/>
      <c r="K36" s="87"/>
      <c r="L36" s="87"/>
      <c r="M36" s="2"/>
      <c r="N36" s="87"/>
      <c r="O36" s="87"/>
      <c r="P36" s="87"/>
      <c r="Q36" s="2"/>
      <c r="R36" s="87"/>
      <c r="S36" s="87"/>
      <c r="T36" s="87"/>
      <c r="U36" s="2"/>
      <c r="V36" s="87"/>
      <c r="W36" s="87"/>
      <c r="X36" s="87"/>
      <c r="Y36" s="2"/>
      <c r="Z36" s="87"/>
      <c r="AA36" s="87"/>
      <c r="AB36" s="87"/>
      <c r="AC36" s="2"/>
      <c r="AD36" s="87"/>
      <c r="AE36" s="87"/>
      <c r="AF36" s="87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7"/>
      <c r="E37" s="87"/>
      <c r="F37" s="87"/>
      <c r="G37" s="87"/>
      <c r="H37" s="87"/>
      <c r="I37" s="87"/>
      <c r="J37" s="87"/>
      <c r="K37" s="87"/>
      <c r="L37" s="87"/>
      <c r="M37" s="2"/>
      <c r="N37" s="87"/>
      <c r="O37" s="87"/>
      <c r="P37" s="87"/>
      <c r="Q37" s="2"/>
      <c r="R37" s="87"/>
      <c r="S37" s="87"/>
      <c r="T37" s="87"/>
      <c r="U37" s="2"/>
      <c r="V37" s="87"/>
      <c r="W37" s="87"/>
      <c r="X37" s="87"/>
      <c r="Y37" s="2"/>
      <c r="Z37" s="87"/>
      <c r="AA37" s="87"/>
      <c r="AB37" s="87"/>
      <c r="AC37" s="2"/>
      <c r="AD37" s="87"/>
      <c r="AE37" s="87"/>
      <c r="AF37" s="87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7"/>
      <c r="E38" s="87"/>
      <c r="F38" s="87"/>
      <c r="G38" s="87"/>
      <c r="H38" s="87"/>
      <c r="I38" s="87"/>
      <c r="J38" s="87"/>
      <c r="K38" s="87"/>
      <c r="L38" s="87"/>
      <c r="M38" s="2"/>
      <c r="N38" s="87"/>
      <c r="O38" s="87"/>
      <c r="P38" s="87"/>
      <c r="Q38" s="2"/>
      <c r="R38" s="87"/>
      <c r="S38" s="87"/>
      <c r="T38" s="87"/>
      <c r="U38" s="2"/>
      <c r="V38" s="87"/>
      <c r="W38" s="87"/>
      <c r="X38" s="87"/>
      <c r="Y38" s="2"/>
      <c r="Z38" s="87"/>
      <c r="AA38" s="87"/>
      <c r="AB38" s="87"/>
      <c r="AC38" s="2"/>
      <c r="AD38" s="87"/>
      <c r="AE38" s="87"/>
      <c r="AF38" s="87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7"/>
      <c r="E39" s="87"/>
      <c r="F39" s="87"/>
      <c r="G39" s="87"/>
      <c r="H39" s="87"/>
      <c r="I39" s="87"/>
      <c r="J39" s="87"/>
      <c r="K39" s="87"/>
      <c r="L39" s="87"/>
      <c r="M39" s="2"/>
      <c r="N39" s="87"/>
      <c r="O39" s="87"/>
      <c r="P39" s="87"/>
      <c r="Q39" s="2"/>
      <c r="R39" s="87"/>
      <c r="S39" s="87"/>
      <c r="T39" s="87"/>
      <c r="U39" s="2"/>
      <c r="V39" s="87"/>
      <c r="W39" s="87"/>
      <c r="X39" s="87"/>
      <c r="Y39" s="2"/>
      <c r="Z39" s="87"/>
      <c r="AA39" s="87"/>
      <c r="AB39" s="87"/>
      <c r="AC39" s="2"/>
      <c r="AD39" s="87"/>
      <c r="AE39" s="87"/>
      <c r="AF39" s="87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7"/>
      <c r="E40" s="87"/>
      <c r="F40" s="87"/>
      <c r="G40" s="87"/>
      <c r="H40" s="87"/>
      <c r="I40" s="87"/>
      <c r="J40" s="87"/>
      <c r="K40" s="87"/>
      <c r="L40" s="87"/>
      <c r="M40" s="2"/>
      <c r="N40" s="87"/>
      <c r="O40" s="87"/>
      <c r="P40" s="87"/>
      <c r="Q40" s="2"/>
      <c r="R40" s="87"/>
      <c r="S40" s="87"/>
      <c r="T40" s="87"/>
      <c r="U40" s="2"/>
      <c r="V40" s="87"/>
      <c r="W40" s="87"/>
      <c r="X40" s="87"/>
      <c r="Y40" s="2"/>
      <c r="Z40" s="87"/>
      <c r="AA40" s="87"/>
      <c r="AB40" s="87"/>
      <c r="AC40" s="2"/>
      <c r="AD40" s="87"/>
      <c r="AE40" s="87"/>
      <c r="AF40" s="87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7"/>
      <c r="E41" s="87"/>
      <c r="F41" s="87"/>
      <c r="G41" s="87"/>
      <c r="H41" s="87"/>
      <c r="I41" s="87"/>
      <c r="J41" s="87"/>
      <c r="K41" s="87"/>
      <c r="L41" s="87"/>
      <c r="M41" s="2"/>
      <c r="N41" s="87"/>
      <c r="O41" s="87"/>
      <c r="P41" s="87"/>
      <c r="Q41" s="2"/>
      <c r="R41" s="87"/>
      <c r="S41" s="87"/>
      <c r="T41" s="87"/>
      <c r="U41" s="2"/>
      <c r="V41" s="87"/>
      <c r="W41" s="87"/>
      <c r="X41" s="87"/>
      <c r="Y41" s="2"/>
      <c r="Z41" s="87"/>
      <c r="AA41" s="87"/>
      <c r="AB41" s="87"/>
      <c r="AC41" s="2"/>
      <c r="AD41" s="87"/>
      <c r="AE41" s="87"/>
      <c r="AF41" s="87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7"/>
      <c r="E42" s="87"/>
      <c r="F42" s="87"/>
      <c r="G42" s="87"/>
      <c r="H42" s="87"/>
      <c r="I42" s="87"/>
      <c r="J42" s="87"/>
      <c r="K42" s="87"/>
      <c r="L42" s="87"/>
      <c r="M42" s="2"/>
      <c r="N42" s="87"/>
      <c r="O42" s="87"/>
      <c r="P42" s="87"/>
      <c r="Q42" s="2"/>
      <c r="R42" s="87"/>
      <c r="S42" s="87"/>
      <c r="T42" s="87"/>
      <c r="U42" s="2"/>
      <c r="V42" s="87"/>
      <c r="W42" s="87"/>
      <c r="X42" s="87"/>
      <c r="Y42" s="2"/>
      <c r="Z42" s="87"/>
      <c r="AA42" s="87"/>
      <c r="AB42" s="87"/>
      <c r="AC42" s="2"/>
      <c r="AD42" s="87"/>
      <c r="AE42" s="87"/>
      <c r="AF42" s="87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7"/>
      <c r="E43" s="87"/>
      <c r="F43" s="87"/>
      <c r="G43" s="87"/>
      <c r="H43" s="87"/>
      <c r="I43" s="87"/>
      <c r="J43" s="87"/>
      <c r="K43" s="87"/>
      <c r="L43" s="87"/>
      <c r="M43" s="2"/>
      <c r="N43" s="87"/>
      <c r="O43" s="87"/>
      <c r="P43" s="87"/>
      <c r="Q43" s="2"/>
      <c r="R43" s="87"/>
      <c r="S43" s="87"/>
      <c r="T43" s="87"/>
      <c r="U43" s="2"/>
      <c r="V43" s="87"/>
      <c r="W43" s="87"/>
      <c r="X43" s="87"/>
      <c r="Y43" s="2"/>
      <c r="Z43" s="87"/>
      <c r="AA43" s="87"/>
      <c r="AB43" s="87"/>
      <c r="AC43" s="2"/>
      <c r="AD43" s="87"/>
      <c r="AE43" s="87"/>
      <c r="AF43" s="87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7"/>
      <c r="E44" s="87"/>
      <c r="F44" s="87"/>
      <c r="G44" s="87"/>
      <c r="H44" s="87"/>
      <c r="I44" s="87"/>
      <c r="J44" s="87"/>
      <c r="K44" s="87"/>
      <c r="L44" s="87"/>
      <c r="M44" s="2"/>
      <c r="N44" s="87"/>
      <c r="O44" s="87"/>
      <c r="P44" s="87"/>
      <c r="Q44" s="2"/>
      <c r="R44" s="87"/>
      <c r="S44" s="87"/>
      <c r="T44" s="87"/>
      <c r="U44" s="2"/>
      <c r="V44" s="87"/>
      <c r="W44" s="87"/>
      <c r="X44" s="87"/>
      <c r="Y44" s="2"/>
      <c r="Z44" s="87"/>
      <c r="AA44" s="87"/>
      <c r="AB44" s="87"/>
      <c r="AC44" s="2"/>
      <c r="AD44" s="87"/>
      <c r="AE44" s="87"/>
      <c r="AF44" s="87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7"/>
      <c r="E45" s="87"/>
      <c r="F45" s="87"/>
      <c r="G45" s="87"/>
      <c r="H45" s="87"/>
      <c r="I45" s="87"/>
      <c r="J45" s="87"/>
      <c r="K45" s="87"/>
      <c r="L45" s="87"/>
      <c r="M45" s="2"/>
      <c r="N45" s="87"/>
      <c r="O45" s="87"/>
      <c r="P45" s="87"/>
      <c r="Q45" s="2"/>
      <c r="R45" s="87"/>
      <c r="S45" s="87"/>
      <c r="T45" s="87"/>
      <c r="U45" s="2"/>
      <c r="V45" s="87"/>
      <c r="W45" s="87"/>
      <c r="X45" s="87"/>
      <c r="Y45" s="2"/>
      <c r="Z45" s="87"/>
      <c r="AA45" s="87"/>
      <c r="AB45" s="87"/>
      <c r="AC45" s="2"/>
      <c r="AD45" s="87"/>
      <c r="AE45" s="87"/>
      <c r="AF45" s="87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7"/>
      <c r="E46" s="87"/>
      <c r="F46" s="87"/>
      <c r="G46" s="87"/>
      <c r="H46" s="87"/>
      <c r="I46" s="87"/>
      <c r="J46" s="87"/>
      <c r="K46" s="87"/>
      <c r="L46" s="87"/>
      <c r="M46" s="2"/>
      <c r="N46" s="87"/>
      <c r="O46" s="87"/>
      <c r="P46" s="87"/>
      <c r="Q46" s="2"/>
      <c r="R46" s="87"/>
      <c r="S46" s="87"/>
      <c r="T46" s="87"/>
      <c r="U46" s="2"/>
      <c r="V46" s="87"/>
      <c r="W46" s="87"/>
      <c r="X46" s="87"/>
      <c r="Y46" s="2"/>
      <c r="Z46" s="87"/>
      <c r="AA46" s="87"/>
      <c r="AB46" s="87"/>
      <c r="AC46" s="2"/>
      <c r="AD46" s="87"/>
      <c r="AE46" s="87"/>
      <c r="AF46" s="87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7"/>
      <c r="E47" s="87"/>
      <c r="F47" s="87"/>
      <c r="G47" s="87"/>
      <c r="H47" s="87"/>
      <c r="I47" s="87"/>
      <c r="J47" s="87"/>
      <c r="K47" s="87"/>
      <c r="L47" s="87"/>
      <c r="M47" s="2"/>
      <c r="N47" s="87"/>
      <c r="O47" s="87"/>
      <c r="P47" s="87"/>
      <c r="Q47" s="2"/>
      <c r="R47" s="87"/>
      <c r="S47" s="87"/>
      <c r="T47" s="87"/>
      <c r="U47" s="2"/>
      <c r="V47" s="87"/>
      <c r="W47" s="87"/>
      <c r="X47" s="87"/>
      <c r="Y47" s="2"/>
      <c r="Z47" s="87"/>
      <c r="AA47" s="87"/>
      <c r="AB47" s="87"/>
      <c r="AC47" s="2"/>
      <c r="AD47" s="87"/>
      <c r="AE47" s="87"/>
      <c r="AF47" s="87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7"/>
      <c r="E48" s="87"/>
      <c r="F48" s="87"/>
      <c r="G48" s="87"/>
      <c r="H48" s="87"/>
      <c r="I48" s="87"/>
      <c r="J48" s="87"/>
      <c r="K48" s="87"/>
      <c r="L48" s="87"/>
      <c r="M48" s="2"/>
      <c r="N48" s="87"/>
      <c r="O48" s="87"/>
      <c r="P48" s="87"/>
      <c r="Q48" s="2"/>
      <c r="R48" s="87"/>
      <c r="S48" s="87"/>
      <c r="T48" s="87"/>
      <c r="U48" s="2"/>
      <c r="V48" s="87"/>
      <c r="W48" s="87"/>
      <c r="X48" s="87"/>
      <c r="Y48" s="2"/>
      <c r="Z48" s="87"/>
      <c r="AA48" s="87"/>
      <c r="AB48" s="87"/>
      <c r="AC48" s="2"/>
      <c r="AD48" s="87"/>
      <c r="AE48" s="87"/>
      <c r="AF48" s="87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7"/>
      <c r="E49" s="87"/>
      <c r="F49" s="87"/>
      <c r="G49" s="87"/>
      <c r="H49" s="87"/>
      <c r="I49" s="87"/>
      <c r="J49" s="87"/>
      <c r="K49" s="87"/>
      <c r="L49" s="87"/>
      <c r="M49" s="2"/>
      <c r="N49" s="87"/>
      <c r="O49" s="87"/>
      <c r="P49" s="87"/>
      <c r="Q49" s="2"/>
      <c r="R49" s="87"/>
      <c r="S49" s="87"/>
      <c r="T49" s="87"/>
      <c r="U49" s="2"/>
      <c r="V49" s="87"/>
      <c r="W49" s="87"/>
      <c r="X49" s="87"/>
      <c r="Y49" s="2"/>
      <c r="Z49" s="87"/>
      <c r="AA49" s="87"/>
      <c r="AB49" s="87"/>
      <c r="AC49" s="2"/>
      <c r="AD49" s="87"/>
      <c r="AE49" s="87"/>
      <c r="AF49" s="87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7"/>
      <c r="E50" s="87"/>
      <c r="F50" s="87"/>
      <c r="G50" s="87"/>
      <c r="H50" s="87"/>
      <c r="I50" s="87"/>
      <c r="J50" s="87"/>
      <c r="K50" s="87"/>
      <c r="L50" s="87"/>
      <c r="M50" s="2"/>
      <c r="N50" s="87"/>
      <c r="O50" s="87"/>
      <c r="P50" s="87"/>
      <c r="Q50" s="2"/>
      <c r="R50" s="87"/>
      <c r="S50" s="87"/>
      <c r="T50" s="87"/>
      <c r="U50" s="2"/>
      <c r="V50" s="87"/>
      <c r="W50" s="87"/>
      <c r="X50" s="87"/>
      <c r="Y50" s="2"/>
      <c r="Z50" s="87"/>
      <c r="AA50" s="87"/>
      <c r="AB50" s="87"/>
      <c r="AC50" s="2"/>
      <c r="AD50" s="87"/>
      <c r="AE50" s="87"/>
      <c r="AF50" s="87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7"/>
      <c r="E51" s="87"/>
      <c r="F51" s="87"/>
      <c r="G51" s="87"/>
      <c r="H51" s="87"/>
      <c r="I51" s="87"/>
      <c r="J51" s="87"/>
      <c r="K51" s="87"/>
      <c r="L51" s="87"/>
      <c r="M51" s="2"/>
      <c r="N51" s="87"/>
      <c r="O51" s="87"/>
      <c r="P51" s="87"/>
      <c r="Q51" s="2"/>
      <c r="R51" s="87"/>
      <c r="S51" s="87"/>
      <c r="T51" s="87"/>
      <c r="U51" s="2"/>
      <c r="V51" s="87"/>
      <c r="W51" s="87"/>
      <c r="X51" s="87"/>
      <c r="Y51" s="2"/>
      <c r="Z51" s="87"/>
      <c r="AA51" s="87"/>
      <c r="AB51" s="87"/>
      <c r="AC51" s="2"/>
      <c r="AD51" s="87"/>
      <c r="AE51" s="87"/>
      <c r="AF51" s="87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7"/>
      <c r="E52" s="87"/>
      <c r="F52" s="87"/>
      <c r="G52" s="87"/>
      <c r="H52" s="87"/>
      <c r="I52" s="87"/>
      <c r="J52" s="87"/>
      <c r="K52" s="87"/>
      <c r="L52" s="87"/>
      <c r="M52" s="2"/>
      <c r="N52" s="87"/>
      <c r="O52" s="87"/>
      <c r="P52" s="87"/>
      <c r="Q52" s="2"/>
      <c r="R52" s="87"/>
      <c r="S52" s="87"/>
      <c r="T52" s="87"/>
      <c r="U52" s="2"/>
      <c r="V52" s="87"/>
      <c r="W52" s="87"/>
      <c r="X52" s="87"/>
      <c r="Y52" s="2"/>
      <c r="Z52" s="87"/>
      <c r="AA52" s="87"/>
      <c r="AB52" s="87"/>
      <c r="AC52" s="2"/>
      <c r="AD52" s="87"/>
      <c r="AE52" s="87"/>
      <c r="AF52" s="87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7"/>
      <c r="E53" s="87"/>
      <c r="F53" s="87"/>
      <c r="G53" s="87"/>
      <c r="H53" s="87"/>
      <c r="I53" s="87"/>
      <c r="J53" s="87"/>
      <c r="K53" s="87"/>
      <c r="L53" s="87"/>
      <c r="M53" s="2"/>
      <c r="N53" s="87"/>
      <c r="O53" s="87"/>
      <c r="P53" s="87"/>
      <c r="Q53" s="2"/>
      <c r="R53" s="87"/>
      <c r="S53" s="87"/>
      <c r="T53" s="87"/>
      <c r="U53" s="2"/>
      <c r="V53" s="87"/>
      <c r="W53" s="87"/>
      <c r="X53" s="87"/>
      <c r="Y53" s="2"/>
      <c r="Z53" s="87"/>
      <c r="AA53" s="87"/>
      <c r="AB53" s="87"/>
      <c r="AC53" s="2"/>
      <c r="AD53" s="87"/>
      <c r="AE53" s="87"/>
      <c r="AF53" s="87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7"/>
      <c r="E54" s="87"/>
      <c r="F54" s="87"/>
      <c r="G54" s="87"/>
      <c r="H54" s="87"/>
      <c r="I54" s="87"/>
      <c r="J54" s="87"/>
      <c r="K54" s="87"/>
      <c r="L54" s="87"/>
      <c r="M54" s="2"/>
      <c r="N54" s="87"/>
      <c r="O54" s="87"/>
      <c r="P54" s="87"/>
      <c r="Q54" s="2"/>
      <c r="R54" s="87"/>
      <c r="S54" s="87"/>
      <c r="T54" s="87"/>
      <c r="U54" s="2"/>
      <c r="V54" s="87"/>
      <c r="W54" s="87"/>
      <c r="X54" s="87"/>
      <c r="Y54" s="2"/>
      <c r="Z54" s="87"/>
      <c r="AA54" s="87"/>
      <c r="AB54" s="87"/>
      <c r="AC54" s="2"/>
      <c r="AD54" s="87"/>
      <c r="AE54" s="87"/>
      <c r="AF54" s="87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7"/>
      <c r="E55" s="87"/>
      <c r="F55" s="87"/>
      <c r="G55" s="87"/>
      <c r="H55" s="87"/>
      <c r="I55" s="87"/>
      <c r="J55" s="87"/>
      <c r="K55" s="87"/>
      <c r="L55" s="87"/>
      <c r="M55" s="2"/>
      <c r="N55" s="87"/>
      <c r="O55" s="87"/>
      <c r="P55" s="87"/>
      <c r="Q55" s="2"/>
      <c r="R55" s="87"/>
      <c r="S55" s="87"/>
      <c r="T55" s="87"/>
      <c r="U55" s="2"/>
      <c r="V55" s="87"/>
      <c r="W55" s="87"/>
      <c r="X55" s="87"/>
      <c r="Y55" s="2"/>
      <c r="Z55" s="87"/>
      <c r="AA55" s="87"/>
      <c r="AB55" s="87"/>
      <c r="AC55" s="2"/>
      <c r="AD55" s="87"/>
      <c r="AE55" s="87"/>
      <c r="AF55" s="87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7"/>
      <c r="E56" s="87"/>
      <c r="F56" s="87"/>
      <c r="G56" s="87"/>
      <c r="H56" s="87"/>
      <c r="I56" s="87"/>
      <c r="J56" s="87"/>
      <c r="K56" s="87"/>
      <c r="L56" s="87"/>
      <c r="M56" s="2"/>
      <c r="N56" s="87"/>
      <c r="O56" s="87"/>
      <c r="P56" s="87"/>
      <c r="Q56" s="2"/>
      <c r="R56" s="87"/>
      <c r="S56" s="87"/>
      <c r="T56" s="87"/>
      <c r="U56" s="2"/>
      <c r="V56" s="87"/>
      <c r="W56" s="87"/>
      <c r="X56" s="87"/>
      <c r="Y56" s="2"/>
      <c r="Z56" s="87"/>
      <c r="AA56" s="87"/>
      <c r="AB56" s="87"/>
      <c r="AC56" s="2"/>
      <c r="AD56" s="87"/>
      <c r="AE56" s="87"/>
      <c r="AF56" s="87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7"/>
      <c r="E57" s="87"/>
      <c r="F57" s="87"/>
      <c r="G57" s="87"/>
      <c r="H57" s="87"/>
      <c r="I57" s="87"/>
      <c r="J57" s="87"/>
      <c r="K57" s="87"/>
      <c r="L57" s="87"/>
      <c r="M57" s="2"/>
      <c r="N57" s="87"/>
      <c r="O57" s="87"/>
      <c r="P57" s="87"/>
      <c r="Q57" s="2"/>
      <c r="R57" s="87"/>
      <c r="S57" s="87"/>
      <c r="T57" s="87"/>
      <c r="U57" s="2"/>
      <c r="V57" s="87"/>
      <c r="W57" s="87"/>
      <c r="X57" s="87"/>
      <c r="Y57" s="2"/>
      <c r="Z57" s="87"/>
      <c r="AA57" s="87"/>
      <c r="AB57" s="87"/>
      <c r="AC57" s="2"/>
      <c r="AD57" s="87"/>
      <c r="AE57" s="87"/>
      <c r="AF57" s="87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7"/>
      <c r="E58" s="87"/>
      <c r="F58" s="87"/>
      <c r="G58" s="87"/>
      <c r="H58" s="87"/>
      <c r="I58" s="87"/>
      <c r="J58" s="87"/>
      <c r="K58" s="87"/>
      <c r="L58" s="87"/>
      <c r="M58" s="2"/>
      <c r="N58" s="87"/>
      <c r="O58" s="87"/>
      <c r="P58" s="87"/>
      <c r="Q58" s="2"/>
      <c r="R58" s="87"/>
      <c r="S58" s="87"/>
      <c r="T58" s="87"/>
      <c r="U58" s="2"/>
      <c r="V58" s="87"/>
      <c r="W58" s="87"/>
      <c r="X58" s="87"/>
      <c r="Y58" s="2"/>
      <c r="Z58" s="87"/>
      <c r="AA58" s="87"/>
      <c r="AB58" s="87"/>
      <c r="AC58" s="2"/>
      <c r="AD58" s="87"/>
      <c r="AE58" s="87"/>
      <c r="AF58" s="87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7"/>
      <c r="E59" s="87"/>
      <c r="F59" s="87"/>
      <c r="G59" s="87"/>
      <c r="H59" s="87"/>
      <c r="I59" s="87"/>
      <c r="J59" s="87"/>
      <c r="K59" s="87"/>
      <c r="L59" s="87"/>
      <c r="M59" s="2"/>
      <c r="N59" s="87"/>
      <c r="O59" s="87"/>
      <c r="P59" s="87"/>
      <c r="Q59" s="2"/>
      <c r="R59" s="87"/>
      <c r="S59" s="87"/>
      <c r="T59" s="87"/>
      <c r="U59" s="2"/>
      <c r="V59" s="87"/>
      <c r="W59" s="87"/>
      <c r="X59" s="87"/>
      <c r="Y59" s="2"/>
      <c r="Z59" s="87"/>
      <c r="AA59" s="87"/>
      <c r="AB59" s="87"/>
      <c r="AC59" s="2"/>
      <c r="AD59" s="87"/>
      <c r="AE59" s="87"/>
      <c r="AF59" s="87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7"/>
      <c r="E60" s="87"/>
      <c r="F60" s="87"/>
      <c r="G60" s="87"/>
      <c r="H60" s="87"/>
      <c r="I60" s="87"/>
      <c r="J60" s="87"/>
      <c r="K60" s="87"/>
      <c r="L60" s="87"/>
      <c r="M60" s="2"/>
      <c r="N60" s="87"/>
      <c r="O60" s="87"/>
      <c r="P60" s="87"/>
      <c r="Q60" s="2"/>
      <c r="R60" s="87"/>
      <c r="S60" s="87"/>
      <c r="T60" s="87"/>
      <c r="U60" s="2"/>
      <c r="V60" s="87"/>
      <c r="W60" s="87"/>
      <c r="X60" s="87"/>
      <c r="Y60" s="2"/>
      <c r="Z60" s="87"/>
      <c r="AA60" s="87"/>
      <c r="AB60" s="87"/>
      <c r="AC60" s="2"/>
      <c r="AD60" s="87"/>
      <c r="AE60" s="87"/>
      <c r="AF60" s="87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7"/>
      <c r="E61" s="87"/>
      <c r="F61" s="87"/>
      <c r="G61" s="87"/>
      <c r="H61" s="87"/>
      <c r="I61" s="87"/>
      <c r="J61" s="87"/>
      <c r="K61" s="87"/>
      <c r="L61" s="87"/>
      <c r="M61" s="2"/>
      <c r="N61" s="87"/>
      <c r="O61" s="87"/>
      <c r="P61" s="87"/>
      <c r="Q61" s="2"/>
      <c r="R61" s="87"/>
      <c r="S61" s="87"/>
      <c r="T61" s="87"/>
      <c r="U61" s="2"/>
      <c r="V61" s="87"/>
      <c r="W61" s="87"/>
      <c r="X61" s="87"/>
      <c r="Y61" s="2"/>
      <c r="Z61" s="87"/>
      <c r="AA61" s="87"/>
      <c r="AB61" s="87"/>
      <c r="AC61" s="2"/>
      <c r="AD61" s="87"/>
      <c r="AE61" s="87"/>
      <c r="AF61" s="87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7"/>
      <c r="E62" s="87"/>
      <c r="F62" s="87"/>
      <c r="G62" s="87"/>
      <c r="H62" s="87"/>
      <c r="I62" s="87"/>
      <c r="J62" s="87"/>
      <c r="K62" s="87"/>
      <c r="L62" s="87"/>
      <c r="M62" s="2"/>
      <c r="N62" s="87"/>
      <c r="O62" s="87"/>
      <c r="P62" s="87"/>
      <c r="Q62" s="2"/>
      <c r="R62" s="87"/>
      <c r="S62" s="87"/>
      <c r="T62" s="87"/>
      <c r="U62" s="2"/>
      <c r="V62" s="87"/>
      <c r="W62" s="87"/>
      <c r="X62" s="87"/>
      <c r="Y62" s="2"/>
      <c r="Z62" s="87"/>
      <c r="AA62" s="87"/>
      <c r="AB62" s="87"/>
      <c r="AC62" s="2"/>
      <c r="AD62" s="87"/>
      <c r="AE62" s="87"/>
      <c r="AF62" s="87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7"/>
      <c r="E63" s="87"/>
      <c r="F63" s="87"/>
      <c r="G63" s="87"/>
      <c r="H63" s="87"/>
      <c r="I63" s="87"/>
      <c r="J63" s="87"/>
      <c r="K63" s="87"/>
      <c r="L63" s="87"/>
      <c r="M63" s="2"/>
      <c r="N63" s="87"/>
      <c r="O63" s="87"/>
      <c r="P63" s="87"/>
      <c r="Q63" s="2"/>
      <c r="R63" s="87"/>
      <c r="S63" s="87"/>
      <c r="T63" s="87"/>
      <c r="U63" s="2"/>
      <c r="V63" s="87"/>
      <c r="W63" s="87"/>
      <c r="X63" s="87"/>
      <c r="Y63" s="2"/>
      <c r="Z63" s="87"/>
      <c r="AA63" s="87"/>
      <c r="AB63" s="87"/>
      <c r="AC63" s="2"/>
      <c r="AD63" s="87"/>
      <c r="AE63" s="87"/>
      <c r="AF63" s="87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7"/>
      <c r="E64" s="87"/>
      <c r="F64" s="87"/>
      <c r="G64" s="87"/>
      <c r="H64" s="87"/>
      <c r="I64" s="87"/>
      <c r="J64" s="87"/>
      <c r="K64" s="87"/>
      <c r="L64" s="87"/>
      <c r="M64" s="2"/>
      <c r="N64" s="87"/>
      <c r="O64" s="87"/>
      <c r="P64" s="87"/>
      <c r="Q64" s="2"/>
      <c r="R64" s="87"/>
      <c r="S64" s="87"/>
      <c r="T64" s="87"/>
      <c r="U64" s="2"/>
      <c r="V64" s="87"/>
      <c r="W64" s="87"/>
      <c r="X64" s="87"/>
      <c r="Y64" s="2"/>
      <c r="Z64" s="87"/>
      <c r="AA64" s="87"/>
      <c r="AB64" s="87"/>
      <c r="AC64" s="2"/>
      <c r="AD64" s="87"/>
      <c r="AE64" s="87"/>
      <c r="AF64" s="87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7"/>
      <c r="E65" s="87"/>
      <c r="F65" s="87"/>
      <c r="G65" s="87"/>
      <c r="H65" s="87"/>
      <c r="I65" s="87"/>
      <c r="J65" s="87"/>
      <c r="K65" s="87"/>
      <c r="L65" s="87"/>
      <c r="M65" s="2"/>
      <c r="N65" s="87"/>
      <c r="O65" s="87"/>
      <c r="P65" s="87"/>
      <c r="Q65" s="2"/>
      <c r="R65" s="87"/>
      <c r="S65" s="87"/>
      <c r="T65" s="87"/>
      <c r="U65" s="2"/>
      <c r="V65" s="87"/>
      <c r="W65" s="87"/>
      <c r="X65" s="87"/>
      <c r="Y65" s="2"/>
      <c r="Z65" s="87"/>
      <c r="AA65" s="87"/>
      <c r="AB65" s="87"/>
      <c r="AC65" s="2"/>
      <c r="AD65" s="87"/>
      <c r="AE65" s="87"/>
      <c r="AF65" s="87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7"/>
      <c r="E66" s="87"/>
      <c r="F66" s="87"/>
      <c r="G66" s="87"/>
      <c r="H66" s="87"/>
      <c r="I66" s="87"/>
      <c r="J66" s="87"/>
      <c r="K66" s="87"/>
      <c r="L66" s="87"/>
      <c r="M66" s="2"/>
      <c r="N66" s="87"/>
      <c r="O66" s="87"/>
      <c r="P66" s="87"/>
      <c r="Q66" s="2"/>
      <c r="R66" s="87"/>
      <c r="S66" s="87"/>
      <c r="T66" s="87"/>
      <c r="U66" s="2"/>
      <c r="V66" s="87"/>
      <c r="W66" s="87"/>
      <c r="X66" s="87"/>
      <c r="Y66" s="2"/>
      <c r="Z66" s="87"/>
      <c r="AA66" s="87"/>
      <c r="AB66" s="87"/>
      <c r="AC66" s="2"/>
      <c r="AD66" s="87"/>
      <c r="AE66" s="87"/>
      <c r="AF66" s="87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7"/>
      <c r="E67" s="87"/>
      <c r="F67" s="87"/>
      <c r="G67" s="87"/>
      <c r="H67" s="87"/>
      <c r="I67" s="87"/>
      <c r="J67" s="87"/>
      <c r="K67" s="87"/>
      <c r="L67" s="87"/>
      <c r="M67" s="2"/>
      <c r="N67" s="87"/>
      <c r="O67" s="87"/>
      <c r="P67" s="87"/>
      <c r="Q67" s="2"/>
      <c r="R67" s="87"/>
      <c r="S67" s="87"/>
      <c r="T67" s="87"/>
      <c r="U67" s="2"/>
      <c r="V67" s="87"/>
      <c r="W67" s="87"/>
      <c r="X67" s="87"/>
      <c r="Y67" s="2"/>
      <c r="Z67" s="87"/>
      <c r="AA67" s="87"/>
      <c r="AB67" s="87"/>
      <c r="AC67" s="2"/>
      <c r="AD67" s="87"/>
      <c r="AE67" s="87"/>
      <c r="AF67" s="87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7"/>
      <c r="E68" s="87"/>
      <c r="F68" s="87"/>
      <c r="G68" s="87"/>
      <c r="H68" s="87"/>
      <c r="I68" s="87"/>
      <c r="J68" s="87"/>
      <c r="K68" s="87"/>
      <c r="L68" s="87"/>
      <c r="M68" s="2"/>
      <c r="N68" s="87"/>
      <c r="O68" s="87"/>
      <c r="P68" s="87"/>
      <c r="Q68" s="2"/>
      <c r="R68" s="87"/>
      <c r="S68" s="87"/>
      <c r="T68" s="87"/>
      <c r="U68" s="2"/>
      <c r="V68" s="87"/>
      <c r="W68" s="87"/>
      <c r="X68" s="87"/>
      <c r="Y68" s="2"/>
      <c r="Z68" s="87"/>
      <c r="AA68" s="87"/>
      <c r="AB68" s="87"/>
      <c r="AC68" s="2"/>
      <c r="AD68" s="87"/>
      <c r="AE68" s="87"/>
      <c r="AF68" s="87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7"/>
      <c r="E69" s="87"/>
      <c r="F69" s="87"/>
      <c r="G69" s="87"/>
      <c r="H69" s="87"/>
      <c r="I69" s="87"/>
      <c r="J69" s="87"/>
      <c r="K69" s="87"/>
      <c r="L69" s="87"/>
      <c r="M69" s="2"/>
      <c r="N69" s="87"/>
      <c r="O69" s="87"/>
      <c r="P69" s="87"/>
      <c r="Q69" s="2"/>
      <c r="R69" s="87"/>
      <c r="S69" s="87"/>
      <c r="T69" s="87"/>
      <c r="U69" s="2"/>
      <c r="V69" s="87"/>
      <c r="W69" s="87"/>
      <c r="X69" s="87"/>
      <c r="Y69" s="2"/>
      <c r="Z69" s="87"/>
      <c r="AA69" s="87"/>
      <c r="AB69" s="87"/>
      <c r="AC69" s="2"/>
      <c r="AD69" s="87"/>
      <c r="AE69" s="87"/>
      <c r="AF69" s="87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7"/>
      <c r="E70" s="87"/>
      <c r="F70" s="87"/>
      <c r="G70" s="87"/>
      <c r="H70" s="87"/>
      <c r="I70" s="87"/>
      <c r="J70" s="87"/>
      <c r="K70" s="87"/>
      <c r="L70" s="87"/>
      <c r="M70" s="2"/>
      <c r="N70" s="87"/>
      <c r="O70" s="87"/>
      <c r="P70" s="87"/>
      <c r="Q70" s="2"/>
      <c r="R70" s="87"/>
      <c r="S70" s="87"/>
      <c r="T70" s="87"/>
      <c r="U70" s="2"/>
      <c r="V70" s="87"/>
      <c r="W70" s="87"/>
      <c r="X70" s="87"/>
      <c r="Y70" s="2"/>
      <c r="Z70" s="87"/>
      <c r="AA70" s="87"/>
      <c r="AB70" s="87"/>
      <c r="AC70" s="2"/>
      <c r="AD70" s="87"/>
      <c r="AE70" s="87"/>
      <c r="AF70" s="87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7"/>
      <c r="E71" s="87"/>
      <c r="F71" s="87"/>
      <c r="G71" s="87"/>
      <c r="H71" s="87"/>
      <c r="I71" s="87"/>
      <c r="J71" s="87"/>
      <c r="K71" s="87"/>
      <c r="L71" s="87"/>
      <c r="M71" s="2"/>
      <c r="N71" s="87"/>
      <c r="O71" s="87"/>
      <c r="P71" s="87"/>
      <c r="Q71" s="2"/>
      <c r="R71" s="87"/>
      <c r="S71" s="87"/>
      <c r="T71" s="87"/>
      <c r="U71" s="2"/>
      <c r="V71" s="87"/>
      <c r="W71" s="87"/>
      <c r="X71" s="87"/>
      <c r="Y71" s="2"/>
      <c r="Z71" s="87"/>
      <c r="AA71" s="87"/>
      <c r="AB71" s="87"/>
      <c r="AC71" s="2"/>
      <c r="AD71" s="87"/>
      <c r="AE71" s="87"/>
      <c r="AF71" s="87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7"/>
      <c r="E72" s="87"/>
      <c r="F72" s="87"/>
      <c r="G72" s="87"/>
      <c r="H72" s="87"/>
      <c r="I72" s="87"/>
      <c r="J72" s="87"/>
      <c r="K72" s="87"/>
      <c r="L72" s="87"/>
      <c r="M72" s="2"/>
      <c r="N72" s="87"/>
      <c r="O72" s="87"/>
      <c r="P72" s="87"/>
      <c r="Q72" s="2"/>
      <c r="R72" s="87"/>
      <c r="S72" s="87"/>
      <c r="T72" s="87"/>
      <c r="U72" s="2"/>
      <c r="V72" s="87"/>
      <c r="W72" s="87"/>
      <c r="X72" s="87"/>
      <c r="Y72" s="2"/>
      <c r="Z72" s="87"/>
      <c r="AA72" s="87"/>
      <c r="AB72" s="87"/>
      <c r="AC72" s="2"/>
      <c r="AD72" s="87"/>
      <c r="AE72" s="87"/>
      <c r="AF72" s="87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7"/>
      <c r="E73" s="87"/>
      <c r="F73" s="87"/>
      <c r="G73" s="87"/>
      <c r="H73" s="87"/>
      <c r="I73" s="87"/>
      <c r="J73" s="87"/>
      <c r="K73" s="87"/>
      <c r="L73" s="87"/>
      <c r="M73" s="2"/>
      <c r="N73" s="87"/>
      <c r="O73" s="87"/>
      <c r="P73" s="87"/>
      <c r="Q73" s="2"/>
      <c r="R73" s="87"/>
      <c r="S73" s="87"/>
      <c r="T73" s="87"/>
      <c r="U73" s="2"/>
      <c r="V73" s="87"/>
      <c r="W73" s="87"/>
      <c r="X73" s="87"/>
      <c r="Y73" s="2"/>
      <c r="Z73" s="87"/>
      <c r="AA73" s="87"/>
      <c r="AB73" s="87"/>
      <c r="AC73" s="2"/>
      <c r="AD73" s="87"/>
      <c r="AE73" s="87"/>
      <c r="AF73" s="87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7"/>
      <c r="E74" s="87"/>
      <c r="F74" s="87"/>
      <c r="G74" s="87"/>
      <c r="H74" s="87"/>
      <c r="I74" s="87"/>
      <c r="J74" s="87"/>
      <c r="K74" s="87"/>
      <c r="L74" s="87"/>
      <c r="M74" s="2"/>
      <c r="N74" s="87"/>
      <c r="O74" s="87"/>
      <c r="P74" s="87"/>
      <c r="Q74" s="2"/>
      <c r="R74" s="87"/>
      <c r="S74" s="87"/>
      <c r="T74" s="87"/>
      <c r="U74" s="2"/>
      <c r="V74" s="87"/>
      <c r="W74" s="87"/>
      <c r="X74" s="87"/>
      <c r="Y74" s="2"/>
      <c r="Z74" s="87"/>
      <c r="AA74" s="87"/>
      <c r="AB74" s="87"/>
      <c r="AC74" s="2"/>
      <c r="AD74" s="87"/>
      <c r="AE74" s="87"/>
      <c r="AF74" s="87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7"/>
      <c r="E75" s="87"/>
      <c r="F75" s="87"/>
      <c r="G75" s="87"/>
      <c r="H75" s="87"/>
      <c r="I75" s="87"/>
      <c r="J75" s="87"/>
      <c r="K75" s="87"/>
      <c r="L75" s="87"/>
      <c r="M75" s="2"/>
      <c r="N75" s="87"/>
      <c r="O75" s="87"/>
      <c r="P75" s="87"/>
      <c r="Q75" s="2"/>
      <c r="R75" s="87"/>
      <c r="S75" s="87"/>
      <c r="T75" s="87"/>
      <c r="U75" s="2"/>
      <c r="V75" s="87"/>
      <c r="W75" s="87"/>
      <c r="X75" s="87"/>
      <c r="Y75" s="2"/>
      <c r="Z75" s="87"/>
      <c r="AA75" s="87"/>
      <c r="AB75" s="87"/>
      <c r="AC75" s="2"/>
      <c r="AD75" s="87"/>
      <c r="AE75" s="87"/>
      <c r="AF75" s="87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7"/>
      <c r="E76" s="87"/>
      <c r="F76" s="87"/>
      <c r="G76" s="87"/>
      <c r="H76" s="87"/>
      <c r="I76" s="87"/>
      <c r="J76" s="87"/>
      <c r="K76" s="87"/>
      <c r="L76" s="87"/>
      <c r="M76" s="2"/>
      <c r="N76" s="87"/>
      <c r="O76" s="87"/>
      <c r="P76" s="87"/>
      <c r="Q76" s="2"/>
      <c r="R76" s="87"/>
      <c r="S76" s="87"/>
      <c r="T76" s="87"/>
      <c r="U76" s="2"/>
      <c r="V76" s="87"/>
      <c r="W76" s="87"/>
      <c r="X76" s="87"/>
      <c r="Y76" s="2"/>
      <c r="Z76" s="87"/>
      <c r="AA76" s="87"/>
      <c r="AB76" s="87"/>
      <c r="AC76" s="2"/>
      <c r="AD76" s="87"/>
      <c r="AE76" s="87"/>
      <c r="AF76" s="87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7"/>
      <c r="E77" s="87"/>
      <c r="F77" s="87"/>
      <c r="G77" s="87"/>
      <c r="H77" s="87"/>
      <c r="I77" s="87"/>
      <c r="J77" s="87"/>
      <c r="K77" s="87"/>
      <c r="L77" s="87"/>
      <c r="M77" s="2"/>
      <c r="N77" s="87"/>
      <c r="O77" s="87"/>
      <c r="P77" s="87"/>
      <c r="Q77" s="2"/>
      <c r="R77" s="87"/>
      <c r="S77" s="87"/>
      <c r="T77" s="87"/>
      <c r="U77" s="2"/>
      <c r="V77" s="87"/>
      <c r="W77" s="87"/>
      <c r="X77" s="87"/>
      <c r="Y77" s="2"/>
      <c r="Z77" s="87"/>
      <c r="AA77" s="87"/>
      <c r="AB77" s="87"/>
      <c r="AC77" s="2"/>
      <c r="AD77" s="87"/>
      <c r="AE77" s="87"/>
      <c r="AF77" s="87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7"/>
      <c r="E78" s="87"/>
      <c r="F78" s="87"/>
      <c r="G78" s="87"/>
      <c r="H78" s="87"/>
      <c r="I78" s="87"/>
      <c r="J78" s="87"/>
      <c r="K78" s="87"/>
      <c r="L78" s="87"/>
      <c r="M78" s="2"/>
      <c r="N78" s="87"/>
      <c r="O78" s="87"/>
      <c r="P78" s="87"/>
      <c r="Q78" s="2"/>
      <c r="R78" s="87"/>
      <c r="S78" s="87"/>
      <c r="T78" s="87"/>
      <c r="U78" s="2"/>
      <c r="V78" s="87"/>
      <c r="W78" s="87"/>
      <c r="X78" s="87"/>
      <c r="Y78" s="2"/>
      <c r="Z78" s="87"/>
      <c r="AA78" s="87"/>
      <c r="AB78" s="87"/>
      <c r="AC78" s="2"/>
      <c r="AD78" s="87"/>
      <c r="AE78" s="87"/>
      <c r="AF78" s="87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7"/>
      <c r="E79" s="87"/>
      <c r="F79" s="87"/>
      <c r="G79" s="87"/>
      <c r="H79" s="87"/>
      <c r="I79" s="87"/>
      <c r="J79" s="87"/>
      <c r="K79" s="87"/>
      <c r="L79" s="87"/>
      <c r="M79" s="2"/>
      <c r="N79" s="87"/>
      <c r="O79" s="87"/>
      <c r="P79" s="87"/>
      <c r="Q79" s="2"/>
      <c r="R79" s="87"/>
      <c r="S79" s="87"/>
      <c r="T79" s="87"/>
      <c r="U79" s="2"/>
      <c r="V79" s="87"/>
      <c r="W79" s="87"/>
      <c r="X79" s="87"/>
      <c r="Y79" s="2"/>
      <c r="Z79" s="87"/>
      <c r="AA79" s="87"/>
      <c r="AB79" s="87"/>
      <c r="AC79" s="2"/>
      <c r="AD79" s="87"/>
      <c r="AE79" s="87"/>
      <c r="AF79" s="87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7"/>
      <c r="E80" s="87"/>
      <c r="F80" s="87"/>
      <c r="G80" s="87"/>
      <c r="H80" s="87"/>
      <c r="I80" s="87"/>
      <c r="J80" s="87"/>
      <c r="K80" s="87"/>
      <c r="L80" s="87"/>
      <c r="M80" s="2"/>
      <c r="N80" s="87"/>
      <c r="O80" s="87"/>
      <c r="P80" s="87"/>
      <c r="Q80" s="2"/>
      <c r="R80" s="87"/>
      <c r="S80" s="87"/>
      <c r="T80" s="87"/>
      <c r="U80" s="2"/>
      <c r="V80" s="87"/>
      <c r="W80" s="87"/>
      <c r="X80" s="87"/>
      <c r="Y80" s="2"/>
      <c r="Z80" s="87"/>
      <c r="AA80" s="87"/>
      <c r="AB80" s="87"/>
      <c r="AC80" s="2"/>
      <c r="AD80" s="87"/>
      <c r="AE80" s="87"/>
      <c r="AF80" s="87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7"/>
      <c r="E81" s="87"/>
      <c r="F81" s="87"/>
      <c r="G81" s="87"/>
      <c r="H81" s="87"/>
      <c r="I81" s="87"/>
      <c r="J81" s="87"/>
      <c r="K81" s="87"/>
      <c r="L81" s="87"/>
      <c r="M81" s="2"/>
      <c r="N81" s="87"/>
      <c r="O81" s="87"/>
      <c r="P81" s="87"/>
      <c r="Q81" s="2"/>
      <c r="R81" s="87"/>
      <c r="S81" s="87"/>
      <c r="T81" s="87"/>
      <c r="U81" s="2"/>
      <c r="V81" s="87"/>
      <c r="W81" s="87"/>
      <c r="X81" s="87"/>
      <c r="Y81" s="2"/>
      <c r="Z81" s="87"/>
      <c r="AA81" s="87"/>
      <c r="AB81" s="87"/>
      <c r="AC81" s="2"/>
      <c r="AD81" s="87"/>
      <c r="AE81" s="87"/>
      <c r="AF81" s="87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2014-08-04T06:57:56Z</dcterms:created>
  <dcterms:modified xsi:type="dcterms:W3CDTF">2014-08-12T09:48:55Z</dcterms:modified>
  <cp:category/>
  <cp:version/>
  <cp:contentType/>
  <cp:contentStatus/>
</cp:coreProperties>
</file>