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4370" activeTab="0"/>
  </bookViews>
  <sheets>
    <sheet name="Summary" sheetId="1" r:id="rId1"/>
    <sheet name="EC" sheetId="2" r:id="rId2"/>
    <sheet name="FS" sheetId="3" r:id="rId3"/>
    <sheet name="GT" sheetId="4" r:id="rId4"/>
    <sheet name="KZ" sheetId="5" r:id="rId5"/>
    <sheet name="LP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1">'EC'!$A$1:$W$115</definedName>
    <definedName name="_xlnm.Print_Area" localSheetId="2">'FS'!$A$1:$W$115</definedName>
    <definedName name="_xlnm.Print_Area" localSheetId="3">'GT'!$A$1:$W$115</definedName>
    <definedName name="_xlnm.Print_Area" localSheetId="4">'KZ'!$A$1:$W$115</definedName>
    <definedName name="_xlnm.Print_Area" localSheetId="5">'LP'!$A$1:$W$115</definedName>
    <definedName name="_xlnm.Print_Area" localSheetId="6">'MP'!$A$1:$W$115</definedName>
    <definedName name="_xlnm.Print_Area" localSheetId="7">'NC'!$A$1:$W$115</definedName>
    <definedName name="_xlnm.Print_Area" localSheetId="8">'NW'!$A$1:$W$115</definedName>
    <definedName name="_xlnm.Print_Area" localSheetId="0">'Summary'!$A$1:$W$115</definedName>
    <definedName name="_xlnm.Print_Area" localSheetId="9">'WC'!$A$1:$W$115</definedName>
  </definedNames>
  <calcPr fullCalcOnLoad="1"/>
</workbook>
</file>

<file path=xl/sharedStrings.xml><?xml version="1.0" encoding="utf-8"?>
<sst xmlns="http://schemas.openxmlformats.org/spreadsheetml/2006/main" count="1440" uniqueCount="120">
  <si>
    <t>Figures Finalised as at 2014/08/01</t>
  </si>
  <si>
    <t>4th Quarter Ended 30 June 2014</t>
  </si>
  <si>
    <t>CONDITIONAL GRANTS TRANSFERRED FROM NATIONAL DEPARTMENTS AND ACTUAL PAYMENTS MADE BY MUNICIPALITIES: PRELIMINARY RESULTS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</si>
  <si>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</si>
  <si>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</si>
  <si>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</si>
  <si>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</si>
  <si>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</si>
  <si>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</si>
  <si>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</si>
  <si>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</si>
  <si>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</si>
  <si>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</si>
  <si>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3 of 2013</t>
  </si>
  <si>
    <t>Adjustment (Mid year)</t>
  </si>
  <si>
    <t>Other Adjustments</t>
  </si>
  <si>
    <t>Total Available 2013/14</t>
  </si>
  <si>
    <t>Approved payment schedule</t>
  </si>
  <si>
    <t>Transferred to municipalities for direct grants</t>
  </si>
  <si>
    <t>Actual expenditure National Department by 30 September 2013</t>
  </si>
  <si>
    <t>Actual expenditure by municipalities by 30 September 2013</t>
  </si>
  <si>
    <t>Actual expenditure National Department by 31 December 2013</t>
  </si>
  <si>
    <t>Actual expenditure by municipalities by 31 December 2013</t>
  </si>
  <si>
    <t>Actual expenditure National Department by 31 March 2014</t>
  </si>
  <si>
    <t>Actual expenditure by municipalities by 31 March 2014</t>
  </si>
  <si>
    <t>Actual expenditure National Department by 30 June 2014</t>
  </si>
  <si>
    <t>Actual expenditure by municipalities by 30 June 2014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</si>
  <si>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</si>
  <si>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</si>
  <si>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</si>
  <si>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</si>
  <si>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</si>
  <si>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</si>
  <si>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Local Government Restructuring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</si>
  <si>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</si>
  <si>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</si>
  <si>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</si>
  <si>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</si>
  <si>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</si>
  <si>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</si>
  <si>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</si>
  <si>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Municipal Systems Improvement Grant</t>
  </si>
  <si>
    <t>Municipal Disaster Grant</t>
  </si>
  <si>
    <t>Municipal Disaster Revocery Grant</t>
  </si>
  <si>
    <t>Transport (Vote 37)</t>
  </si>
  <si>
    <t>Public Transport Infrastructure and Systems Grant</t>
  </si>
  <si>
    <t>Public Transport Network Operations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</si>
  <si>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</si>
  <si>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</si>
  <si>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</si>
  <si>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</si>
  <si>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</si>
  <si>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</si>
  <si>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</si>
  <si>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</si>
  <si>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</si>
  <si>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</si>
  <si>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</si>
  <si>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</si>
  <si>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</si>
  <si>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</si>
  <si>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</si>
  <si>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</si>
  <si>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</si>
  <si>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</si>
  <si>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</si>
  <si>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</si>
  <si>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</si>
  <si>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</si>
  <si>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</si>
  <si>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</si>
  <si>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</si>
  <si>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</si>
  <si>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Sub-Total</t>
  </si>
  <si>
    <t>Municipal Infrastructure Grant</t>
  </si>
  <si>
    <t>Total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</si>
  <si>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</si>
  <si>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</si>
  <si>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</si>
  <si>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</si>
  <si>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2013</t>
  </si>
  <si>
    <t>Actual expenditure Provincial Department by 31 December 2013</t>
  </si>
  <si>
    <t>Actual expenditure Provincial Department by 31 March 2014</t>
  </si>
  <si>
    <t>Actual expenditure Provincial Department by 30 June 2014</t>
  </si>
  <si>
    <t>Actual expenditure Provincial Department</t>
  </si>
  <si>
    <t>Exp as % of Allocation Provincial Department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</si>
  <si>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</si>
  <si>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</si>
  <si>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</si>
  <si>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</si>
  <si>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</si>
  <si>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</si>
  <si>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</si>
  <si>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</si>
  <si>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</si>
  <si>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</si>
  <si>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</si>
  <si>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</si>
  <si>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</si>
  <si>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</si>
  <si>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</si>
  <si>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</si>
  <si>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</si>
  <si>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</si>
  <si>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</si>
  <si>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</si>
  <si>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</si>
  <si>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</si>
  <si>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</si>
  <si>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</si>
  <si>
    <t>CONSOLIDATION FOR EASTERN CAPE</t>
  </si>
  <si>
    <t>CONSOLIDATION FOR FREE STATE</t>
  </si>
  <si>
    <t>CONSOLIDATION FOR GAUTENG</t>
  </si>
  <si>
    <t>CONSOLIDATION FOR KWAZULU-NATAL</t>
  </si>
  <si>
    <t>CONSOLIDATION FOR LIMPOPO</t>
  </si>
  <si>
    <t>CONSOLIDATION FOR MPUMALANGA</t>
  </si>
  <si>
    <t>CONSOLIDATION FOR NORTHERN CAPE</t>
  </si>
  <si>
    <t>CONSOLIDATION FOR NORTH WEST</t>
  </si>
  <si>
    <t>CONSOLIDATION FOR WESTERN CAPE</t>
  </si>
  <si>
    <t>CONSOLDATION OF ALL PROVINCES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</si>
</sst>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&quot;\-\ &quot;&quot;?_);_(@_)"/>
    <numFmt numFmtId="165" formatCode="0.0\%;\(0.0\%\);_(* &quot;-&quot;_)"/>
    <numFmt numFmtId="166" formatCode="_(* #,##0,_);_(* \(#,##0,\);_(* &quot;- &quot;?_);_(@_)"/>
    <numFmt numFmtId="167" formatCode="#\ ###\ ###,"/>
    <numFmt numFmtId="168" formatCode="_(* #,##0_);_(* \(#,##0\);_(* &quot;- &quot;?_);_(@_)"/>
    <numFmt numFmtId="169" formatCode="_(* #,##0_);_(* \(#,##0\);_(* &quot;-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164" fontId="6" fillId="0" borderId="18" xfId="0" applyNumberFormat="1" applyFont="1" applyBorder="1" applyAlignment="1">
      <alignment wrapText="1"/>
    </xf>
    <xf numFmtId="164" fontId="6" fillId="0" borderId="19" xfId="0" applyNumberFormat="1" applyFont="1" applyBorder="1" applyAlignment="1">
      <alignment wrapText="1"/>
    </xf>
    <xf numFmtId="165" fontId="6" fillId="0" borderId="18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 wrapText="1"/>
    </xf>
    <xf numFmtId="165" fontId="6" fillId="0" borderId="19" xfId="0" applyNumberFormat="1" applyFont="1" applyBorder="1" applyAlignment="1">
      <alignment shrinkToFit="1"/>
    </xf>
    <xf numFmtId="0" fontId="7" fillId="0" borderId="16" xfId="0" applyFont="1" applyBorder="1" applyAlignment="1">
      <alignment wrapText="1"/>
    </xf>
    <xf numFmtId="166" fontId="7" fillId="0" borderId="17" xfId="0" applyNumberFormat="1" applyFont="1" applyBorder="1" applyAlignment="1">
      <alignment wrapText="1"/>
    </xf>
    <xf numFmtId="166" fontId="7" fillId="0" borderId="18" xfId="0" applyNumberFormat="1" applyFont="1" applyBorder="1" applyAlignment="1">
      <alignment wrapText="1"/>
    </xf>
    <xf numFmtId="166" fontId="7" fillId="0" borderId="19" xfId="0" applyNumberFormat="1" applyFont="1" applyBorder="1" applyAlignment="1">
      <alignment wrapText="1"/>
    </xf>
    <xf numFmtId="165" fontId="7" fillId="0" borderId="18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shrinkToFit="1"/>
    </xf>
    <xf numFmtId="0" fontId="6" fillId="0" borderId="20" xfId="0" applyFont="1" applyBorder="1" applyAlignment="1">
      <alignment/>
    </xf>
    <xf numFmtId="166" fontId="6" fillId="0" borderId="21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23" xfId="0" applyNumberFormat="1" applyFont="1" applyBorder="1" applyAlignment="1">
      <alignment shrinkToFit="1"/>
    </xf>
    <xf numFmtId="166" fontId="6" fillId="0" borderId="17" xfId="0" applyNumberFormat="1" applyFont="1" applyBorder="1" applyAlignment="1">
      <alignment wrapText="1"/>
    </xf>
    <xf numFmtId="166" fontId="6" fillId="0" borderId="18" xfId="0" applyNumberFormat="1" applyFont="1" applyBorder="1" applyAlignment="1">
      <alignment wrapText="1"/>
    </xf>
    <xf numFmtId="166" fontId="6" fillId="0" borderId="19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6" fillId="0" borderId="24" xfId="0" applyFont="1" applyBorder="1" applyAlignment="1">
      <alignment/>
    </xf>
    <xf numFmtId="166" fontId="6" fillId="0" borderId="25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66" fontId="6" fillId="0" borderId="15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6" fillId="0" borderId="15" xfId="0" applyNumberFormat="1" applyFont="1" applyBorder="1" applyAlignment="1">
      <alignment shrinkToFit="1"/>
    </xf>
    <xf numFmtId="0" fontId="6" fillId="0" borderId="12" xfId="0" applyFont="1" applyBorder="1" applyAlignment="1">
      <alignment/>
    </xf>
    <xf numFmtId="166" fontId="6" fillId="0" borderId="13" xfId="0" applyNumberFormat="1" applyFont="1" applyBorder="1" applyAlignment="1">
      <alignment/>
    </xf>
    <xf numFmtId="166" fontId="6" fillId="0" borderId="26" xfId="0" applyNumberFormat="1" applyFont="1" applyBorder="1" applyAlignment="1">
      <alignment/>
    </xf>
    <xf numFmtId="166" fontId="6" fillId="0" borderId="27" xfId="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165" fontId="6" fillId="0" borderId="27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5" fontId="6" fillId="0" borderId="27" xfId="0" applyNumberFormat="1" applyFont="1" applyBorder="1" applyAlignment="1">
      <alignment shrinkToFit="1"/>
    </xf>
    <xf numFmtId="0" fontId="8" fillId="33" borderId="28" xfId="0" applyNumberFormat="1" applyFont="1" applyFill="1" applyBorder="1" applyAlignment="1" applyProtection="1">
      <alignment horizontal="left" indent="1"/>
      <protection/>
    </xf>
    <xf numFmtId="167" fontId="8" fillId="33" borderId="29" xfId="0" applyNumberFormat="1" applyFont="1" applyFill="1" applyBorder="1" applyAlignment="1" applyProtection="1">
      <alignment horizontal="right"/>
      <protection/>
    </xf>
    <xf numFmtId="167" fontId="8" fillId="33" borderId="30" xfId="0" applyNumberFormat="1" applyFont="1" applyFill="1" applyBorder="1" applyAlignment="1" applyProtection="1">
      <alignment horizontal="right"/>
      <protection/>
    </xf>
    <xf numFmtId="167" fontId="8" fillId="33" borderId="31" xfId="0" applyNumberFormat="1" applyFont="1" applyFill="1" applyBorder="1" applyAlignment="1" applyProtection="1">
      <alignment horizontal="right"/>
      <protection/>
    </xf>
    <xf numFmtId="0" fontId="9" fillId="0" borderId="17" xfId="0" applyNumberFormat="1" applyFont="1" applyFill="1" applyBorder="1" applyAlignment="1" applyProtection="1">
      <alignment horizontal="left" indent="1"/>
      <protection/>
    </xf>
    <xf numFmtId="167" fontId="9" fillId="0" borderId="16" xfId="0" applyNumberFormat="1" applyFont="1" applyFill="1" applyBorder="1" applyAlignment="1" applyProtection="1">
      <alignment horizontal="right"/>
      <protection/>
    </xf>
    <xf numFmtId="167" fontId="9" fillId="0" borderId="10" xfId="0" applyNumberFormat="1" applyFont="1" applyFill="1" applyBorder="1" applyAlignment="1" applyProtection="1">
      <alignment horizontal="right"/>
      <protection/>
    </xf>
    <xf numFmtId="167" fontId="9" fillId="0" borderId="32" xfId="0" applyNumberFormat="1" applyFont="1" applyFill="1" applyBorder="1" applyAlignment="1" applyProtection="1">
      <alignment horizontal="center" vertical="center"/>
      <protection/>
    </xf>
    <xf numFmtId="167" fontId="8" fillId="0" borderId="12" xfId="0" applyNumberFormat="1" applyFont="1" applyFill="1" applyBorder="1" applyAlignment="1" applyProtection="1">
      <alignment horizontal="center" vertical="center"/>
      <protection/>
    </xf>
    <xf numFmtId="167" fontId="8" fillId="0" borderId="33" xfId="0" applyNumberFormat="1" applyFont="1" applyFill="1" applyBorder="1" applyAlignment="1" applyProtection="1">
      <alignment horizontal="center" vertical="center"/>
      <protection/>
    </xf>
    <xf numFmtId="167" fontId="8" fillId="0" borderId="34" xfId="0" applyNumberFormat="1" applyFont="1" applyFill="1" applyBorder="1" applyAlignment="1" applyProtection="1">
      <alignment horizontal="center" vertical="center"/>
      <protection/>
    </xf>
    <xf numFmtId="167" fontId="8" fillId="0" borderId="13" xfId="0" applyNumberFormat="1" applyFont="1" applyFill="1" applyBorder="1" applyAlignment="1" applyProtection="1">
      <alignment horizontal="center" vertical="center"/>
      <protection/>
    </xf>
    <xf numFmtId="168" fontId="8" fillId="0" borderId="35" xfId="0" applyNumberFormat="1" applyFont="1" applyFill="1" applyBorder="1" applyAlignment="1" applyProtection="1">
      <alignment horizontal="left" vertical="top" wrapText="1"/>
      <protection/>
    </xf>
    <xf numFmtId="167" fontId="8" fillId="0" borderId="35" xfId="0" applyNumberFormat="1" applyFont="1" applyFill="1" applyBorder="1" applyAlignment="1" applyProtection="1">
      <alignment horizontal="center" vertical="top" wrapText="1"/>
      <protection/>
    </xf>
    <xf numFmtId="168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5" xfId="0" applyNumberFormat="1" applyFont="1" applyFill="1" applyBorder="1" applyAlignment="1" applyProtection="1">
      <alignment horizontal="center" vertical="top" wrapText="1"/>
      <protection/>
    </xf>
    <xf numFmtId="49" fontId="8" fillId="0" borderId="36" xfId="0" applyNumberFormat="1" applyFont="1" applyFill="1" applyBorder="1" applyAlignment="1" applyProtection="1">
      <alignment horizontal="center" vertical="top" wrapText="1"/>
      <protection/>
    </xf>
    <xf numFmtId="168" fontId="8" fillId="0" borderId="17" xfId="0" applyNumberFormat="1" applyFont="1" applyFill="1" applyBorder="1" applyAlignment="1" applyProtection="1">
      <alignment horizontal="center" vertical="top" wrapText="1"/>
      <protection/>
    </xf>
    <xf numFmtId="168" fontId="8" fillId="0" borderId="16" xfId="0" applyNumberFormat="1" applyFont="1" applyFill="1" applyBorder="1" applyAlignment="1" applyProtection="1">
      <alignment horizontal="center" vertical="top" wrapText="1"/>
      <protection/>
    </xf>
    <xf numFmtId="168" fontId="8" fillId="0" borderId="37" xfId="0" applyNumberFormat="1" applyFont="1" applyFill="1" applyBorder="1" applyAlignment="1" applyProtection="1">
      <alignment horizontal="left" vertical="top" wrapText="1"/>
      <protection/>
    </xf>
    <xf numFmtId="167" fontId="8" fillId="0" borderId="37" xfId="0" applyNumberFormat="1" applyFont="1" applyFill="1" applyBorder="1" applyAlignment="1" applyProtection="1">
      <alignment horizontal="center" vertical="top" wrapText="1"/>
      <protection/>
    </xf>
    <xf numFmtId="167" fontId="8" fillId="0" borderId="38" xfId="0" applyNumberFormat="1" applyFont="1" applyFill="1" applyBorder="1" applyAlignment="1" applyProtection="1">
      <alignment horizontal="center" vertical="top" wrapText="1"/>
      <protection/>
    </xf>
    <xf numFmtId="169" fontId="9" fillId="0" borderId="17" xfId="0" applyNumberFormat="1" applyFont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 horizontal="center" vertical="top" wrapText="1"/>
      <protection/>
    </xf>
    <xf numFmtId="166" fontId="8" fillId="0" borderId="16" xfId="0" applyNumberFormat="1" applyFont="1" applyFill="1" applyBorder="1" applyAlignment="1" applyProtection="1">
      <alignment horizontal="center" vertical="top" wrapText="1"/>
      <protection/>
    </xf>
    <xf numFmtId="167" fontId="8" fillId="0" borderId="17" xfId="0" applyNumberFormat="1" applyFont="1" applyFill="1" applyBorder="1" applyAlignment="1" applyProtection="1">
      <alignment horizontal="center" vertical="top" wrapText="1"/>
      <protection/>
    </xf>
    <xf numFmtId="167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166" fontId="8" fillId="0" borderId="39" xfId="0" applyNumberFormat="1" applyFont="1" applyFill="1" applyBorder="1" applyAlignment="1" applyProtection="1">
      <alignment horizontal="right"/>
      <protection/>
    </xf>
    <xf numFmtId="166" fontId="8" fillId="0" borderId="40" xfId="0" applyNumberFormat="1" applyFont="1" applyFill="1" applyBorder="1" applyAlignment="1" applyProtection="1">
      <alignment horizontal="right"/>
      <protection/>
    </xf>
    <xf numFmtId="167" fontId="8" fillId="0" borderId="39" xfId="0" applyNumberFormat="1" applyFont="1" applyFill="1" applyBorder="1" applyAlignment="1" applyProtection="1">
      <alignment horizontal="right"/>
      <protection/>
    </xf>
    <xf numFmtId="167" fontId="8" fillId="0" borderId="40" xfId="0" applyNumberFormat="1" applyFont="1" applyFill="1" applyBorder="1" applyAlignment="1" applyProtection="1">
      <alignment horizontal="righ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166" fontId="8" fillId="0" borderId="21" xfId="0" applyNumberFormat="1" applyFont="1" applyFill="1" applyBorder="1" applyAlignment="1" applyProtection="1">
      <alignment horizontal="right"/>
      <protection/>
    </xf>
    <xf numFmtId="166" fontId="8" fillId="0" borderId="20" xfId="0" applyNumberFormat="1" applyFont="1" applyFill="1" applyBorder="1" applyAlignment="1" applyProtection="1">
      <alignment horizontal="right"/>
      <protection/>
    </xf>
    <xf numFmtId="167" fontId="8" fillId="0" borderId="21" xfId="0" applyNumberFormat="1" applyFont="1" applyFill="1" applyBorder="1" applyAlignment="1" applyProtection="1">
      <alignment horizontal="right"/>
      <protection/>
    </xf>
    <xf numFmtId="167" fontId="8" fillId="0" borderId="20" xfId="0" applyNumberFormat="1" applyFont="1" applyFill="1" applyBorder="1" applyAlignment="1" applyProtection="1">
      <alignment horizontal="right"/>
      <protection/>
    </xf>
    <xf numFmtId="166" fontId="8" fillId="0" borderId="17" xfId="0" applyNumberFormat="1" applyFont="1" applyFill="1" applyBorder="1" applyAlignment="1" applyProtection="1">
      <alignment horizontal="right"/>
      <protection/>
    </xf>
    <xf numFmtId="166" fontId="9" fillId="0" borderId="17" xfId="0" applyNumberFormat="1" applyFont="1" applyFill="1" applyBorder="1" applyAlignment="1" applyProtection="1">
      <alignment horizontal="right"/>
      <protection locked="0"/>
    </xf>
    <xf numFmtId="166" fontId="8" fillId="0" borderId="16" xfId="0" applyNumberFormat="1" applyFont="1" applyFill="1" applyBorder="1" applyAlignment="1" applyProtection="1">
      <alignment horizontal="right"/>
      <protection/>
    </xf>
    <xf numFmtId="167" fontId="8" fillId="0" borderId="17" xfId="0" applyNumberFormat="1" applyFont="1" applyFill="1" applyBorder="1" applyAlignment="1" applyProtection="1">
      <alignment horizontal="right"/>
      <protection/>
    </xf>
    <xf numFmtId="167" fontId="8" fillId="0" borderId="16" xfId="0" applyNumberFormat="1" applyFont="1" applyFill="1" applyBorder="1" applyAlignment="1" applyProtection="1">
      <alignment horizontal="right"/>
      <protection/>
    </xf>
    <xf numFmtId="0" fontId="8" fillId="0" borderId="41" xfId="0" applyNumberFormat="1" applyFont="1" applyFill="1" applyBorder="1" applyAlignment="1" applyProtection="1">
      <alignment horizontal="left"/>
      <protection/>
    </xf>
    <xf numFmtId="166" fontId="8" fillId="0" borderId="41" xfId="0" applyNumberFormat="1" applyFont="1" applyFill="1" applyBorder="1" applyAlignment="1" applyProtection="1">
      <alignment horizontal="right"/>
      <protection/>
    </xf>
    <xf numFmtId="166" fontId="8" fillId="0" borderId="25" xfId="0" applyNumberFormat="1" applyFont="1" applyFill="1" applyBorder="1" applyAlignment="1" applyProtection="1">
      <alignment horizontal="right"/>
      <protection/>
    </xf>
    <xf numFmtId="167" fontId="8" fillId="0" borderId="25" xfId="0" applyNumberFormat="1" applyFont="1" applyFill="1" applyBorder="1" applyAlignment="1" applyProtection="1">
      <alignment horizontal="right"/>
      <protection/>
    </xf>
    <xf numFmtId="165" fontId="8" fillId="0" borderId="24" xfId="57" applyNumberFormat="1" applyFont="1" applyFill="1" applyBorder="1" applyAlignment="1" applyProtection="1">
      <alignment horizontal="right"/>
      <protection/>
    </xf>
    <xf numFmtId="165" fontId="8" fillId="0" borderId="25" xfId="57" applyNumberFormat="1" applyFont="1" applyFill="1" applyBorder="1" applyAlignment="1" applyProtection="1">
      <alignment horizontal="right"/>
      <protection/>
    </xf>
    <xf numFmtId="0" fontId="8" fillId="0" borderId="35" xfId="0" applyNumberFormat="1" applyFont="1" applyFill="1" applyBorder="1" applyAlignment="1" applyProtection="1">
      <alignment horizontal="left" indent="1"/>
      <protection/>
    </xf>
    <xf numFmtId="166" fontId="8" fillId="0" borderId="35" xfId="0" applyNumberFormat="1" applyFont="1" applyFill="1" applyBorder="1" applyAlignment="1" applyProtection="1">
      <alignment horizontal="right"/>
      <protection/>
    </xf>
    <xf numFmtId="165" fontId="8" fillId="0" borderId="16" xfId="57" applyNumberFormat="1" applyFont="1" applyFill="1" applyBorder="1" applyAlignment="1" applyProtection="1">
      <alignment horizontal="right"/>
      <protection/>
    </xf>
    <xf numFmtId="165" fontId="8" fillId="0" borderId="17" xfId="57" applyNumberFormat="1" applyFont="1" applyFill="1" applyBorder="1" applyAlignment="1" applyProtection="1">
      <alignment horizontal="right"/>
      <protection/>
    </xf>
    <xf numFmtId="0" fontId="8" fillId="0" borderId="17" xfId="0" applyNumberFormat="1" applyFont="1" applyFill="1" applyBorder="1" applyAlignment="1" applyProtection="1">
      <alignment horizontal="left" indent="1"/>
      <protection/>
    </xf>
    <xf numFmtId="0" fontId="8" fillId="0" borderId="37" xfId="0" applyNumberFormat="1" applyFont="1" applyFill="1" applyBorder="1" applyAlignment="1" applyProtection="1">
      <alignment horizontal="left" indent="1"/>
      <protection/>
    </xf>
    <xf numFmtId="166" fontId="8" fillId="0" borderId="37" xfId="0" applyNumberFormat="1" applyFont="1" applyFill="1" applyBorder="1" applyAlignment="1" applyProtection="1">
      <alignment horizontal="right"/>
      <protection/>
    </xf>
    <xf numFmtId="166" fontId="8" fillId="0" borderId="38" xfId="0" applyNumberFormat="1" applyFont="1" applyFill="1" applyBorder="1" applyAlignment="1" applyProtection="1">
      <alignment horizontal="right"/>
      <protection/>
    </xf>
    <xf numFmtId="165" fontId="8" fillId="0" borderId="38" xfId="57" applyNumberFormat="1" applyFont="1" applyFill="1" applyBorder="1" applyAlignment="1" applyProtection="1">
      <alignment horizontal="right"/>
      <protection/>
    </xf>
    <xf numFmtId="165" fontId="8" fillId="0" borderId="37" xfId="57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centerContinuous" vertical="justify"/>
      <protection/>
    </xf>
    <xf numFmtId="166" fontId="8" fillId="0" borderId="13" xfId="0" applyNumberFormat="1" applyFont="1" applyFill="1" applyBorder="1" applyAlignment="1" applyProtection="1">
      <alignment horizontal="right"/>
      <protection/>
    </xf>
    <xf numFmtId="166" fontId="8" fillId="0" borderId="12" xfId="0" applyNumberFormat="1" applyFont="1" applyFill="1" applyBorder="1" applyAlignment="1" applyProtection="1">
      <alignment horizontal="right"/>
      <protection/>
    </xf>
    <xf numFmtId="10" fontId="8" fillId="0" borderId="12" xfId="57" applyNumberFormat="1" applyFont="1" applyFill="1" applyBorder="1" applyAlignment="1" applyProtection="1">
      <alignment horizontal="right"/>
      <protection/>
    </xf>
    <xf numFmtId="10" fontId="8" fillId="0" borderId="13" xfId="57" applyNumberFormat="1" applyFont="1" applyFill="1" applyBorder="1" applyAlignment="1" applyProtection="1">
      <alignment horizontal="right"/>
      <protection/>
    </xf>
    <xf numFmtId="0" fontId="8" fillId="34" borderId="17" xfId="0" applyNumberFormat="1" applyFont="1" applyFill="1" applyBorder="1" applyAlignment="1" applyProtection="1">
      <alignment horizontal="left" indent="1"/>
      <protection locked="0"/>
    </xf>
    <xf numFmtId="166" fontId="9" fillId="34" borderId="17" xfId="0" applyNumberFormat="1" applyFont="1" applyFill="1" applyBorder="1" applyAlignment="1" applyProtection="1">
      <alignment horizontal="right"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34" borderId="16" xfId="0" applyNumberFormat="1" applyFont="1" applyFill="1" applyBorder="1" applyAlignment="1" applyProtection="1">
      <alignment horizontal="right"/>
      <protection locked="0"/>
    </xf>
    <xf numFmtId="10" fontId="8" fillId="0" borderId="16" xfId="57" applyNumberFormat="1" applyFont="1" applyFill="1" applyBorder="1" applyAlignment="1" applyProtection="1">
      <alignment horizontal="right"/>
      <protection/>
    </xf>
    <xf numFmtId="10" fontId="8" fillId="0" borderId="17" xfId="57" applyNumberFormat="1" applyFont="1" applyFill="1" applyBorder="1" applyAlignment="1" applyProtection="1">
      <alignment horizontal="right"/>
      <protection/>
    </xf>
    <xf numFmtId="0" fontId="8" fillId="0" borderId="37" xfId="0" applyNumberFormat="1" applyFont="1" applyFill="1" applyBorder="1" applyAlignment="1" applyProtection="1">
      <alignment/>
      <protection/>
    </xf>
    <xf numFmtId="166" fontId="8" fillId="0" borderId="38" xfId="0" applyNumberFormat="1" applyFont="1" applyFill="1" applyBorder="1" applyAlignment="1" applyProtection="1">
      <alignment/>
      <protection/>
    </xf>
    <xf numFmtId="166" fontId="8" fillId="0" borderId="37" xfId="0" applyNumberFormat="1" applyFont="1" applyFill="1" applyBorder="1" applyAlignment="1" applyProtection="1">
      <alignment/>
      <protection/>
    </xf>
    <xf numFmtId="0" fontId="8" fillId="0" borderId="13" xfId="0" applyNumberFormat="1" applyFont="1" applyFill="1" applyBorder="1" applyAlignment="1" applyProtection="1">
      <alignment/>
      <protection/>
    </xf>
    <xf numFmtId="166" fontId="8" fillId="0" borderId="1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10" fontId="8" fillId="0" borderId="0" xfId="57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168" fontId="11" fillId="0" borderId="0" xfId="0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167" fontId="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showGridLines="0" tabSelected="1" view="pageBreakPreview" zoomScale="60" zoomScalePageLayoutView="0" workbookViewId="0" topLeftCell="A1">
      <selection activeCell="A1" sqref="A1:U1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424798000</v>
      </c>
      <c r="C10" s="18">
        <v>0</v>
      </c>
      <c r="D10" s="18"/>
      <c r="E10" s="18">
        <f aca="true" t="shared" si="0" ref="E10:E15">$B10+$C10+$D10</f>
        <v>424798000</v>
      </c>
      <c r="F10" s="19">
        <v>424798000</v>
      </c>
      <c r="G10" s="20">
        <v>424798000</v>
      </c>
      <c r="H10" s="19">
        <v>93480000</v>
      </c>
      <c r="I10" s="20">
        <v>92031856</v>
      </c>
      <c r="J10" s="19">
        <v>113258000</v>
      </c>
      <c r="K10" s="20">
        <v>109481778</v>
      </c>
      <c r="L10" s="19">
        <v>82397000</v>
      </c>
      <c r="M10" s="20">
        <v>82189600</v>
      </c>
      <c r="N10" s="19">
        <v>120043000</v>
      </c>
      <c r="O10" s="20">
        <v>133077403</v>
      </c>
      <c r="P10" s="19">
        <f aca="true" t="shared" si="1" ref="P10:P15">$H10+$J10+$L10+$N10</f>
        <v>409178000</v>
      </c>
      <c r="Q10" s="20">
        <f aca="true" t="shared" si="2" ref="Q10:Q15">$I10+$K10+$M10+$O10</f>
        <v>416780637</v>
      </c>
      <c r="R10" s="21">
        <f aca="true" t="shared" si="3" ref="R10:R15">IF($L10=0,0,(($N10-$L10)/$L10)*100)</f>
        <v>45.68855662220712</v>
      </c>
      <c r="S10" s="22">
        <f aca="true" t="shared" si="4" ref="S10:S15">IF($M10=0,0,(($O10-$M10)/$M10)*100)</f>
        <v>61.9151364649542</v>
      </c>
      <c r="T10" s="21">
        <f>IF($E10=0,0,($P10/$E10)*100)</f>
        <v>96.32295820601792</v>
      </c>
      <c r="U10" s="23">
        <f>IF($E10=0,0,($Q10/$E10)*100)</f>
        <v>98.11266460764881</v>
      </c>
      <c r="V10" s="19">
        <v>9469000</v>
      </c>
      <c r="W10" s="20">
        <v>2505622</v>
      </c>
    </row>
    <row r="11" spans="1:23" ht="12.75" customHeight="1">
      <c r="A11" s="17" t="s">
        <v>35</v>
      </c>
      <c r="B11" s="18">
        <v>98500000</v>
      </c>
      <c r="C11" s="18">
        <v>0</v>
      </c>
      <c r="D11" s="18"/>
      <c r="E11" s="18">
        <f t="shared" si="0"/>
        <v>98500000</v>
      </c>
      <c r="F11" s="19">
        <v>98500000</v>
      </c>
      <c r="G11" s="20">
        <v>98500000</v>
      </c>
      <c r="H11" s="19">
        <v>18278000</v>
      </c>
      <c r="I11" s="20">
        <v>8473047</v>
      </c>
      <c r="J11" s="19">
        <v>22386000</v>
      </c>
      <c r="K11" s="20">
        <v>31008688</v>
      </c>
      <c r="L11" s="19">
        <v>18731000</v>
      </c>
      <c r="M11" s="20">
        <v>24676192</v>
      </c>
      <c r="N11" s="19">
        <v>16031000</v>
      </c>
      <c r="O11" s="20">
        <v>16326219</v>
      </c>
      <c r="P11" s="19">
        <f t="shared" si="1"/>
        <v>75426000</v>
      </c>
      <c r="Q11" s="20">
        <f t="shared" si="2"/>
        <v>80484146</v>
      </c>
      <c r="R11" s="21">
        <f t="shared" si="3"/>
        <v>-14.414606801558913</v>
      </c>
      <c r="S11" s="22">
        <f t="shared" si="4"/>
        <v>-33.83817486912081</v>
      </c>
      <c r="T11" s="21">
        <f>IF($E11=0,0,($P11/$E11)*100)</f>
        <v>76.5746192893401</v>
      </c>
      <c r="U11" s="23">
        <f>IF($E11=0,0,($Q11/$E11)*100)</f>
        <v>81.70979289340102</v>
      </c>
      <c r="V11" s="19">
        <v>13913000</v>
      </c>
      <c r="W11" s="20">
        <v>3326000</v>
      </c>
    </row>
    <row r="12" spans="1:23" ht="12.75" customHeight="1">
      <c r="A12" s="17" t="s">
        <v>36</v>
      </c>
      <c r="B12" s="18">
        <v>40000000</v>
      </c>
      <c r="C12" s="18">
        <v>0</v>
      </c>
      <c r="D12" s="18"/>
      <c r="E12" s="18">
        <f t="shared" si="0"/>
        <v>40000000</v>
      </c>
      <c r="F12" s="19">
        <v>40000000</v>
      </c>
      <c r="G12" s="20">
        <v>40000000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869068</v>
      </c>
      <c r="N12" s="19">
        <v>18253000</v>
      </c>
      <c r="O12" s="20">
        <v>17386113</v>
      </c>
      <c r="P12" s="19">
        <f t="shared" si="1"/>
        <v>18253000</v>
      </c>
      <c r="Q12" s="20">
        <f t="shared" si="2"/>
        <v>18255181</v>
      </c>
      <c r="R12" s="21">
        <f t="shared" si="3"/>
        <v>0</v>
      </c>
      <c r="S12" s="22">
        <f t="shared" si="4"/>
        <v>1900.5469077218354</v>
      </c>
      <c r="T12" s="21">
        <f>IF($E12=0,0,($P12/$E12)*100)</f>
        <v>45.6325</v>
      </c>
      <c r="U12" s="23">
        <f>IF($E12=0,0,($Q12/$E12)*100)</f>
        <v>45.6379525</v>
      </c>
      <c r="V12" s="19"/>
      <c r="W12" s="20"/>
    </row>
    <row r="13" spans="1:23" ht="12.75" customHeight="1">
      <c r="A13" s="17" t="s">
        <v>37</v>
      </c>
      <c r="B13" s="18">
        <v>598041000</v>
      </c>
      <c r="C13" s="18">
        <v>-6637000</v>
      </c>
      <c r="D13" s="18"/>
      <c r="E13" s="18">
        <f t="shared" si="0"/>
        <v>591404000</v>
      </c>
      <c r="F13" s="19">
        <v>598041000</v>
      </c>
      <c r="G13" s="20">
        <v>598041000</v>
      </c>
      <c r="H13" s="19">
        <v>97561000</v>
      </c>
      <c r="I13" s="20">
        <v>62741556</v>
      </c>
      <c r="J13" s="19">
        <v>75088000</v>
      </c>
      <c r="K13" s="20">
        <v>110797027</v>
      </c>
      <c r="L13" s="19">
        <v>98287000</v>
      </c>
      <c r="M13" s="20">
        <v>109484882</v>
      </c>
      <c r="N13" s="19">
        <v>218528000</v>
      </c>
      <c r="O13" s="20">
        <v>239615290</v>
      </c>
      <c r="P13" s="19">
        <f t="shared" si="1"/>
        <v>489464000</v>
      </c>
      <c r="Q13" s="20">
        <f t="shared" si="2"/>
        <v>522638755</v>
      </c>
      <c r="R13" s="21">
        <f t="shared" si="3"/>
        <v>122.33662641041032</v>
      </c>
      <c r="S13" s="22">
        <f t="shared" si="4"/>
        <v>118.85696511048896</v>
      </c>
      <c r="T13" s="21">
        <f>IF($E13=0,0,($P13/$E13)*100)</f>
        <v>82.76305199153201</v>
      </c>
      <c r="U13" s="23">
        <f>IF($E13=0,0,($Q13/$E13)*100)</f>
        <v>88.37254313464231</v>
      </c>
      <c r="V13" s="19">
        <v>55428000</v>
      </c>
      <c r="W13" s="20">
        <v>24416961</v>
      </c>
    </row>
    <row r="14" spans="1:23" ht="12.75" customHeight="1">
      <c r="A14" s="17" t="s">
        <v>38</v>
      </c>
      <c r="B14" s="18">
        <v>55000000</v>
      </c>
      <c r="C14" s="18">
        <v>0</v>
      </c>
      <c r="D14" s="18"/>
      <c r="E14" s="18">
        <f t="shared" si="0"/>
        <v>55000000</v>
      </c>
      <c r="F14" s="19">
        <v>55000000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1216339000</v>
      </c>
      <c r="C15" s="25">
        <f>SUM(C9:C14)</f>
        <v>-6637000</v>
      </c>
      <c r="D15" s="25"/>
      <c r="E15" s="25">
        <f t="shared" si="0"/>
        <v>1209702000</v>
      </c>
      <c r="F15" s="26">
        <f aca="true" t="shared" si="5" ref="F15:O15">SUM(F9:F14)</f>
        <v>1216339000</v>
      </c>
      <c r="G15" s="27">
        <f t="shared" si="5"/>
        <v>1161339000</v>
      </c>
      <c r="H15" s="26">
        <f t="shared" si="5"/>
        <v>209319000</v>
      </c>
      <c r="I15" s="27">
        <f t="shared" si="5"/>
        <v>163246459</v>
      </c>
      <c r="J15" s="26">
        <f t="shared" si="5"/>
        <v>210732000</v>
      </c>
      <c r="K15" s="27">
        <f t="shared" si="5"/>
        <v>251287493</v>
      </c>
      <c r="L15" s="26">
        <f t="shared" si="5"/>
        <v>199415000</v>
      </c>
      <c r="M15" s="27">
        <f t="shared" si="5"/>
        <v>217219742</v>
      </c>
      <c r="N15" s="26">
        <f t="shared" si="5"/>
        <v>372855000</v>
      </c>
      <c r="O15" s="27">
        <f t="shared" si="5"/>
        <v>406405025</v>
      </c>
      <c r="P15" s="26">
        <f t="shared" si="1"/>
        <v>992321000</v>
      </c>
      <c r="Q15" s="27">
        <f t="shared" si="2"/>
        <v>1038158719</v>
      </c>
      <c r="R15" s="28">
        <f t="shared" si="3"/>
        <v>86.97440012035203</v>
      </c>
      <c r="S15" s="29">
        <f t="shared" si="4"/>
        <v>87.09396358642209</v>
      </c>
      <c r="T15" s="28">
        <f>IF(SUM($E9:$E13)=0,0,(P15/SUM($E9:$E13))*100)</f>
        <v>85.93741069124327</v>
      </c>
      <c r="U15" s="30">
        <f>IF(SUM($E9:$E13)=0,0,(Q15/SUM($E9:$E13))*100)</f>
        <v>89.90706857700081</v>
      </c>
      <c r="V15" s="26">
        <f>SUM(V9:V14)</f>
        <v>78810000</v>
      </c>
      <c r="W15" s="27">
        <f>SUM(W9:W14)</f>
        <v>30248583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240307000</v>
      </c>
      <c r="C17" s="18">
        <v>0</v>
      </c>
      <c r="D17" s="18"/>
      <c r="E17" s="18">
        <f>$B17+$C17+$D17</f>
        <v>240307000</v>
      </c>
      <c r="F17" s="19">
        <v>240307000</v>
      </c>
      <c r="G17" s="20">
        <v>240307000</v>
      </c>
      <c r="H17" s="19">
        <v>5438000</v>
      </c>
      <c r="I17" s="20">
        <v>46899917</v>
      </c>
      <c r="J17" s="19">
        <v>33036000</v>
      </c>
      <c r="K17" s="20">
        <v>61772053</v>
      </c>
      <c r="L17" s="19">
        <v>19040000</v>
      </c>
      <c r="M17" s="20">
        <v>44952559</v>
      </c>
      <c r="N17" s="19">
        <v>87012000</v>
      </c>
      <c r="O17" s="20">
        <v>82503518</v>
      </c>
      <c r="P17" s="19">
        <f>$H17+$J17+$L17+$N17</f>
        <v>144526000</v>
      </c>
      <c r="Q17" s="20">
        <f>$I17+$K17+$M17+$O17</f>
        <v>236128047</v>
      </c>
      <c r="R17" s="21">
        <f>IF($L17=0,0,(($N17-$L17)/$L17)*100)</f>
        <v>356.9957983193278</v>
      </c>
      <c r="S17" s="22">
        <f>IF($M17=0,0,(($O17-$M17)/$M17)*100)</f>
        <v>83.53464148726216</v>
      </c>
      <c r="T17" s="21">
        <f>IF($E17=0,0,($P17/$E17)*100)</f>
        <v>60.14223472474792</v>
      </c>
      <c r="U17" s="23">
        <f>IF($E17=0,0,($Q17/$E17)*100)</f>
        <v>98.26099406176266</v>
      </c>
      <c r="V17" s="19">
        <v>7679000</v>
      </c>
      <c r="W17" s="20">
        <v>1194500</v>
      </c>
    </row>
    <row r="18" spans="1:23" ht="12.75" customHeight="1">
      <c r="A18" s="17" t="s">
        <v>42</v>
      </c>
      <c r="B18" s="18">
        <v>121785000</v>
      </c>
      <c r="C18" s="18">
        <v>22061000</v>
      </c>
      <c r="D18" s="18"/>
      <c r="E18" s="18">
        <f>$B18+$C18+$D18</f>
        <v>143846000</v>
      </c>
      <c r="F18" s="19">
        <v>143846000</v>
      </c>
      <c r="G18" s="20">
        <v>143846000</v>
      </c>
      <c r="H18" s="19">
        <v>25691000</v>
      </c>
      <c r="I18" s="20">
        <v>29858466</v>
      </c>
      <c r="J18" s="19">
        <v>0</v>
      </c>
      <c r="K18" s="20">
        <v>21877636</v>
      </c>
      <c r="L18" s="19">
        <v>0</v>
      </c>
      <c r="M18" s="20">
        <v>7947422</v>
      </c>
      <c r="N18" s="19">
        <v>82401000</v>
      </c>
      <c r="O18" s="20">
        <v>9402419</v>
      </c>
      <c r="P18" s="19">
        <f>$H18+$J18+$L18+$N18</f>
        <v>108092000</v>
      </c>
      <c r="Q18" s="20">
        <f>$I18+$K18+$M18+$O18</f>
        <v>69085943</v>
      </c>
      <c r="R18" s="21">
        <f>IF($L18=0,0,(($N18-$L18)/$L18)*100)</f>
        <v>0</v>
      </c>
      <c r="S18" s="22">
        <f>IF($M18=0,0,(($O18-$M18)/$M18)*100)</f>
        <v>18.307785845523238</v>
      </c>
      <c r="T18" s="21">
        <f>IF($E18=0,0,($P18/$E18)*100)</f>
        <v>75.14425149117805</v>
      </c>
      <c r="U18" s="23">
        <f>IF($E18=0,0,($Q18/$E18)*100)</f>
        <v>48.027712275628105</v>
      </c>
      <c r="V18" s="19">
        <v>721000</v>
      </c>
      <c r="W18" s="20"/>
    </row>
    <row r="19" spans="1:23" ht="12.75" customHeight="1">
      <c r="A19" s="17" t="s">
        <v>43</v>
      </c>
      <c r="B19" s="18">
        <v>0</v>
      </c>
      <c r="C19" s="18">
        <v>118340000</v>
      </c>
      <c r="D19" s="18"/>
      <c r="E19" s="18">
        <f>$B19+$C19+$D19</f>
        <v>118340000</v>
      </c>
      <c r="F19" s="19">
        <v>118340000</v>
      </c>
      <c r="G19" s="20">
        <v>118340000</v>
      </c>
      <c r="H19" s="19">
        <v>0</v>
      </c>
      <c r="I19" s="20">
        <v>518696</v>
      </c>
      <c r="J19" s="19">
        <v>0</v>
      </c>
      <c r="K19" s="20">
        <v>474242</v>
      </c>
      <c r="L19" s="19">
        <v>7972000</v>
      </c>
      <c r="M19" s="20">
        <v>4093372</v>
      </c>
      <c r="N19" s="19">
        <v>48776000</v>
      </c>
      <c r="O19" s="20">
        <v>56591350</v>
      </c>
      <c r="P19" s="19">
        <f>$H19+$J19+$L19+$N19</f>
        <v>56748000</v>
      </c>
      <c r="Q19" s="20">
        <f>$I19+$K19+$M19+$O19</f>
        <v>61677660</v>
      </c>
      <c r="R19" s="21">
        <f>IF($L19=0,0,(($N19-$L19)/$L19)*100)</f>
        <v>511.84144505770195</v>
      </c>
      <c r="S19" s="22">
        <f>IF($M19=0,0,(($O19-$M19)/$M19)*100)</f>
        <v>1282.5117775760423</v>
      </c>
      <c r="T19" s="21">
        <f>IF($E19=0,0,($P19/$E19)*100)</f>
        <v>47.953354740578</v>
      </c>
      <c r="U19" s="23">
        <f>IF($E19=0,0,($Q19/$E19)*100)</f>
        <v>52.119029913807665</v>
      </c>
      <c r="V19" s="19"/>
      <c r="W19" s="20"/>
    </row>
    <row r="20" spans="1:23" ht="12.75" customHeight="1">
      <c r="A20" s="24" t="s">
        <v>39</v>
      </c>
      <c r="B20" s="25">
        <f>SUM(B17:B19)</f>
        <v>362092000</v>
      </c>
      <c r="C20" s="25">
        <f>SUM(C17:C19)</f>
        <v>140401000</v>
      </c>
      <c r="D20" s="25"/>
      <c r="E20" s="25">
        <f>$B20+$C20+$D20</f>
        <v>502493000</v>
      </c>
      <c r="F20" s="26">
        <f aca="true" t="shared" si="6" ref="F20:O20">SUM(F17:F19)</f>
        <v>502493000</v>
      </c>
      <c r="G20" s="27">
        <f t="shared" si="6"/>
        <v>502493000</v>
      </c>
      <c r="H20" s="26">
        <f t="shared" si="6"/>
        <v>31129000</v>
      </c>
      <c r="I20" s="27">
        <f t="shared" si="6"/>
        <v>77277079</v>
      </c>
      <c r="J20" s="26">
        <f t="shared" si="6"/>
        <v>33036000</v>
      </c>
      <c r="K20" s="27">
        <f t="shared" si="6"/>
        <v>84123931</v>
      </c>
      <c r="L20" s="26">
        <f t="shared" si="6"/>
        <v>27012000</v>
      </c>
      <c r="M20" s="27">
        <f t="shared" si="6"/>
        <v>56993353</v>
      </c>
      <c r="N20" s="26">
        <f t="shared" si="6"/>
        <v>218189000</v>
      </c>
      <c r="O20" s="27">
        <f t="shared" si="6"/>
        <v>148497287</v>
      </c>
      <c r="P20" s="26">
        <f>$H20+$J20+$L20+$N20</f>
        <v>309366000</v>
      </c>
      <c r="Q20" s="27">
        <f>$I20+$K20+$M20+$O20</f>
        <v>366891650</v>
      </c>
      <c r="R20" s="28">
        <f>IF($L20=0,0,(($N20-$L20)/$L20)*100)</f>
        <v>707.7484081149119</v>
      </c>
      <c r="S20" s="29">
        <f>IF($M20=0,0,(($O20-$M20)/$M20)*100)</f>
        <v>160.5519401534421</v>
      </c>
      <c r="T20" s="28">
        <f>IF($E20=0,0,($P20/$E20)*100)</f>
        <v>61.566230773364005</v>
      </c>
      <c r="U20" s="30">
        <f>IF($E20=0,0,($Q20/$E20)*100)</f>
        <v>73.0142807959514</v>
      </c>
      <c r="V20" s="26">
        <f>SUM(V17:V19)</f>
        <v>8400000</v>
      </c>
      <c r="W20" s="27">
        <f>SUM(W17:W19)</f>
        <v>1194500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4668676000</v>
      </c>
      <c r="C22" s="18">
        <v>0</v>
      </c>
      <c r="D22" s="18"/>
      <c r="E22" s="18">
        <f>$B22+$C22+$D22</f>
        <v>4668676000</v>
      </c>
      <c r="F22" s="19">
        <v>4668676000</v>
      </c>
      <c r="G22" s="20">
        <v>4668676000</v>
      </c>
      <c r="H22" s="19">
        <v>551116000</v>
      </c>
      <c r="I22" s="20">
        <v>475708413</v>
      </c>
      <c r="J22" s="19">
        <v>811716000</v>
      </c>
      <c r="K22" s="20">
        <v>991836526</v>
      </c>
      <c r="L22" s="19">
        <v>403412000</v>
      </c>
      <c r="M22" s="20">
        <v>379429052</v>
      </c>
      <c r="N22" s="19">
        <v>955547000</v>
      </c>
      <c r="O22" s="20">
        <v>2057677098</v>
      </c>
      <c r="P22" s="19">
        <f>$H22+$J22+$L22+$N22</f>
        <v>2721791000</v>
      </c>
      <c r="Q22" s="20">
        <f>$I22+$K22+$M22+$O22</f>
        <v>3904651089</v>
      </c>
      <c r="R22" s="21">
        <f>IF($L22=0,0,(($N22-$L22)/$L22)*100)</f>
        <v>136.86628062625803</v>
      </c>
      <c r="S22" s="22">
        <f>IF($M22=0,0,(($O22-$M22)/$M22)*100)</f>
        <v>442.3087892595004</v>
      </c>
      <c r="T22" s="21">
        <f>IF($E22=0,0,($P22/$E22)*100)</f>
        <v>58.29899097731348</v>
      </c>
      <c r="U22" s="23">
        <f>IF($E22=0,0,($Q22/$E22)*100)</f>
        <v>83.63508388673792</v>
      </c>
      <c r="V22" s="19">
        <v>1703515000</v>
      </c>
      <c r="W22" s="20">
        <v>713663627</v>
      </c>
    </row>
    <row r="23" spans="1:23" ht="12.75" customHeight="1">
      <c r="A23" s="17" t="s">
        <v>46</v>
      </c>
      <c r="B23" s="18">
        <v>881305000</v>
      </c>
      <c r="C23" s="18">
        <v>0</v>
      </c>
      <c r="D23" s="18"/>
      <c r="E23" s="18">
        <f>$B23+$C23+$D23</f>
        <v>881305000</v>
      </c>
      <c r="F23" s="19">
        <v>881305000</v>
      </c>
      <c r="G23" s="20">
        <v>881305000</v>
      </c>
      <c r="H23" s="19">
        <v>62627000</v>
      </c>
      <c r="I23" s="20">
        <v>104772705</v>
      </c>
      <c r="J23" s="19">
        <v>92545000</v>
      </c>
      <c r="K23" s="20">
        <v>150051006</v>
      </c>
      <c r="L23" s="19">
        <v>252697000</v>
      </c>
      <c r="M23" s="20">
        <v>151625524</v>
      </c>
      <c r="N23" s="19">
        <v>259350000</v>
      </c>
      <c r="O23" s="20">
        <v>278518414</v>
      </c>
      <c r="P23" s="19">
        <f>$H23+$J23+$L23+$N23</f>
        <v>667219000</v>
      </c>
      <c r="Q23" s="20">
        <f>$I23+$K23+$M23+$O23</f>
        <v>684967649</v>
      </c>
      <c r="R23" s="21">
        <f>IF($L23=0,0,(($N23-$L23)/$L23)*100)</f>
        <v>2.63279738184466</v>
      </c>
      <c r="S23" s="22">
        <f>IF($M23=0,0,(($O23-$M23)/$M23)*100)</f>
        <v>83.68834392288728</v>
      </c>
      <c r="T23" s="21">
        <f>IF($E23=0,0,($P23/$E23)*100)</f>
        <v>75.70806928361918</v>
      </c>
      <c r="U23" s="23">
        <f>IF($E23=0,0,($Q23/$E23)*100)</f>
        <v>77.72197468526787</v>
      </c>
      <c r="V23" s="19"/>
      <c r="W23" s="20"/>
    </row>
    <row r="24" spans="1:23" ht="12.75" customHeight="1">
      <c r="A24" s="17" t="s">
        <v>47</v>
      </c>
      <c r="B24" s="18">
        <v>52205000</v>
      </c>
      <c r="C24" s="18">
        <v>0</v>
      </c>
      <c r="D24" s="18"/>
      <c r="E24" s="18">
        <f>$B24+$C24+$D24</f>
        <v>52205000</v>
      </c>
      <c r="F24" s="19">
        <v>52205000</v>
      </c>
      <c r="G24" s="20">
        <v>52205000</v>
      </c>
      <c r="H24" s="19">
        <v>7355000</v>
      </c>
      <c r="I24" s="20">
        <v>5253229</v>
      </c>
      <c r="J24" s="19">
        <v>10277000</v>
      </c>
      <c r="K24" s="20">
        <v>13634340</v>
      </c>
      <c r="L24" s="19">
        <v>7275000</v>
      </c>
      <c r="M24" s="20">
        <v>12337762</v>
      </c>
      <c r="N24" s="19">
        <v>14394000</v>
      </c>
      <c r="O24" s="20">
        <v>18289410</v>
      </c>
      <c r="P24" s="19">
        <f>$H24+$J24+$L24+$N24</f>
        <v>39301000</v>
      </c>
      <c r="Q24" s="20">
        <f>$I24+$K24+$M24+$O24</f>
        <v>49514741</v>
      </c>
      <c r="R24" s="21">
        <f>IF($L24=0,0,(($N24-$L24)/$L24)*100)</f>
        <v>97.85567010309279</v>
      </c>
      <c r="S24" s="22">
        <f>IF($M24=0,0,(($O24-$M24)/$M24)*100)</f>
        <v>48.239283591302865</v>
      </c>
      <c r="T24" s="21">
        <f>IF($E24=0,0,($P24/$E24)*100)</f>
        <v>75.28206110525811</v>
      </c>
      <c r="U24" s="23">
        <f>IF($E24=0,0,($Q24/$E24)*100)</f>
        <v>94.8467407336462</v>
      </c>
      <c r="V24" s="19">
        <v>4623000</v>
      </c>
      <c r="W24" s="20"/>
    </row>
    <row r="25" spans="1:23" ht="12.75" customHeight="1">
      <c r="A25" s="24" t="s">
        <v>39</v>
      </c>
      <c r="B25" s="25">
        <f>SUM(B22:B24)</f>
        <v>5602186000</v>
      </c>
      <c r="C25" s="25">
        <f>SUM(C22:C24)</f>
        <v>0</v>
      </c>
      <c r="D25" s="25"/>
      <c r="E25" s="25">
        <f>$B25+$C25+$D25</f>
        <v>5602186000</v>
      </c>
      <c r="F25" s="26">
        <f aca="true" t="shared" si="7" ref="F25:O25">SUM(F22:F24)</f>
        <v>5602186000</v>
      </c>
      <c r="G25" s="27">
        <f t="shared" si="7"/>
        <v>5602186000</v>
      </c>
      <c r="H25" s="26">
        <f t="shared" si="7"/>
        <v>621098000</v>
      </c>
      <c r="I25" s="27">
        <f t="shared" si="7"/>
        <v>585734347</v>
      </c>
      <c r="J25" s="26">
        <f t="shared" si="7"/>
        <v>914538000</v>
      </c>
      <c r="K25" s="27">
        <f t="shared" si="7"/>
        <v>1155521872</v>
      </c>
      <c r="L25" s="26">
        <f t="shared" si="7"/>
        <v>663384000</v>
      </c>
      <c r="M25" s="27">
        <f t="shared" si="7"/>
        <v>543392338</v>
      </c>
      <c r="N25" s="26">
        <f t="shared" si="7"/>
        <v>1229291000</v>
      </c>
      <c r="O25" s="27">
        <f t="shared" si="7"/>
        <v>2354484922</v>
      </c>
      <c r="P25" s="26">
        <f>$H25+$J25+$L25+$N25</f>
        <v>3428311000</v>
      </c>
      <c r="Q25" s="27">
        <f>$I25+$K25+$M25+$O25</f>
        <v>4639133479</v>
      </c>
      <c r="R25" s="28">
        <f>IF($L25=0,0,(($N25-$L25)/$L25)*100)</f>
        <v>85.3060972227247</v>
      </c>
      <c r="S25" s="29">
        <f>IF($M25=0,0,(($O25-$M25)/$M25)*100)</f>
        <v>333.2937285545605</v>
      </c>
      <c r="T25" s="28">
        <f>IF($E25=0,0,($P25/$E25)*100)</f>
        <v>61.19595100912394</v>
      </c>
      <c r="U25" s="30">
        <f>IF($E25=0,0,($Q25/$E25)*100)</f>
        <v>82.80934404891234</v>
      </c>
      <c r="V25" s="26">
        <f>SUM(V22:V24)</f>
        <v>1708138000</v>
      </c>
      <c r="W25" s="27">
        <f>SUM(W22:W24)</f>
        <v>713663627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610674000</v>
      </c>
      <c r="C27" s="18">
        <v>600000</v>
      </c>
      <c r="D27" s="18"/>
      <c r="E27" s="18">
        <f>$B27+$C27+$D27</f>
        <v>611274000</v>
      </c>
      <c r="F27" s="19">
        <v>611574000</v>
      </c>
      <c r="G27" s="20">
        <v>611274000</v>
      </c>
      <c r="H27" s="19">
        <v>65769000</v>
      </c>
      <c r="I27" s="20">
        <v>114394534</v>
      </c>
      <c r="J27" s="19">
        <v>168329000</v>
      </c>
      <c r="K27" s="20">
        <v>224154305</v>
      </c>
      <c r="L27" s="19">
        <v>111967000</v>
      </c>
      <c r="M27" s="20">
        <v>172307779</v>
      </c>
      <c r="N27" s="19">
        <v>214880000</v>
      </c>
      <c r="O27" s="20">
        <v>192608695</v>
      </c>
      <c r="P27" s="19">
        <f>$H27+$J27+$L27+$N27</f>
        <v>560945000</v>
      </c>
      <c r="Q27" s="20">
        <f>$I27+$K27+$M27+$O27</f>
        <v>703465313</v>
      </c>
      <c r="R27" s="21">
        <f>IF($L27=0,0,(($N27-$L27)/$L27)*100)</f>
        <v>91.91368885475185</v>
      </c>
      <c r="S27" s="22">
        <f>IF($M27=0,0,(($O27-$M27)/$M27)*100)</f>
        <v>11.781775679436969</v>
      </c>
      <c r="T27" s="21">
        <f>IF($E27=0,0,($P27/$E27)*100)</f>
        <v>91.76654004587141</v>
      </c>
      <c r="U27" s="23">
        <f>IF($E27=0,0,($Q27/$E27)*100)</f>
        <v>115.08183122462268</v>
      </c>
      <c r="V27" s="19">
        <v>77307000</v>
      </c>
      <c r="W27" s="20">
        <v>41970722</v>
      </c>
    </row>
    <row r="28" spans="1:23" ht="12.75" customHeight="1">
      <c r="A28" s="24" t="s">
        <v>39</v>
      </c>
      <c r="B28" s="25">
        <f>B27</f>
        <v>610674000</v>
      </c>
      <c r="C28" s="25">
        <f>C27</f>
        <v>600000</v>
      </c>
      <c r="D28" s="25"/>
      <c r="E28" s="25">
        <f>$B28+$C28+$D28</f>
        <v>611274000</v>
      </c>
      <c r="F28" s="26">
        <f aca="true" t="shared" si="8" ref="F28:O28">F27</f>
        <v>611574000</v>
      </c>
      <c r="G28" s="27">
        <f t="shared" si="8"/>
        <v>611274000</v>
      </c>
      <c r="H28" s="26">
        <f t="shared" si="8"/>
        <v>65769000</v>
      </c>
      <c r="I28" s="27">
        <f t="shared" si="8"/>
        <v>114394534</v>
      </c>
      <c r="J28" s="26">
        <f t="shared" si="8"/>
        <v>168329000</v>
      </c>
      <c r="K28" s="27">
        <f t="shared" si="8"/>
        <v>224154305</v>
      </c>
      <c r="L28" s="26">
        <f t="shared" si="8"/>
        <v>111967000</v>
      </c>
      <c r="M28" s="27">
        <f t="shared" si="8"/>
        <v>172307779</v>
      </c>
      <c r="N28" s="26">
        <f t="shared" si="8"/>
        <v>214880000</v>
      </c>
      <c r="O28" s="27">
        <f t="shared" si="8"/>
        <v>192608695</v>
      </c>
      <c r="P28" s="26">
        <f>$H28+$J28+$L28+$N28</f>
        <v>560945000</v>
      </c>
      <c r="Q28" s="27">
        <f>$I28+$K28+$M28+$O28</f>
        <v>703465313</v>
      </c>
      <c r="R28" s="28">
        <f>IF($L28=0,0,(($N28-$L28)/$L28)*100)</f>
        <v>91.91368885475185</v>
      </c>
      <c r="S28" s="29">
        <f>IF($M28=0,0,(($O28-$M28)/$M28)*100)</f>
        <v>11.781775679436969</v>
      </c>
      <c r="T28" s="28">
        <f>IF($E28=0,0,($P28/$E28)*100)</f>
        <v>91.76654004587141</v>
      </c>
      <c r="U28" s="30">
        <f>IF($E28=0,0,($Q28/$E28)*100)</f>
        <v>115.08183122462268</v>
      </c>
      <c r="V28" s="26">
        <f>V27</f>
        <v>77307000</v>
      </c>
      <c r="W28" s="27">
        <f>W27</f>
        <v>41970722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1634772000</v>
      </c>
      <c r="C30" s="18">
        <v>0</v>
      </c>
      <c r="D30" s="18"/>
      <c r="E30" s="18">
        <f aca="true" t="shared" si="9" ref="E30:E35">$B30+$C30+$D30</f>
        <v>1634772000</v>
      </c>
      <c r="F30" s="19">
        <v>1629387000</v>
      </c>
      <c r="G30" s="20">
        <v>1634772000</v>
      </c>
      <c r="H30" s="19">
        <v>90645000</v>
      </c>
      <c r="I30" s="20">
        <v>207443214</v>
      </c>
      <c r="J30" s="19">
        <v>256170000</v>
      </c>
      <c r="K30" s="20">
        <v>357912962</v>
      </c>
      <c r="L30" s="19">
        <v>234417000</v>
      </c>
      <c r="M30" s="20">
        <v>296157836</v>
      </c>
      <c r="N30" s="19">
        <v>357384000</v>
      </c>
      <c r="O30" s="20">
        <v>458764094</v>
      </c>
      <c r="P30" s="19">
        <f aca="true" t="shared" si="10" ref="P30:P35">$H30+$J30+$L30+$N30</f>
        <v>938616000</v>
      </c>
      <c r="Q30" s="20">
        <f aca="true" t="shared" si="11" ref="Q30:Q35">$I30+$K30+$M30+$O30</f>
        <v>1320278106</v>
      </c>
      <c r="R30" s="21">
        <f aca="true" t="shared" si="12" ref="R30:R35">IF($L30=0,0,(($N30-$L30)/$L30)*100)</f>
        <v>52.456519791653335</v>
      </c>
      <c r="S30" s="22">
        <f aca="true" t="shared" si="13" ref="S30:S35">IF($M30=0,0,(($O30-$M30)/$M30)*100)</f>
        <v>54.905269499605616</v>
      </c>
      <c r="T30" s="21">
        <f>IF($E30=0,0,($P30/$E30)*100)</f>
        <v>57.41571301686107</v>
      </c>
      <c r="U30" s="23">
        <f>IF($E30=0,0,($Q30/$E30)*100)</f>
        <v>80.76221674949167</v>
      </c>
      <c r="V30" s="19">
        <v>202091000</v>
      </c>
      <c r="W30" s="20">
        <v>24841142</v>
      </c>
    </row>
    <row r="31" spans="1:23" ht="12.75" customHeight="1">
      <c r="A31" s="17" t="s">
        <v>52</v>
      </c>
      <c r="B31" s="18">
        <v>2141027000</v>
      </c>
      <c r="C31" s="18">
        <v>53454000</v>
      </c>
      <c r="D31" s="18"/>
      <c r="E31" s="18">
        <f t="shared" si="9"/>
        <v>2194481000</v>
      </c>
      <c r="F31" s="19">
        <v>2194481000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180722000</v>
      </c>
      <c r="C33" s="18">
        <v>0</v>
      </c>
      <c r="D33" s="18"/>
      <c r="E33" s="18">
        <f t="shared" si="9"/>
        <v>180722000</v>
      </c>
      <c r="F33" s="19">
        <v>180722000</v>
      </c>
      <c r="G33" s="20">
        <v>180718000</v>
      </c>
      <c r="H33" s="19">
        <v>0</v>
      </c>
      <c r="I33" s="20">
        <v>14450500</v>
      </c>
      <c r="J33" s="19">
        <v>7031000</v>
      </c>
      <c r="K33" s="20">
        <v>15750111</v>
      </c>
      <c r="L33" s="19">
        <v>10711000</v>
      </c>
      <c r="M33" s="20">
        <v>24522656</v>
      </c>
      <c r="N33" s="19">
        <v>63614000</v>
      </c>
      <c r="O33" s="20">
        <v>65784880</v>
      </c>
      <c r="P33" s="19">
        <f t="shared" si="10"/>
        <v>81356000</v>
      </c>
      <c r="Q33" s="20">
        <f t="shared" si="11"/>
        <v>120508147</v>
      </c>
      <c r="R33" s="21">
        <f t="shared" si="12"/>
        <v>493.9127999253104</v>
      </c>
      <c r="S33" s="22">
        <f t="shared" si="13"/>
        <v>168.26164343699148</v>
      </c>
      <c r="T33" s="21">
        <f>IF($E33=0,0,($P33/$E33)*100)</f>
        <v>45.017208751563174</v>
      </c>
      <c r="U33" s="23">
        <f>IF($E33=0,0,($Q33/$E33)*100)</f>
        <v>66.68150363541794</v>
      </c>
      <c r="V33" s="19">
        <v>68201000</v>
      </c>
      <c r="W33" s="20">
        <v>13143691</v>
      </c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3956521000</v>
      </c>
      <c r="C35" s="25">
        <f>SUM(C30:C34)</f>
        <v>53454000</v>
      </c>
      <c r="D35" s="25"/>
      <c r="E35" s="25">
        <f t="shared" si="9"/>
        <v>4009975000</v>
      </c>
      <c r="F35" s="26">
        <f aca="true" t="shared" si="14" ref="F35:O35">SUM(F30:F34)</f>
        <v>4004590000</v>
      </c>
      <c r="G35" s="27">
        <f t="shared" si="14"/>
        <v>1815490000</v>
      </c>
      <c r="H35" s="26">
        <f t="shared" si="14"/>
        <v>90645000</v>
      </c>
      <c r="I35" s="27">
        <f t="shared" si="14"/>
        <v>221893714</v>
      </c>
      <c r="J35" s="26">
        <f t="shared" si="14"/>
        <v>263201000</v>
      </c>
      <c r="K35" s="27">
        <f t="shared" si="14"/>
        <v>373663073</v>
      </c>
      <c r="L35" s="26">
        <f t="shared" si="14"/>
        <v>245128000</v>
      </c>
      <c r="M35" s="27">
        <f t="shared" si="14"/>
        <v>320680492</v>
      </c>
      <c r="N35" s="26">
        <f t="shared" si="14"/>
        <v>420998000</v>
      </c>
      <c r="O35" s="27">
        <f t="shared" si="14"/>
        <v>524548974</v>
      </c>
      <c r="P35" s="26">
        <f t="shared" si="10"/>
        <v>1019972000</v>
      </c>
      <c r="Q35" s="27">
        <f t="shared" si="11"/>
        <v>1440786253</v>
      </c>
      <c r="R35" s="28">
        <f t="shared" si="12"/>
        <v>71.74618974576548</v>
      </c>
      <c r="S35" s="29">
        <f t="shared" si="13"/>
        <v>63.57370874933047</v>
      </c>
      <c r="T35" s="28">
        <f>IF((+$E30+$E33)=0,0,(P35/(+$E30+$E33))*100)</f>
        <v>56.18151313086135</v>
      </c>
      <c r="U35" s="30">
        <f>IF((+$E30+$E33)=0,0,(Q35/(+$E30+$E33))*100)</f>
        <v>79.36056263474293</v>
      </c>
      <c r="V35" s="26">
        <f>SUM(V30:V34)</f>
        <v>270292000</v>
      </c>
      <c r="W35" s="27">
        <f>SUM(W30:W34)</f>
        <v>37984833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3203397000</v>
      </c>
      <c r="C38" s="18">
        <v>58000000</v>
      </c>
      <c r="D38" s="18"/>
      <c r="E38" s="18">
        <f t="shared" si="15"/>
        <v>3261397000</v>
      </c>
      <c r="F38" s="19">
        <v>3261397000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420945000</v>
      </c>
      <c r="C39" s="18">
        <v>0</v>
      </c>
      <c r="D39" s="18"/>
      <c r="E39" s="18">
        <f t="shared" si="15"/>
        <v>420945000</v>
      </c>
      <c r="F39" s="19">
        <v>420945000</v>
      </c>
      <c r="G39" s="20">
        <v>420945000</v>
      </c>
      <c r="H39" s="19">
        <v>15275000</v>
      </c>
      <c r="I39" s="20">
        <v>71316905</v>
      </c>
      <c r="J39" s="19">
        <v>39552000</v>
      </c>
      <c r="K39" s="20">
        <v>68520867</v>
      </c>
      <c r="L39" s="19">
        <v>88550000</v>
      </c>
      <c r="M39" s="20">
        <v>83064589</v>
      </c>
      <c r="N39" s="19">
        <v>160220000</v>
      </c>
      <c r="O39" s="20">
        <v>162398877</v>
      </c>
      <c r="P39" s="19">
        <f t="shared" si="16"/>
        <v>303597000</v>
      </c>
      <c r="Q39" s="20">
        <f t="shared" si="17"/>
        <v>385301238</v>
      </c>
      <c r="R39" s="21">
        <f t="shared" si="18"/>
        <v>80.9373235460192</v>
      </c>
      <c r="S39" s="22">
        <f t="shared" si="19"/>
        <v>95.50915613390924</v>
      </c>
      <c r="T39" s="21">
        <f t="shared" si="20"/>
        <v>72.1227238712896</v>
      </c>
      <c r="U39" s="23">
        <f t="shared" si="21"/>
        <v>91.53244200548765</v>
      </c>
      <c r="V39" s="19">
        <v>61918833</v>
      </c>
      <c r="W39" s="20">
        <v>4197960</v>
      </c>
    </row>
    <row r="40" spans="1:23" ht="12.75" customHeight="1">
      <c r="A40" s="17" t="s">
        <v>60</v>
      </c>
      <c r="B40" s="18">
        <v>138894000</v>
      </c>
      <c r="C40" s="18">
        <v>0</v>
      </c>
      <c r="D40" s="18"/>
      <c r="E40" s="18">
        <f t="shared" si="15"/>
        <v>138894000</v>
      </c>
      <c r="F40" s="19">
        <v>138894000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602965000</v>
      </c>
      <c r="C42" s="18">
        <v>0</v>
      </c>
      <c r="D42" s="18"/>
      <c r="E42" s="18">
        <f t="shared" si="15"/>
        <v>602965000</v>
      </c>
      <c r="F42" s="19">
        <v>602965000</v>
      </c>
      <c r="G42" s="20">
        <v>591506000</v>
      </c>
      <c r="H42" s="19">
        <v>6437000</v>
      </c>
      <c r="I42" s="20">
        <v>14151020</v>
      </c>
      <c r="J42" s="19">
        <v>46790000</v>
      </c>
      <c r="K42" s="20">
        <v>77952656</v>
      </c>
      <c r="L42" s="19">
        <v>50229000</v>
      </c>
      <c r="M42" s="20">
        <v>91449187</v>
      </c>
      <c r="N42" s="19">
        <v>307712000</v>
      </c>
      <c r="O42" s="20">
        <v>228171477</v>
      </c>
      <c r="P42" s="19">
        <f t="shared" si="16"/>
        <v>411168000</v>
      </c>
      <c r="Q42" s="20">
        <f t="shared" si="17"/>
        <v>411724340</v>
      </c>
      <c r="R42" s="21">
        <f t="shared" si="18"/>
        <v>512.618208604591</v>
      </c>
      <c r="S42" s="22">
        <f t="shared" si="19"/>
        <v>149.50629358793535</v>
      </c>
      <c r="T42" s="21">
        <f t="shared" si="20"/>
        <v>68.19102269617639</v>
      </c>
      <c r="U42" s="23">
        <f t="shared" si="21"/>
        <v>68.28329007487997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4366201000</v>
      </c>
      <c r="C44" s="25">
        <f>SUM(C37:C43)</f>
        <v>58000000</v>
      </c>
      <c r="D44" s="25"/>
      <c r="E44" s="25">
        <f t="shared" si="15"/>
        <v>4424201000</v>
      </c>
      <c r="F44" s="26">
        <f aca="true" t="shared" si="22" ref="F44:O44">SUM(F37:F43)</f>
        <v>4424201000</v>
      </c>
      <c r="G44" s="27">
        <f t="shared" si="22"/>
        <v>1012451000</v>
      </c>
      <c r="H44" s="26">
        <f t="shared" si="22"/>
        <v>21712000</v>
      </c>
      <c r="I44" s="27">
        <f t="shared" si="22"/>
        <v>85467925</v>
      </c>
      <c r="J44" s="26">
        <f t="shared" si="22"/>
        <v>86342000</v>
      </c>
      <c r="K44" s="27">
        <f t="shared" si="22"/>
        <v>146473523</v>
      </c>
      <c r="L44" s="26">
        <f t="shared" si="22"/>
        <v>138779000</v>
      </c>
      <c r="M44" s="27">
        <f t="shared" si="22"/>
        <v>174513776</v>
      </c>
      <c r="N44" s="26">
        <f t="shared" si="22"/>
        <v>467932000</v>
      </c>
      <c r="O44" s="27">
        <f t="shared" si="22"/>
        <v>390570354</v>
      </c>
      <c r="P44" s="26">
        <f t="shared" si="16"/>
        <v>714765000</v>
      </c>
      <c r="Q44" s="27">
        <f t="shared" si="17"/>
        <v>797025578</v>
      </c>
      <c r="R44" s="28">
        <f t="shared" si="18"/>
        <v>237.17781508729706</v>
      </c>
      <c r="S44" s="29">
        <f t="shared" si="19"/>
        <v>123.80488403391145</v>
      </c>
      <c r="T44" s="28">
        <f>IF((+$E39+$E41+$E42)=0,0,(P44/(+$E39+$E41+$E42))*100)</f>
        <v>69.80740494770048</v>
      </c>
      <c r="U44" s="30">
        <f>IF((+$E39+$E41+$E42)=0,0,(Q44/(+$E39+$E41+$E42))*100)</f>
        <v>77.84137062827787</v>
      </c>
      <c r="V44" s="26">
        <f>SUM(V37:V43)</f>
        <v>61918833</v>
      </c>
      <c r="W44" s="27">
        <f>SUM(W37:W43)</f>
        <v>4197960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63000000</v>
      </c>
      <c r="C47" s="18">
        <v>57000000</v>
      </c>
      <c r="D47" s="18"/>
      <c r="E47" s="18">
        <f>$B47+$C47+$D47</f>
        <v>120000000</v>
      </c>
      <c r="F47" s="19">
        <v>120000000</v>
      </c>
      <c r="G47" s="20">
        <v>63000000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7931981</v>
      </c>
      <c r="N47" s="19">
        <v>53603000</v>
      </c>
      <c r="O47" s="20">
        <v>45671494</v>
      </c>
      <c r="P47" s="19">
        <f>$H47+$J47+$L47+$N47</f>
        <v>53603000</v>
      </c>
      <c r="Q47" s="20">
        <f>$I47+$K47+$M47+$O47</f>
        <v>53603475</v>
      </c>
      <c r="R47" s="21">
        <f>IF($L47=0,0,(($N47-$L47)/$L47)*100)</f>
        <v>0</v>
      </c>
      <c r="S47" s="22">
        <f>IF($M47=0,0,(($O47-$M47)/$M47)*100)</f>
        <v>475.78925113411134</v>
      </c>
      <c r="T47" s="21">
        <f>IF($E47=0,0,($P47/$E47)*100)</f>
        <v>44.66916666666666</v>
      </c>
      <c r="U47" s="23">
        <f>IF($E47=0,0,($Q47/$E47)*100)</f>
        <v>44.6695625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63000000</v>
      </c>
      <c r="C50" s="36">
        <f>SUM(C46:C49)</f>
        <v>57000000</v>
      </c>
      <c r="D50" s="36"/>
      <c r="E50" s="36">
        <f>$B50+$C50+$D50</f>
        <v>120000000</v>
      </c>
      <c r="F50" s="37">
        <f aca="true" t="shared" si="23" ref="F50:O50">SUM(F46:F49)</f>
        <v>120000000</v>
      </c>
      <c r="G50" s="38">
        <f t="shared" si="23"/>
        <v>63000000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7931981</v>
      </c>
      <c r="N50" s="37">
        <f t="shared" si="23"/>
        <v>53603000</v>
      </c>
      <c r="O50" s="38">
        <f t="shared" si="23"/>
        <v>45671494</v>
      </c>
      <c r="P50" s="37">
        <f>$H50+$J50+$L50+$N50</f>
        <v>53603000</v>
      </c>
      <c r="Q50" s="38">
        <f>$I50+$K50+$M50+$O50</f>
        <v>53603475</v>
      </c>
      <c r="R50" s="39">
        <f>IF($L50=0,0,(($N50-$L50)/$L50)*100)</f>
        <v>0</v>
      </c>
      <c r="S50" s="40">
        <f>IF($M50=0,0,(($O50-$M50)/$M50)*100)</f>
        <v>475.78925113411134</v>
      </c>
      <c r="T50" s="39">
        <f>IF($E50=0,0,($P50/$E50)*100)</f>
        <v>44.66916666666666</v>
      </c>
      <c r="U50" s="41">
        <f>IF($E50=0,0,($Q50/$E50)*100)</f>
        <v>44.6695625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106721000</v>
      </c>
      <c r="C52" s="18">
        <v>0</v>
      </c>
      <c r="D52" s="18"/>
      <c r="E52" s="18">
        <f>$B52+$C52+$D52</f>
        <v>106721000</v>
      </c>
      <c r="F52" s="19">
        <v>106721000</v>
      </c>
      <c r="G52" s="20">
        <v>106721000</v>
      </c>
      <c r="H52" s="19">
        <v>0</v>
      </c>
      <c r="I52" s="20">
        <v>0</v>
      </c>
      <c r="J52" s="19">
        <v>0</v>
      </c>
      <c r="K52" s="20">
        <v>3525308</v>
      </c>
      <c r="L52" s="19">
        <v>0</v>
      </c>
      <c r="M52" s="20">
        <v>3712654</v>
      </c>
      <c r="N52" s="19">
        <v>0</v>
      </c>
      <c r="O52" s="20">
        <v>33764340</v>
      </c>
      <c r="P52" s="19">
        <f>$H52+$J52+$L52+$N52</f>
        <v>0</v>
      </c>
      <c r="Q52" s="20">
        <f>$I52+$K52+$M52+$O52</f>
        <v>41002302</v>
      </c>
      <c r="R52" s="21">
        <f>IF($L52=0,0,(($N52-$L52)/$L52)*100)</f>
        <v>0</v>
      </c>
      <c r="S52" s="22">
        <f>IF($M52=0,0,(($O52-$M52)/$M52)*100)</f>
        <v>809.4394468215999</v>
      </c>
      <c r="T52" s="21">
        <f>IF($E52=0,0,($P52/$E52)*100)</f>
        <v>0</v>
      </c>
      <c r="U52" s="23">
        <f>IF($E52=0,0,($Q52/$E52)*100)</f>
        <v>38.42008789272964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100539000</v>
      </c>
      <c r="D53" s="18"/>
      <c r="E53" s="18">
        <f>$B53+$C53+$D53</f>
        <v>100539000</v>
      </c>
      <c r="F53" s="19">
        <v>100539000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106721000</v>
      </c>
      <c r="C55" s="25">
        <f>SUM(C52:C54)</f>
        <v>100539000</v>
      </c>
      <c r="D55" s="25"/>
      <c r="E55" s="25">
        <f>$B55+$C55+$D55</f>
        <v>207260000</v>
      </c>
      <c r="F55" s="26">
        <f aca="true" t="shared" si="24" ref="F55:O55">SUM(F52:F54)</f>
        <v>207260000</v>
      </c>
      <c r="G55" s="27">
        <f t="shared" si="24"/>
        <v>106721000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3525308</v>
      </c>
      <c r="L55" s="26">
        <f t="shared" si="24"/>
        <v>0</v>
      </c>
      <c r="M55" s="27">
        <f t="shared" si="24"/>
        <v>3712654</v>
      </c>
      <c r="N55" s="26">
        <f t="shared" si="24"/>
        <v>0</v>
      </c>
      <c r="O55" s="27">
        <f t="shared" si="24"/>
        <v>33764340</v>
      </c>
      <c r="P55" s="26">
        <f>$H55+$J55+$L55+$N55</f>
        <v>0</v>
      </c>
      <c r="Q55" s="27">
        <f>$I55+$K55+$M55+$O55</f>
        <v>41002302</v>
      </c>
      <c r="R55" s="28">
        <f>IF($L55=0,0,(($N55-$L55)/$L55)*100)</f>
        <v>0</v>
      </c>
      <c r="S55" s="29">
        <f>IF($M55=0,0,(($O55-$M55)/$M55)*100)</f>
        <v>809.4394468215999</v>
      </c>
      <c r="T55" s="28">
        <f>IF((+$E52+$E54)=0,0,(P55/(+$E52+$E54))*100)</f>
        <v>0</v>
      </c>
      <c r="U55" s="30">
        <f>IF((+$E52+$E54)=0,0,(Q55/(+$E52+$E54))*100)</f>
        <v>38.42008789272964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16283734000</v>
      </c>
      <c r="C56" s="43">
        <f>SUM(C9:C14,C17:C19,C22:C24,C27,C30:C34,C37:C43,C46:C49,C52:C54)</f>
        <v>403357000</v>
      </c>
      <c r="D56" s="43"/>
      <c r="E56" s="43">
        <f>$B56+$C56+$D56</f>
        <v>16687091000</v>
      </c>
      <c r="F56" s="44">
        <f aca="true" t="shared" si="25" ref="F56:O56">SUM(F9:F14,F17:F19,F22:F24,F27,F30:F34,F37:F43,F46:F49,F52:F54)</f>
        <v>16688643000</v>
      </c>
      <c r="G56" s="45">
        <f t="shared" si="25"/>
        <v>10874954000</v>
      </c>
      <c r="H56" s="44">
        <f t="shared" si="25"/>
        <v>1039672000</v>
      </c>
      <c r="I56" s="45">
        <f t="shared" si="25"/>
        <v>1248014058</v>
      </c>
      <c r="J56" s="44">
        <f t="shared" si="25"/>
        <v>1676178000</v>
      </c>
      <c r="K56" s="45">
        <f t="shared" si="25"/>
        <v>2238749505</v>
      </c>
      <c r="L56" s="44">
        <f t="shared" si="25"/>
        <v>1385685000</v>
      </c>
      <c r="M56" s="45">
        <f t="shared" si="25"/>
        <v>1496752115</v>
      </c>
      <c r="N56" s="44">
        <f t="shared" si="25"/>
        <v>2977748000</v>
      </c>
      <c r="O56" s="45">
        <f t="shared" si="25"/>
        <v>4096551091</v>
      </c>
      <c r="P56" s="44">
        <f>$H56+$J56+$L56+$N56</f>
        <v>7079283000</v>
      </c>
      <c r="Q56" s="45">
        <f>$I56+$K56+$M56+$O56</f>
        <v>9080066769</v>
      </c>
      <c r="R56" s="46">
        <f>IF($L56=0,0,(($N56-$L56)/$L56)*100)</f>
        <v>114.89357249302692</v>
      </c>
      <c r="S56" s="47">
        <f>IF($M56=0,0,(($O56-$M56)/$M56)*100)</f>
        <v>173.69602821640242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64.72913416928931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83.02321861644835</v>
      </c>
      <c r="V56" s="44">
        <f>SUM(V9:V14,V17:V19,V22:V24,V27,V30:V34,V37:V43,V46:V49,V52:V54)</f>
        <v>2204865833</v>
      </c>
      <c r="W56" s="45">
        <f>SUM(W9:W14,W17:W19,W22:W24,W27,W30:W34,W37:W43,W46:W49,W52:W54)</f>
        <v>829260225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14354531000</v>
      </c>
      <c r="C58" s="18">
        <v>-130084000</v>
      </c>
      <c r="D58" s="18"/>
      <c r="E58" s="18">
        <f>$B58+$C58+$D58</f>
        <v>14224447000</v>
      </c>
      <c r="F58" s="19">
        <v>14224447000</v>
      </c>
      <c r="G58" s="20">
        <v>13960346000</v>
      </c>
      <c r="H58" s="19">
        <v>2434943200</v>
      </c>
      <c r="I58" s="20">
        <v>2673024895</v>
      </c>
      <c r="J58" s="19">
        <v>2919321000</v>
      </c>
      <c r="K58" s="20">
        <v>3449263339</v>
      </c>
      <c r="L58" s="19">
        <v>2825456300</v>
      </c>
      <c r="M58" s="20">
        <v>2477913397</v>
      </c>
      <c r="N58" s="19">
        <v>4482224400</v>
      </c>
      <c r="O58" s="20">
        <v>5013940387</v>
      </c>
      <c r="P58" s="19">
        <f>$H58+$J58+$L58+$N58</f>
        <v>12661944900</v>
      </c>
      <c r="Q58" s="20">
        <f>$I58+$K58+$M58+$O58</f>
        <v>13614142018</v>
      </c>
      <c r="R58" s="21">
        <f>IF($L58=0,0,(($N58-$L58)/$L58)*100)</f>
        <v>58.63718720406329</v>
      </c>
      <c r="S58" s="22">
        <f>IF($M58=0,0,(($O58-$M58)/$M58)*100)</f>
        <v>102.34526327959475</v>
      </c>
      <c r="T58" s="21">
        <f>IF($E58=0,0,($P58/$E58)*100)</f>
        <v>89.01537543076367</v>
      </c>
      <c r="U58" s="23">
        <f>IF($E58=0,0,($Q58/$E58)*100)</f>
        <v>95.70946426247713</v>
      </c>
      <c r="V58" s="19">
        <v>2003706000</v>
      </c>
      <c r="W58" s="20">
        <v>420464697</v>
      </c>
    </row>
    <row r="59" spans="1:23" ht="12.75" customHeight="1">
      <c r="A59" s="35" t="s">
        <v>39</v>
      </c>
      <c r="B59" s="36">
        <f>B58</f>
        <v>14354531000</v>
      </c>
      <c r="C59" s="36">
        <f>C58</f>
        <v>-130084000</v>
      </c>
      <c r="D59" s="36"/>
      <c r="E59" s="36">
        <f>$B59+$C59+$D59</f>
        <v>14224447000</v>
      </c>
      <c r="F59" s="37">
        <f aca="true" t="shared" si="26" ref="F59:O59">F58</f>
        <v>14224447000</v>
      </c>
      <c r="G59" s="38">
        <f t="shared" si="26"/>
        <v>13960346000</v>
      </c>
      <c r="H59" s="37">
        <f t="shared" si="26"/>
        <v>2434943200</v>
      </c>
      <c r="I59" s="38">
        <f t="shared" si="26"/>
        <v>2673024895</v>
      </c>
      <c r="J59" s="37">
        <f t="shared" si="26"/>
        <v>2919321000</v>
      </c>
      <c r="K59" s="38">
        <f t="shared" si="26"/>
        <v>3449263339</v>
      </c>
      <c r="L59" s="37">
        <f t="shared" si="26"/>
        <v>2825456300</v>
      </c>
      <c r="M59" s="38">
        <f t="shared" si="26"/>
        <v>2477913397</v>
      </c>
      <c r="N59" s="37">
        <f t="shared" si="26"/>
        <v>4482224400</v>
      </c>
      <c r="O59" s="38">
        <f t="shared" si="26"/>
        <v>5013940387</v>
      </c>
      <c r="P59" s="37">
        <f>$H59+$J59+$L59+$N59</f>
        <v>12661944900</v>
      </c>
      <c r="Q59" s="38">
        <f>$I59+$K59+$M59+$O59</f>
        <v>13614142018</v>
      </c>
      <c r="R59" s="39">
        <f>IF($L59=0,0,(($N59-$L59)/$L59)*100)</f>
        <v>58.63718720406329</v>
      </c>
      <c r="S59" s="40">
        <f>IF($M59=0,0,(($O59-$M59)/$M59)*100)</f>
        <v>102.34526327959475</v>
      </c>
      <c r="T59" s="39">
        <f>IF($E59=0,0,($P59/$E59)*100)</f>
        <v>89.01537543076367</v>
      </c>
      <c r="U59" s="41">
        <f>IF($E59=0,0,($Q59/$E59)*100)</f>
        <v>95.70946426247713</v>
      </c>
      <c r="V59" s="37">
        <f>V58</f>
        <v>2003706000</v>
      </c>
      <c r="W59" s="38">
        <f>W58</f>
        <v>420464697</v>
      </c>
    </row>
    <row r="60" spans="1:23" ht="12.75" customHeight="1">
      <c r="A60" s="42" t="s">
        <v>73</v>
      </c>
      <c r="B60" s="43">
        <f>B58</f>
        <v>14354531000</v>
      </c>
      <c r="C60" s="43">
        <f>C58</f>
        <v>-130084000</v>
      </c>
      <c r="D60" s="43"/>
      <c r="E60" s="43">
        <f>$B60+$C60+$D60</f>
        <v>14224447000</v>
      </c>
      <c r="F60" s="44">
        <f aca="true" t="shared" si="27" ref="F60:O60">F58</f>
        <v>14224447000</v>
      </c>
      <c r="G60" s="45">
        <f t="shared" si="27"/>
        <v>13960346000</v>
      </c>
      <c r="H60" s="44">
        <f t="shared" si="27"/>
        <v>2434943200</v>
      </c>
      <c r="I60" s="45">
        <f t="shared" si="27"/>
        <v>2673024895</v>
      </c>
      <c r="J60" s="44">
        <f t="shared" si="27"/>
        <v>2919321000</v>
      </c>
      <c r="K60" s="45">
        <f t="shared" si="27"/>
        <v>3449263339</v>
      </c>
      <c r="L60" s="44">
        <f t="shared" si="27"/>
        <v>2825456300</v>
      </c>
      <c r="M60" s="45">
        <f t="shared" si="27"/>
        <v>2477913397</v>
      </c>
      <c r="N60" s="44">
        <f t="shared" si="27"/>
        <v>4482224400</v>
      </c>
      <c r="O60" s="45">
        <f t="shared" si="27"/>
        <v>5013940387</v>
      </c>
      <c r="P60" s="44">
        <f>$H60+$J60+$L60+$N60</f>
        <v>12661944900</v>
      </c>
      <c r="Q60" s="45">
        <f>$I60+$K60+$M60+$O60</f>
        <v>13614142018</v>
      </c>
      <c r="R60" s="46">
        <f>IF($L60=0,0,(($N60-$L60)/$L60)*100)</f>
        <v>58.63718720406329</v>
      </c>
      <c r="S60" s="47">
        <f>IF($M60=0,0,(($O60-$M60)/$M60)*100)</f>
        <v>102.34526327959475</v>
      </c>
      <c r="T60" s="46">
        <f>IF($E60=0,0,($P60/$E60)*100)</f>
        <v>89.01537543076367</v>
      </c>
      <c r="U60" s="50">
        <f>IF($E60=0,0,($Q60/$E60)*100)</f>
        <v>95.70946426247713</v>
      </c>
      <c r="V60" s="44">
        <f>V58</f>
        <v>2003706000</v>
      </c>
      <c r="W60" s="45">
        <f>W58</f>
        <v>420464697</v>
      </c>
    </row>
    <row r="61" spans="1:23" ht="12.75" customHeight="1" thickBot="1">
      <c r="A61" s="42" t="s">
        <v>75</v>
      </c>
      <c r="B61" s="43">
        <f>SUM(B9:B14,B17:B19,B22:B24,B27,B30:B34,B37:B43,B46:B49,B52:B54,B58)</f>
        <v>30638265000</v>
      </c>
      <c r="C61" s="43">
        <f>SUM(C9:C14,C17:C19,C22:C24,C27,C30:C34,C37:C43,C46:C49,C52:C54,C58)</f>
        <v>273273000</v>
      </c>
      <c r="D61" s="43"/>
      <c r="E61" s="43">
        <f>$B61+$C61+$D61</f>
        <v>30911538000</v>
      </c>
      <c r="F61" s="44">
        <f aca="true" t="shared" si="28" ref="F61:O61">SUM(F9:F14,F17:F19,F22:F24,F27,F30:F34,F37:F43,F46:F49,F52:F54,F58)</f>
        <v>30913090000</v>
      </c>
      <c r="G61" s="45">
        <f t="shared" si="28"/>
        <v>24835300000</v>
      </c>
      <c r="H61" s="44">
        <f t="shared" si="28"/>
        <v>3474615200</v>
      </c>
      <c r="I61" s="45">
        <f t="shared" si="28"/>
        <v>3921038953</v>
      </c>
      <c r="J61" s="44">
        <f t="shared" si="28"/>
        <v>4595499000</v>
      </c>
      <c r="K61" s="45">
        <f t="shared" si="28"/>
        <v>5688012844</v>
      </c>
      <c r="L61" s="44">
        <f t="shared" si="28"/>
        <v>4211141300</v>
      </c>
      <c r="M61" s="45">
        <f t="shared" si="28"/>
        <v>3974665512</v>
      </c>
      <c r="N61" s="44">
        <f t="shared" si="28"/>
        <v>7459972400</v>
      </c>
      <c r="O61" s="45">
        <f t="shared" si="28"/>
        <v>9110491478</v>
      </c>
      <c r="P61" s="44">
        <f>$H61+$J61+$L61+$N61</f>
        <v>19741227900</v>
      </c>
      <c r="Q61" s="45">
        <f>$I61+$K61+$M61+$O61</f>
        <v>22694208787</v>
      </c>
      <c r="R61" s="46">
        <f>IF($L61=0,0,(($N61-$L61)/$L61)*100)</f>
        <v>77.14847041584665</v>
      </c>
      <c r="S61" s="47">
        <f>IF($M61=0,0,(($O61-$M61)/$M61)*100)</f>
        <v>129.2140420494332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78.45892372418881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90.19515934974078</v>
      </c>
      <c r="V61" s="44">
        <f>SUM(V9:V14,V17:V19,V22:V24,V27,V30:V34,V37:V43,V46:V49,V52:V54,V58)</f>
        <v>4208571833</v>
      </c>
      <c r="W61" s="45">
        <f>SUM(W9:W14,W17:W19,W22:W24,W27,W30:W34,W37:W43,W46:W49,W52:W54,W58)</f>
        <v>1249724922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3549422000</v>
      </c>
      <c r="C74" s="94">
        <f t="shared" si="30"/>
        <v>952699000</v>
      </c>
      <c r="D74" s="94">
        <f t="shared" si="30"/>
        <v>0</v>
      </c>
      <c r="E74" s="94">
        <f t="shared" si="30"/>
        <v>4502121000</v>
      </c>
      <c r="F74" s="94">
        <f t="shared" si="30"/>
        <v>0</v>
      </c>
      <c r="G74" s="94">
        <f t="shared" si="30"/>
        <v>0</v>
      </c>
      <c r="H74" s="94">
        <f t="shared" si="30"/>
        <v>2050368000</v>
      </c>
      <c r="I74" s="94">
        <f t="shared" si="30"/>
        <v>0</v>
      </c>
      <c r="J74" s="94">
        <f t="shared" si="30"/>
        <v>1467083000</v>
      </c>
      <c r="K74" s="94">
        <f t="shared" si="30"/>
        <v>0</v>
      </c>
      <c r="L74" s="94">
        <f t="shared" si="30"/>
        <v>1124390000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4641841000</v>
      </c>
      <c r="Q74" s="95">
        <f t="shared" si="30"/>
        <v>0</v>
      </c>
      <c r="R74" s="96">
        <f t="shared" si="30"/>
        <v>-900</v>
      </c>
      <c r="S74" s="96">
        <f t="shared" si="30"/>
        <v>0</v>
      </c>
      <c r="T74" s="97">
        <f>IF(SUM($E75:$E83)=0,0,(P74/SUM($E75:$E83))*100)</f>
        <v>103.10342614070125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369000</v>
      </c>
      <c r="C75" s="100">
        <v>-100000</v>
      </c>
      <c r="D75" s="100"/>
      <c r="E75" s="100">
        <f aca="true" t="shared" si="31" ref="E75:E83">$B75+$C75+$D75</f>
        <v>269000</v>
      </c>
      <c r="F75" s="100">
        <v>0</v>
      </c>
      <c r="G75" s="100">
        <v>0</v>
      </c>
      <c r="H75" s="100">
        <v>74000</v>
      </c>
      <c r="I75" s="100">
        <v>0</v>
      </c>
      <c r="J75" s="100">
        <v>107000</v>
      </c>
      <c r="K75" s="100">
        <v>0</v>
      </c>
      <c r="L75" s="100">
        <v>45000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226000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-100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84.01486988847584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1130027000</v>
      </c>
      <c r="C76" s="88">
        <v>16293000</v>
      </c>
      <c r="D76" s="88"/>
      <c r="E76" s="88">
        <f t="shared" si="31"/>
        <v>1146320000</v>
      </c>
      <c r="F76" s="88">
        <v>0</v>
      </c>
      <c r="G76" s="88">
        <v>0</v>
      </c>
      <c r="H76" s="88">
        <v>510395000</v>
      </c>
      <c r="I76" s="88">
        <v>0</v>
      </c>
      <c r="J76" s="88">
        <v>237286000</v>
      </c>
      <c r="K76" s="88">
        <v>0</v>
      </c>
      <c r="L76" s="88">
        <v>326781000</v>
      </c>
      <c r="M76" s="88">
        <v>0</v>
      </c>
      <c r="N76" s="88">
        <v>0</v>
      </c>
      <c r="O76" s="88">
        <v>0</v>
      </c>
      <c r="P76" s="90">
        <f t="shared" si="32"/>
        <v>1074462000</v>
      </c>
      <c r="Q76" s="90">
        <f t="shared" si="33"/>
        <v>0</v>
      </c>
      <c r="R76" s="101">
        <f t="shared" si="34"/>
        <v>-100</v>
      </c>
      <c r="S76" s="102">
        <f t="shared" si="35"/>
        <v>0</v>
      </c>
      <c r="T76" s="101">
        <f t="shared" si="36"/>
        <v>93.73141880103287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80000</v>
      </c>
      <c r="C77" s="88">
        <v>0</v>
      </c>
      <c r="D77" s="88"/>
      <c r="E77" s="88">
        <f t="shared" si="31"/>
        <v>80000</v>
      </c>
      <c r="F77" s="88">
        <v>0</v>
      </c>
      <c r="G77" s="88">
        <v>0</v>
      </c>
      <c r="H77" s="88">
        <v>30000</v>
      </c>
      <c r="I77" s="88">
        <v>0</v>
      </c>
      <c r="J77" s="88">
        <v>59000</v>
      </c>
      <c r="K77" s="88">
        <v>0</v>
      </c>
      <c r="L77" s="88">
        <v>47000</v>
      </c>
      <c r="M77" s="88">
        <v>0</v>
      </c>
      <c r="N77" s="88">
        <v>0</v>
      </c>
      <c r="O77" s="88">
        <v>0</v>
      </c>
      <c r="P77" s="90">
        <f t="shared" si="32"/>
        <v>136000</v>
      </c>
      <c r="Q77" s="90">
        <f t="shared" si="33"/>
        <v>0</v>
      </c>
      <c r="R77" s="101">
        <f t="shared" si="34"/>
        <v>-100</v>
      </c>
      <c r="S77" s="102">
        <f t="shared" si="35"/>
        <v>0</v>
      </c>
      <c r="T77" s="101">
        <f t="shared" si="36"/>
        <v>170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1244301000</v>
      </c>
      <c r="C78" s="88">
        <v>244237000</v>
      </c>
      <c r="D78" s="88"/>
      <c r="E78" s="88">
        <f t="shared" si="31"/>
        <v>1488538000</v>
      </c>
      <c r="F78" s="88">
        <v>0</v>
      </c>
      <c r="G78" s="88">
        <v>0</v>
      </c>
      <c r="H78" s="88">
        <v>1009134000</v>
      </c>
      <c r="I78" s="88">
        <v>0</v>
      </c>
      <c r="J78" s="88">
        <v>475392000</v>
      </c>
      <c r="K78" s="88">
        <v>0</v>
      </c>
      <c r="L78" s="88">
        <v>328424000</v>
      </c>
      <c r="M78" s="88">
        <v>0</v>
      </c>
      <c r="N78" s="88">
        <v>0</v>
      </c>
      <c r="O78" s="88">
        <v>0</v>
      </c>
      <c r="P78" s="90">
        <f t="shared" si="32"/>
        <v>1812950000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121.79400189985073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5716000</v>
      </c>
      <c r="C79" s="88">
        <v>1680000</v>
      </c>
      <c r="D79" s="88"/>
      <c r="E79" s="88">
        <f t="shared" si="31"/>
        <v>7396000</v>
      </c>
      <c r="F79" s="88">
        <v>0</v>
      </c>
      <c r="G79" s="88">
        <v>0</v>
      </c>
      <c r="H79" s="88">
        <v>2052000</v>
      </c>
      <c r="I79" s="88">
        <v>0</v>
      </c>
      <c r="J79" s="88">
        <v>3196000</v>
      </c>
      <c r="K79" s="88">
        <v>0</v>
      </c>
      <c r="L79" s="88">
        <v>3212000</v>
      </c>
      <c r="M79" s="88">
        <v>0</v>
      </c>
      <c r="N79" s="88">
        <v>0</v>
      </c>
      <c r="O79" s="88">
        <v>0</v>
      </c>
      <c r="P79" s="90">
        <f t="shared" si="32"/>
        <v>8460000</v>
      </c>
      <c r="Q79" s="90">
        <f t="shared" si="33"/>
        <v>0</v>
      </c>
      <c r="R79" s="101">
        <f t="shared" si="34"/>
        <v>-100</v>
      </c>
      <c r="S79" s="102">
        <f t="shared" si="35"/>
        <v>0</v>
      </c>
      <c r="T79" s="101">
        <f t="shared" si="36"/>
        <v>114.38615467820443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493043000</v>
      </c>
      <c r="C80" s="88">
        <v>26458000</v>
      </c>
      <c r="D80" s="88"/>
      <c r="E80" s="88">
        <f t="shared" si="31"/>
        <v>519501000</v>
      </c>
      <c r="F80" s="88">
        <v>0</v>
      </c>
      <c r="G80" s="88">
        <v>0</v>
      </c>
      <c r="H80" s="88">
        <v>342353000</v>
      </c>
      <c r="I80" s="88">
        <v>0</v>
      </c>
      <c r="J80" s="88">
        <v>73063000</v>
      </c>
      <c r="K80" s="88">
        <v>0</v>
      </c>
      <c r="L80" s="88">
        <v>97996000</v>
      </c>
      <c r="M80" s="88">
        <v>0</v>
      </c>
      <c r="N80" s="88">
        <v>0</v>
      </c>
      <c r="O80" s="88">
        <v>0</v>
      </c>
      <c r="P80" s="90">
        <f t="shared" si="32"/>
        <v>513412000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98.827913709502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631582000</v>
      </c>
      <c r="C81" s="88">
        <v>596594000</v>
      </c>
      <c r="D81" s="88"/>
      <c r="E81" s="88">
        <f t="shared" si="31"/>
        <v>1228176000</v>
      </c>
      <c r="F81" s="88">
        <v>0</v>
      </c>
      <c r="G81" s="88">
        <v>0</v>
      </c>
      <c r="H81" s="88">
        <v>157326000</v>
      </c>
      <c r="I81" s="88">
        <v>0</v>
      </c>
      <c r="J81" s="88">
        <v>655895000</v>
      </c>
      <c r="K81" s="88">
        <v>0</v>
      </c>
      <c r="L81" s="88">
        <v>315709000</v>
      </c>
      <c r="M81" s="88">
        <v>0</v>
      </c>
      <c r="N81" s="88">
        <v>0</v>
      </c>
      <c r="O81" s="88">
        <v>0</v>
      </c>
      <c r="P81" s="90">
        <f t="shared" si="32"/>
        <v>1128930000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91.9192363309493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10615000</v>
      </c>
      <c r="C82" s="88">
        <v>220000</v>
      </c>
      <c r="D82" s="88"/>
      <c r="E82" s="88">
        <f t="shared" si="31"/>
        <v>10835000</v>
      </c>
      <c r="F82" s="88">
        <v>0</v>
      </c>
      <c r="G82" s="88">
        <v>0</v>
      </c>
      <c r="H82" s="88">
        <v>10539000</v>
      </c>
      <c r="I82" s="88">
        <v>0</v>
      </c>
      <c r="J82" s="88">
        <v>2077000</v>
      </c>
      <c r="K82" s="88">
        <v>0</v>
      </c>
      <c r="L82" s="88">
        <v>1367000</v>
      </c>
      <c r="M82" s="88">
        <v>0</v>
      </c>
      <c r="N82" s="88">
        <v>0</v>
      </c>
      <c r="O82" s="88">
        <v>0</v>
      </c>
      <c r="P82" s="90">
        <f t="shared" si="32"/>
        <v>13983000</v>
      </c>
      <c r="Q82" s="90">
        <f t="shared" si="33"/>
        <v>0</v>
      </c>
      <c r="R82" s="101">
        <f t="shared" si="34"/>
        <v>-100</v>
      </c>
      <c r="S82" s="102">
        <f t="shared" si="35"/>
        <v>0</v>
      </c>
      <c r="T82" s="101">
        <f t="shared" si="36"/>
        <v>129.0539916935856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33689000</v>
      </c>
      <c r="C83" s="105">
        <v>67317000</v>
      </c>
      <c r="D83" s="105"/>
      <c r="E83" s="105">
        <f t="shared" si="31"/>
        <v>101006000</v>
      </c>
      <c r="F83" s="105">
        <v>0</v>
      </c>
      <c r="G83" s="105">
        <v>0</v>
      </c>
      <c r="H83" s="105">
        <v>18465000</v>
      </c>
      <c r="I83" s="105">
        <v>0</v>
      </c>
      <c r="J83" s="105">
        <v>20008000</v>
      </c>
      <c r="K83" s="105">
        <v>0</v>
      </c>
      <c r="L83" s="105">
        <v>50809000</v>
      </c>
      <c r="M83" s="105">
        <v>0</v>
      </c>
      <c r="N83" s="105">
        <v>0</v>
      </c>
      <c r="O83" s="105">
        <v>0</v>
      </c>
      <c r="P83" s="106">
        <f t="shared" si="32"/>
        <v>89282000</v>
      </c>
      <c r="Q83" s="106">
        <f t="shared" si="33"/>
        <v>0</v>
      </c>
      <c r="R83" s="107">
        <f t="shared" si="34"/>
        <v>-100</v>
      </c>
      <c r="S83" s="108">
        <f t="shared" si="35"/>
        <v>0</v>
      </c>
      <c r="T83" s="107">
        <f t="shared" si="36"/>
        <v>88.3927687464111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3549422000</v>
      </c>
      <c r="C101" s="121">
        <f t="shared" si="44"/>
        <v>952699000</v>
      </c>
      <c r="D101" s="121">
        <f t="shared" si="44"/>
        <v>0</v>
      </c>
      <c r="E101" s="121">
        <f t="shared" si="44"/>
        <v>4502121000</v>
      </c>
      <c r="F101" s="121">
        <f t="shared" si="44"/>
        <v>0</v>
      </c>
      <c r="G101" s="121">
        <f t="shared" si="44"/>
        <v>0</v>
      </c>
      <c r="H101" s="121">
        <f t="shared" si="44"/>
        <v>2050368000</v>
      </c>
      <c r="I101" s="121">
        <f t="shared" si="44"/>
        <v>0</v>
      </c>
      <c r="J101" s="121">
        <f t="shared" si="44"/>
        <v>1467083000</v>
      </c>
      <c r="K101" s="121">
        <f t="shared" si="44"/>
        <v>0</v>
      </c>
      <c r="L101" s="121">
        <f t="shared" si="44"/>
        <v>1124390000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4641841000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1.0310342614070125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3549422000</v>
      </c>
      <c r="C102" s="124">
        <f aca="true" t="shared" si="45" ref="C102:Q102">C74</f>
        <v>952699000</v>
      </c>
      <c r="D102" s="124">
        <f t="shared" si="45"/>
        <v>0</v>
      </c>
      <c r="E102" s="124">
        <f t="shared" si="45"/>
        <v>4502121000</v>
      </c>
      <c r="F102" s="124">
        <f t="shared" si="45"/>
        <v>0</v>
      </c>
      <c r="G102" s="124">
        <f t="shared" si="45"/>
        <v>0</v>
      </c>
      <c r="H102" s="124">
        <f t="shared" si="45"/>
        <v>2050368000</v>
      </c>
      <c r="I102" s="124">
        <f t="shared" si="45"/>
        <v>0</v>
      </c>
      <c r="J102" s="124">
        <f t="shared" si="45"/>
        <v>1467083000</v>
      </c>
      <c r="K102" s="124">
        <f t="shared" si="45"/>
        <v>0</v>
      </c>
      <c r="L102" s="124">
        <f t="shared" si="45"/>
        <v>1124390000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4641841000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1.0310342614070125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P63:Q63"/>
    <mergeCell ref="R63:S63"/>
    <mergeCell ref="T63:U63"/>
    <mergeCell ref="V63:W63"/>
  </mergeCells>
  <printOptions horizontalCentered="1"/>
  <pageMargins left="0.5" right="0.25" top="0.5" bottom="0.5" header="0.5" footer="0.5"/>
  <pageSetup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C1">
      <selection activeCell="U39" sqref="U39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39600000</v>
      </c>
      <c r="C10" s="18">
        <v>0</v>
      </c>
      <c r="D10" s="18"/>
      <c r="E10" s="18">
        <f aca="true" t="shared" si="0" ref="E10:E15">$B10+$C10+$D10</f>
        <v>39600000</v>
      </c>
      <c r="F10" s="19">
        <v>39600000</v>
      </c>
      <c r="G10" s="20">
        <v>39600000</v>
      </c>
      <c r="H10" s="19">
        <v>7895000</v>
      </c>
      <c r="I10" s="20">
        <v>7589049</v>
      </c>
      <c r="J10" s="19">
        <v>9935000</v>
      </c>
      <c r="K10" s="20">
        <v>9569638</v>
      </c>
      <c r="L10" s="19">
        <v>7546000</v>
      </c>
      <c r="M10" s="20">
        <v>7161769</v>
      </c>
      <c r="N10" s="19">
        <v>12010000</v>
      </c>
      <c r="O10" s="20">
        <v>12106591</v>
      </c>
      <c r="P10" s="19">
        <f aca="true" t="shared" si="1" ref="P10:P15">$H10+$J10+$L10+$N10</f>
        <v>37386000</v>
      </c>
      <c r="Q10" s="20">
        <f aca="true" t="shared" si="2" ref="Q10:Q15">$I10+$K10+$M10+$O10</f>
        <v>36427047</v>
      </c>
      <c r="R10" s="21">
        <f aca="true" t="shared" si="3" ref="R10:R15">IF($L10=0,0,(($N10-$L10)/$L10)*100)</f>
        <v>59.15716936125099</v>
      </c>
      <c r="S10" s="22">
        <f aca="true" t="shared" si="4" ref="S10:S15">IF($M10=0,0,(($O10-$M10)/$M10)*100)</f>
        <v>69.04470110666792</v>
      </c>
      <c r="T10" s="21">
        <f>IF($E10=0,0,($P10/$E10)*100)</f>
        <v>94.4090909090909</v>
      </c>
      <c r="U10" s="23">
        <f>IF($E10=0,0,($Q10/$E10)*100)</f>
        <v>91.98749242424242</v>
      </c>
      <c r="V10" s="19">
        <v>1037000</v>
      </c>
      <c r="W10" s="20">
        <v>147880</v>
      </c>
    </row>
    <row r="11" spans="1:23" ht="12.75" customHeight="1">
      <c r="A11" s="17" t="s">
        <v>35</v>
      </c>
      <c r="B11" s="18">
        <v>3000000</v>
      </c>
      <c r="C11" s="18">
        <v>1000000</v>
      </c>
      <c r="D11" s="18"/>
      <c r="E11" s="18">
        <f t="shared" si="0"/>
        <v>4000000</v>
      </c>
      <c r="F11" s="19">
        <v>4000000</v>
      </c>
      <c r="G11" s="20">
        <v>4000000</v>
      </c>
      <c r="H11" s="19">
        <v>588000</v>
      </c>
      <c r="I11" s="20">
        <v>587085</v>
      </c>
      <c r="J11" s="19">
        <v>501000</v>
      </c>
      <c r="K11" s="20">
        <v>500830</v>
      </c>
      <c r="L11" s="19">
        <v>520000</v>
      </c>
      <c r="M11" s="20">
        <v>521220</v>
      </c>
      <c r="N11" s="19">
        <v>1045000</v>
      </c>
      <c r="O11" s="20">
        <v>977801</v>
      </c>
      <c r="P11" s="19">
        <f t="shared" si="1"/>
        <v>2654000</v>
      </c>
      <c r="Q11" s="20">
        <f t="shared" si="2"/>
        <v>2586936</v>
      </c>
      <c r="R11" s="21">
        <f t="shared" si="3"/>
        <v>100.96153846153845</v>
      </c>
      <c r="S11" s="22">
        <f t="shared" si="4"/>
        <v>87.59851885959863</v>
      </c>
      <c r="T11" s="21">
        <f>IF($E11=0,0,($P11/$E11)*100)</f>
        <v>66.35</v>
      </c>
      <c r="U11" s="23">
        <f>IF($E11=0,0,($Q11/$E11)*100)</f>
        <v>64.6734</v>
      </c>
      <c r="V11" s="19">
        <v>261000</v>
      </c>
      <c r="W11" s="20"/>
    </row>
    <row r="12" spans="1:23" ht="12.75" customHeight="1">
      <c r="A12" s="17" t="s">
        <v>36</v>
      </c>
      <c r="B12" s="18">
        <v>10364000</v>
      </c>
      <c r="C12" s="18">
        <v>0</v>
      </c>
      <c r="D12" s="18"/>
      <c r="E12" s="18">
        <f t="shared" si="0"/>
        <v>10364000</v>
      </c>
      <c r="F12" s="19">
        <v>10364000</v>
      </c>
      <c r="G12" s="20">
        <v>10364000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313260</v>
      </c>
      <c r="N12" s="19">
        <v>863000</v>
      </c>
      <c r="O12" s="20">
        <v>550310</v>
      </c>
      <c r="P12" s="19">
        <f t="shared" si="1"/>
        <v>863000</v>
      </c>
      <c r="Q12" s="20">
        <f t="shared" si="2"/>
        <v>863570</v>
      </c>
      <c r="R12" s="21">
        <f t="shared" si="3"/>
        <v>0</v>
      </c>
      <c r="S12" s="22">
        <f t="shared" si="4"/>
        <v>75.67196577922492</v>
      </c>
      <c r="T12" s="21">
        <f>IF($E12=0,0,($P12/$E12)*100)</f>
        <v>8.326900810497877</v>
      </c>
      <c r="U12" s="23">
        <f>IF($E12=0,0,($Q12/$E12)*100)</f>
        <v>8.332400617522193</v>
      </c>
      <c r="V12" s="19"/>
      <c r="W12" s="20"/>
    </row>
    <row r="13" spans="1:23" ht="12.75" customHeight="1">
      <c r="A13" s="17" t="s">
        <v>37</v>
      </c>
      <c r="B13" s="18">
        <v>36770000</v>
      </c>
      <c r="C13" s="18">
        <v>-4007000</v>
      </c>
      <c r="D13" s="18"/>
      <c r="E13" s="18">
        <f t="shared" si="0"/>
        <v>32763000</v>
      </c>
      <c r="F13" s="19">
        <v>32763000</v>
      </c>
      <c r="G13" s="20">
        <v>32763000</v>
      </c>
      <c r="H13" s="19">
        <v>15603000</v>
      </c>
      <c r="I13" s="20">
        <v>6758520</v>
      </c>
      <c r="J13" s="19">
        <v>921000</v>
      </c>
      <c r="K13" s="20">
        <v>2270575</v>
      </c>
      <c r="L13" s="19">
        <v>6167000</v>
      </c>
      <c r="M13" s="20">
        <v>10056539</v>
      </c>
      <c r="N13" s="19">
        <v>3065000</v>
      </c>
      <c r="O13" s="20">
        <v>5444352</v>
      </c>
      <c r="P13" s="19">
        <f t="shared" si="1"/>
        <v>25756000</v>
      </c>
      <c r="Q13" s="20">
        <f t="shared" si="2"/>
        <v>24529986</v>
      </c>
      <c r="R13" s="21">
        <f t="shared" si="3"/>
        <v>-50.299983784660284</v>
      </c>
      <c r="S13" s="22">
        <f t="shared" si="4"/>
        <v>-45.86256762888306</v>
      </c>
      <c r="T13" s="21">
        <f>IF($E13=0,0,($P13/$E13)*100)</f>
        <v>78.61306962121905</v>
      </c>
      <c r="U13" s="23">
        <f>IF($E13=0,0,($Q13/$E13)*100)</f>
        <v>74.87100082410035</v>
      </c>
      <c r="V13" s="19">
        <v>17276000</v>
      </c>
      <c r="W13" s="20">
        <v>14273956</v>
      </c>
    </row>
    <row r="14" spans="1:23" ht="12.75" customHeight="1">
      <c r="A14" s="17" t="s">
        <v>38</v>
      </c>
      <c r="B14" s="18">
        <v>5734000</v>
      </c>
      <c r="C14" s="18">
        <v>-786000</v>
      </c>
      <c r="D14" s="18"/>
      <c r="E14" s="18">
        <f t="shared" si="0"/>
        <v>4948000</v>
      </c>
      <c r="F14" s="19">
        <v>4948000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95468000</v>
      </c>
      <c r="C15" s="25">
        <f>SUM(C9:C14)</f>
        <v>-3793000</v>
      </c>
      <c r="D15" s="25"/>
      <c r="E15" s="25">
        <f t="shared" si="0"/>
        <v>91675000</v>
      </c>
      <c r="F15" s="26">
        <f aca="true" t="shared" si="5" ref="F15:O15">SUM(F9:F14)</f>
        <v>91675000</v>
      </c>
      <c r="G15" s="27">
        <f t="shared" si="5"/>
        <v>86727000</v>
      </c>
      <c r="H15" s="26">
        <f t="shared" si="5"/>
        <v>24086000</v>
      </c>
      <c r="I15" s="27">
        <f t="shared" si="5"/>
        <v>14934654</v>
      </c>
      <c r="J15" s="26">
        <f t="shared" si="5"/>
        <v>11357000</v>
      </c>
      <c r="K15" s="27">
        <f t="shared" si="5"/>
        <v>12341043</v>
      </c>
      <c r="L15" s="26">
        <f t="shared" si="5"/>
        <v>14233000</v>
      </c>
      <c r="M15" s="27">
        <f t="shared" si="5"/>
        <v>18052788</v>
      </c>
      <c r="N15" s="26">
        <f t="shared" si="5"/>
        <v>16983000</v>
      </c>
      <c r="O15" s="27">
        <f t="shared" si="5"/>
        <v>19079054</v>
      </c>
      <c r="P15" s="26">
        <f t="shared" si="1"/>
        <v>66659000</v>
      </c>
      <c r="Q15" s="27">
        <f t="shared" si="2"/>
        <v>64407539</v>
      </c>
      <c r="R15" s="28">
        <f t="shared" si="3"/>
        <v>19.32129558069276</v>
      </c>
      <c r="S15" s="29">
        <f t="shared" si="4"/>
        <v>5.684806136315344</v>
      </c>
      <c r="T15" s="28">
        <f>IF(SUM($E9:$E13)=0,0,(P15/SUM($E9:$E13))*100)</f>
        <v>76.86072388068307</v>
      </c>
      <c r="U15" s="30">
        <f>IF(SUM($E9:$E13)=0,0,(Q15/SUM($E9:$E13))*100)</f>
        <v>74.26469150322276</v>
      </c>
      <c r="V15" s="26">
        <f>SUM(V9:V14)</f>
        <v>18574000</v>
      </c>
      <c r="W15" s="27">
        <f>SUM(W9:W14)</f>
        <v>14421836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25810000</v>
      </c>
      <c r="C17" s="18">
        <v>0</v>
      </c>
      <c r="D17" s="18"/>
      <c r="E17" s="18">
        <f>$B17+$C17+$D17</f>
        <v>25810000</v>
      </c>
      <c r="F17" s="19">
        <v>25810000</v>
      </c>
      <c r="G17" s="20">
        <v>25810000</v>
      </c>
      <c r="H17" s="19">
        <v>723000</v>
      </c>
      <c r="I17" s="20">
        <v>4850819</v>
      </c>
      <c r="J17" s="19">
        <v>4600000</v>
      </c>
      <c r="K17" s="20">
        <v>4687966</v>
      </c>
      <c r="L17" s="19">
        <v>2467000</v>
      </c>
      <c r="M17" s="20">
        <v>4491725</v>
      </c>
      <c r="N17" s="19">
        <v>8056000</v>
      </c>
      <c r="O17" s="20">
        <v>10398532</v>
      </c>
      <c r="P17" s="19">
        <f>$H17+$J17+$L17+$N17</f>
        <v>15846000</v>
      </c>
      <c r="Q17" s="20">
        <f>$I17+$K17+$M17+$O17</f>
        <v>24429042</v>
      </c>
      <c r="R17" s="21">
        <f>IF($L17=0,0,(($N17-$L17)/$L17)*100)</f>
        <v>226.55046615322254</v>
      </c>
      <c r="S17" s="22">
        <f>IF($M17=0,0,(($O17-$M17)/$M17)*100)</f>
        <v>131.5041993888762</v>
      </c>
      <c r="T17" s="21">
        <f>IF($E17=0,0,($P17/$E17)*100)</f>
        <v>61.39480821387059</v>
      </c>
      <c r="U17" s="23">
        <f>IF($E17=0,0,($Q17/$E17)*100)</f>
        <v>94.64952344052693</v>
      </c>
      <c r="V17" s="19">
        <v>991000</v>
      </c>
      <c r="W17" s="20"/>
    </row>
    <row r="18" spans="1:23" ht="12.75" customHeight="1">
      <c r="A18" s="17" t="s">
        <v>42</v>
      </c>
      <c r="B18" s="18">
        <v>0</v>
      </c>
      <c r="C18" s="18">
        <v>22061000</v>
      </c>
      <c r="D18" s="18"/>
      <c r="E18" s="18">
        <f>$B18+$C18+$D18</f>
        <v>22061000</v>
      </c>
      <c r="F18" s="19">
        <v>22061000</v>
      </c>
      <c r="G18" s="20">
        <v>22061000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17345000</v>
      </c>
      <c r="O18" s="20">
        <v>0</v>
      </c>
      <c r="P18" s="19">
        <f>$H18+$J18+$L18+$N18</f>
        <v>17345000</v>
      </c>
      <c r="Q18" s="20">
        <f>$I18+$K18+$M18+$O18</f>
        <v>0</v>
      </c>
      <c r="R18" s="21">
        <f>IF($L18=0,0,(($N18-$L18)/$L18)*100)</f>
        <v>0</v>
      </c>
      <c r="S18" s="22">
        <f>IF($M18=0,0,(($O18-$M18)/$M18)*100)</f>
        <v>0</v>
      </c>
      <c r="T18" s="21">
        <f>IF($E18=0,0,($P18/$E18)*100)</f>
        <v>78.62290920629165</v>
      </c>
      <c r="U18" s="23">
        <f>IF($E18=0,0,($Q18/$E18)*100)</f>
        <v>0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6688000</v>
      </c>
      <c r="D19" s="18"/>
      <c r="E19" s="18">
        <f>$B19+$C19+$D19</f>
        <v>6688000</v>
      </c>
      <c r="F19" s="19">
        <v>6688000</v>
      </c>
      <c r="G19" s="20">
        <v>6688000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102000</v>
      </c>
      <c r="O19" s="20">
        <v>102441</v>
      </c>
      <c r="P19" s="19">
        <f>$H19+$J19+$L19+$N19</f>
        <v>102000</v>
      </c>
      <c r="Q19" s="20">
        <f>$I19+$K19+$M19+$O19</f>
        <v>102441</v>
      </c>
      <c r="R19" s="21">
        <f>IF($L19=0,0,(($N19-$L19)/$L19)*100)</f>
        <v>0</v>
      </c>
      <c r="S19" s="22">
        <f>IF($M19=0,0,(($O19-$M19)/$M19)*100)</f>
        <v>0</v>
      </c>
      <c r="T19" s="21">
        <f>IF($E19=0,0,($P19/$E19)*100)</f>
        <v>1.5251196172248804</v>
      </c>
      <c r="U19" s="23">
        <f>IF($E19=0,0,($Q19/$E19)*100)</f>
        <v>1.5317135167464115</v>
      </c>
      <c r="V19" s="19"/>
      <c r="W19" s="20"/>
    </row>
    <row r="20" spans="1:23" ht="12.75" customHeight="1">
      <c r="A20" s="24" t="s">
        <v>39</v>
      </c>
      <c r="B20" s="25">
        <f>SUM(B17:B19)</f>
        <v>25810000</v>
      </c>
      <c r="C20" s="25">
        <f>SUM(C17:C19)</f>
        <v>28749000</v>
      </c>
      <c r="D20" s="25"/>
      <c r="E20" s="25">
        <f>$B20+$C20+$D20</f>
        <v>54559000</v>
      </c>
      <c r="F20" s="26">
        <f aca="true" t="shared" si="6" ref="F20:O20">SUM(F17:F19)</f>
        <v>54559000</v>
      </c>
      <c r="G20" s="27">
        <f t="shared" si="6"/>
        <v>54559000</v>
      </c>
      <c r="H20" s="26">
        <f t="shared" si="6"/>
        <v>723000</v>
      </c>
      <c r="I20" s="27">
        <f t="shared" si="6"/>
        <v>4850819</v>
      </c>
      <c r="J20" s="26">
        <f t="shared" si="6"/>
        <v>4600000</v>
      </c>
      <c r="K20" s="27">
        <f t="shared" si="6"/>
        <v>4687966</v>
      </c>
      <c r="L20" s="26">
        <f t="shared" si="6"/>
        <v>2467000</v>
      </c>
      <c r="M20" s="27">
        <f t="shared" si="6"/>
        <v>4491725</v>
      </c>
      <c r="N20" s="26">
        <f t="shared" si="6"/>
        <v>25503000</v>
      </c>
      <c r="O20" s="27">
        <f t="shared" si="6"/>
        <v>10500973</v>
      </c>
      <c r="P20" s="26">
        <f>$H20+$J20+$L20+$N20</f>
        <v>33293000</v>
      </c>
      <c r="Q20" s="27">
        <f>$I20+$K20+$M20+$O20</f>
        <v>24531483</v>
      </c>
      <c r="R20" s="28">
        <f>IF($L20=0,0,(($N20-$L20)/$L20)*100)</f>
        <v>933.7657073368464</v>
      </c>
      <c r="S20" s="29">
        <f>IF($M20=0,0,(($O20-$M20)/$M20)*100)</f>
        <v>133.78485993688395</v>
      </c>
      <c r="T20" s="28">
        <f>IF($E20=0,0,($P20/$E20)*100)</f>
        <v>61.022012866804744</v>
      </c>
      <c r="U20" s="30">
        <f>IF($E20=0,0,($Q20/$E20)*100)</f>
        <v>44.96321963379094</v>
      </c>
      <c r="V20" s="26">
        <f>SUM(V17:V19)</f>
        <v>991000</v>
      </c>
      <c r="W20" s="27">
        <f>SUM(W17:W19)</f>
        <v>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1036871000</v>
      </c>
      <c r="C22" s="18">
        <v>85000000</v>
      </c>
      <c r="D22" s="18"/>
      <c r="E22" s="18">
        <f>$B22+$C22+$D22</f>
        <v>1121871000</v>
      </c>
      <c r="F22" s="19">
        <v>1121871000</v>
      </c>
      <c r="G22" s="20">
        <v>1121871000</v>
      </c>
      <c r="H22" s="19">
        <v>148535000</v>
      </c>
      <c r="I22" s="20">
        <v>148534731</v>
      </c>
      <c r="J22" s="19">
        <v>295091000</v>
      </c>
      <c r="K22" s="20">
        <v>310050155</v>
      </c>
      <c r="L22" s="19">
        <v>7183000</v>
      </c>
      <c r="M22" s="20">
        <v>-3408786</v>
      </c>
      <c r="N22" s="19">
        <v>328310000</v>
      </c>
      <c r="O22" s="20">
        <v>560509653</v>
      </c>
      <c r="P22" s="19">
        <f>$H22+$J22+$L22+$N22</f>
        <v>779119000</v>
      </c>
      <c r="Q22" s="20">
        <f>$I22+$K22+$M22+$O22</f>
        <v>1015685753</v>
      </c>
      <c r="R22" s="21">
        <f>IF($L22=0,0,(($N22-$L22)/$L22)*100)</f>
        <v>4470.652930530418</v>
      </c>
      <c r="S22" s="22">
        <f>IF($M22=0,0,(($O22-$M22)/$M22)*100)</f>
        <v>-16543.087157715385</v>
      </c>
      <c r="T22" s="21">
        <f>IF($E22=0,0,($P22/$E22)*100)</f>
        <v>69.44818076231581</v>
      </c>
      <c r="U22" s="23">
        <f>IF($E22=0,0,($Q22/$E22)*100)</f>
        <v>90.53498601889164</v>
      </c>
      <c r="V22" s="19">
        <v>184638000</v>
      </c>
      <c r="W22" s="20">
        <v>171499971</v>
      </c>
    </row>
    <row r="23" spans="1:23" ht="12.75" customHeight="1">
      <c r="A23" s="17" t="s">
        <v>46</v>
      </c>
      <c r="B23" s="18">
        <v>441910000</v>
      </c>
      <c r="C23" s="18">
        <v>0</v>
      </c>
      <c r="D23" s="18"/>
      <c r="E23" s="18">
        <f>$B23+$C23+$D23</f>
        <v>441910000</v>
      </c>
      <c r="F23" s="19">
        <v>441910000</v>
      </c>
      <c r="G23" s="20">
        <v>441910000</v>
      </c>
      <c r="H23" s="19">
        <v>20946000</v>
      </c>
      <c r="I23" s="20">
        <v>20945838</v>
      </c>
      <c r="J23" s="19">
        <v>43363000</v>
      </c>
      <c r="K23" s="20">
        <v>43363168</v>
      </c>
      <c r="L23" s="19">
        <v>89982000</v>
      </c>
      <c r="M23" s="20">
        <v>89915196</v>
      </c>
      <c r="N23" s="19">
        <v>163871000</v>
      </c>
      <c r="O23" s="20">
        <v>150831286</v>
      </c>
      <c r="P23" s="19">
        <f>$H23+$J23+$L23+$N23</f>
        <v>318162000</v>
      </c>
      <c r="Q23" s="20">
        <f>$I23+$K23+$M23+$O23</f>
        <v>305055488</v>
      </c>
      <c r="R23" s="21">
        <f>IF($L23=0,0,(($N23-$L23)/$L23)*100)</f>
        <v>82.11531195127915</v>
      </c>
      <c r="S23" s="22">
        <f>IF($M23=0,0,(($O23-$M23)/$M23)*100)</f>
        <v>67.74838148603935</v>
      </c>
      <c r="T23" s="21">
        <f>IF($E23=0,0,($P23/$E23)*100)</f>
        <v>71.99701296644113</v>
      </c>
      <c r="U23" s="23">
        <f>IF($E23=0,0,($Q23/$E23)*100)</f>
        <v>69.03113484646195</v>
      </c>
      <c r="V23" s="19"/>
      <c r="W23" s="20"/>
    </row>
    <row r="24" spans="1:23" ht="12.75" customHeight="1">
      <c r="A24" s="17" t="s">
        <v>47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>
        <v>0</v>
      </c>
      <c r="O24" s="20">
        <v>0</v>
      </c>
      <c r="P24" s="19">
        <f>$H24+$J24+$L24+$N24</f>
        <v>0</v>
      </c>
      <c r="Q24" s="20">
        <f>$I24+$K24+$M24+$O24</f>
        <v>0</v>
      </c>
      <c r="R24" s="21">
        <f>IF($L24=0,0,(($N24-$L24)/$L24)*100)</f>
        <v>0</v>
      </c>
      <c r="S24" s="22">
        <f>IF($M24=0,0,(($O24-$M24)/$M24)*100)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24" t="s">
        <v>39</v>
      </c>
      <c r="B25" s="25">
        <f>SUM(B22:B24)</f>
        <v>1478781000</v>
      </c>
      <c r="C25" s="25">
        <f>SUM(C22:C24)</f>
        <v>85000000</v>
      </c>
      <c r="D25" s="25"/>
      <c r="E25" s="25">
        <f>$B25+$C25+$D25</f>
        <v>1563781000</v>
      </c>
      <c r="F25" s="26">
        <f aca="true" t="shared" si="7" ref="F25:O25">SUM(F22:F24)</f>
        <v>1563781000</v>
      </c>
      <c r="G25" s="27">
        <f t="shared" si="7"/>
        <v>1563781000</v>
      </c>
      <c r="H25" s="26">
        <f t="shared" si="7"/>
        <v>169481000</v>
      </c>
      <c r="I25" s="27">
        <f t="shared" si="7"/>
        <v>169480569</v>
      </c>
      <c r="J25" s="26">
        <f t="shared" si="7"/>
        <v>338454000</v>
      </c>
      <c r="K25" s="27">
        <f t="shared" si="7"/>
        <v>353413323</v>
      </c>
      <c r="L25" s="26">
        <f t="shared" si="7"/>
        <v>97165000</v>
      </c>
      <c r="M25" s="27">
        <f t="shared" si="7"/>
        <v>86506410</v>
      </c>
      <c r="N25" s="26">
        <f t="shared" si="7"/>
        <v>492181000</v>
      </c>
      <c r="O25" s="27">
        <f t="shared" si="7"/>
        <v>711340939</v>
      </c>
      <c r="P25" s="26">
        <f>$H25+$J25+$L25+$N25</f>
        <v>1097281000</v>
      </c>
      <c r="Q25" s="27">
        <f>$I25+$K25+$M25+$O25</f>
        <v>1320741241</v>
      </c>
      <c r="R25" s="28">
        <f>IF($L25=0,0,(($N25-$L25)/$L25)*100)</f>
        <v>406.54145011063656</v>
      </c>
      <c r="S25" s="29">
        <f>IF($M25=0,0,(($O25-$M25)/$M25)*100)</f>
        <v>722.2985314036266</v>
      </c>
      <c r="T25" s="28">
        <f>IF($E25=0,0,($P25/$E25)*100)</f>
        <v>70.16845709213759</v>
      </c>
      <c r="U25" s="30">
        <f>IF($E25=0,0,($Q25/$E25)*100)</f>
        <v>84.45819721559477</v>
      </c>
      <c r="V25" s="26">
        <f>SUM(V22:V24)</f>
        <v>184638000</v>
      </c>
      <c r="W25" s="27">
        <f>SUM(W22:W24)</f>
        <v>171499971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66963000</v>
      </c>
      <c r="C27" s="18">
        <v>0</v>
      </c>
      <c r="D27" s="18"/>
      <c r="E27" s="18">
        <f>$B27+$C27+$D27</f>
        <v>66963000</v>
      </c>
      <c r="F27" s="19">
        <v>66963000</v>
      </c>
      <c r="G27" s="20">
        <v>66963000</v>
      </c>
      <c r="H27" s="19">
        <v>4369000</v>
      </c>
      <c r="I27" s="20">
        <v>12002915</v>
      </c>
      <c r="J27" s="19">
        <v>15604000</v>
      </c>
      <c r="K27" s="20">
        <v>26382645</v>
      </c>
      <c r="L27" s="19">
        <v>11909000</v>
      </c>
      <c r="M27" s="20">
        <v>20747710</v>
      </c>
      <c r="N27" s="19">
        <v>30894000</v>
      </c>
      <c r="O27" s="20">
        <v>21348865</v>
      </c>
      <c r="P27" s="19">
        <f>$H27+$J27+$L27+$N27</f>
        <v>62776000</v>
      </c>
      <c r="Q27" s="20">
        <f>$I27+$K27+$M27+$O27</f>
        <v>80482135</v>
      </c>
      <c r="R27" s="21">
        <f>IF($L27=0,0,(($N27-$L27)/$L27)*100)</f>
        <v>159.41724745990427</v>
      </c>
      <c r="S27" s="22">
        <f>IF($M27=0,0,(($O27-$M27)/$M27)*100)</f>
        <v>2.8974522971450827</v>
      </c>
      <c r="T27" s="21">
        <f>IF($E27=0,0,($P27/$E27)*100)</f>
        <v>93.74729328136434</v>
      </c>
      <c r="U27" s="23">
        <f>IF($E27=0,0,($Q27/$E27)*100)</f>
        <v>120.18896256141451</v>
      </c>
      <c r="V27" s="19">
        <v>9414000</v>
      </c>
      <c r="W27" s="20">
        <v>9330000</v>
      </c>
    </row>
    <row r="28" spans="1:23" ht="12.75" customHeight="1">
      <c r="A28" s="24" t="s">
        <v>39</v>
      </c>
      <c r="B28" s="25">
        <f>B27</f>
        <v>66963000</v>
      </c>
      <c r="C28" s="25">
        <f>C27</f>
        <v>0</v>
      </c>
      <c r="D28" s="25"/>
      <c r="E28" s="25">
        <f>$B28+$C28+$D28</f>
        <v>66963000</v>
      </c>
      <c r="F28" s="26">
        <f aca="true" t="shared" si="8" ref="F28:O28">F27</f>
        <v>66963000</v>
      </c>
      <c r="G28" s="27">
        <f t="shared" si="8"/>
        <v>66963000</v>
      </c>
      <c r="H28" s="26">
        <f t="shared" si="8"/>
        <v>4369000</v>
      </c>
      <c r="I28" s="27">
        <f t="shared" si="8"/>
        <v>12002915</v>
      </c>
      <c r="J28" s="26">
        <f t="shared" si="8"/>
        <v>15604000</v>
      </c>
      <c r="K28" s="27">
        <f t="shared" si="8"/>
        <v>26382645</v>
      </c>
      <c r="L28" s="26">
        <f t="shared" si="8"/>
        <v>11909000</v>
      </c>
      <c r="M28" s="27">
        <f t="shared" si="8"/>
        <v>20747710</v>
      </c>
      <c r="N28" s="26">
        <f t="shared" si="8"/>
        <v>30894000</v>
      </c>
      <c r="O28" s="27">
        <f t="shared" si="8"/>
        <v>21348865</v>
      </c>
      <c r="P28" s="26">
        <f>$H28+$J28+$L28+$N28</f>
        <v>62776000</v>
      </c>
      <c r="Q28" s="27">
        <f>$I28+$K28+$M28+$O28</f>
        <v>80482135</v>
      </c>
      <c r="R28" s="28">
        <f>IF($L28=0,0,(($N28-$L28)/$L28)*100)</f>
        <v>159.41724745990427</v>
      </c>
      <c r="S28" s="29">
        <f>IF($M28=0,0,(($O28-$M28)/$M28)*100)</f>
        <v>2.8974522971450827</v>
      </c>
      <c r="T28" s="28">
        <f>IF($E28=0,0,($P28/$E28)*100)</f>
        <v>93.74729328136434</v>
      </c>
      <c r="U28" s="30">
        <f>IF($E28=0,0,($Q28/$E28)*100)</f>
        <v>120.18896256141451</v>
      </c>
      <c r="V28" s="26">
        <f>V27</f>
        <v>9414000</v>
      </c>
      <c r="W28" s="27">
        <f>W27</f>
        <v>9330000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117100000</v>
      </c>
      <c r="C30" s="18">
        <v>-578000</v>
      </c>
      <c r="D30" s="18"/>
      <c r="E30" s="18">
        <f aca="true" t="shared" si="9" ref="E30:E35">$B30+$C30+$D30</f>
        <v>116522000</v>
      </c>
      <c r="F30" s="19">
        <v>116522000</v>
      </c>
      <c r="G30" s="20">
        <v>116522000</v>
      </c>
      <c r="H30" s="19">
        <v>34567000</v>
      </c>
      <c r="I30" s="20">
        <v>8260353</v>
      </c>
      <c r="J30" s="19">
        <v>25710000</v>
      </c>
      <c r="K30" s="20">
        <v>14891341</v>
      </c>
      <c r="L30" s="19">
        <v>16178000</v>
      </c>
      <c r="M30" s="20">
        <v>10408654</v>
      </c>
      <c r="N30" s="19">
        <v>23578000</v>
      </c>
      <c r="O30" s="20">
        <v>39368330</v>
      </c>
      <c r="P30" s="19">
        <f aca="true" t="shared" si="10" ref="P30:P35">$H30+$J30+$L30+$N30</f>
        <v>100033000</v>
      </c>
      <c r="Q30" s="20">
        <f aca="true" t="shared" si="11" ref="Q30:Q35">$I30+$K30+$M30+$O30</f>
        <v>72928678</v>
      </c>
      <c r="R30" s="21">
        <f aca="true" t="shared" si="12" ref="R30:R35">IF($L30=0,0,(($N30-$L30)/$L30)*100)</f>
        <v>45.74112992953393</v>
      </c>
      <c r="S30" s="22">
        <f aca="true" t="shared" si="13" ref="S30:S35">IF($M30=0,0,(($O30-$M30)/$M30)*100)</f>
        <v>278.2269061878702</v>
      </c>
      <c r="T30" s="21">
        <f>IF($E30=0,0,($P30/$E30)*100)</f>
        <v>85.8490242186025</v>
      </c>
      <c r="U30" s="23">
        <f>IF($E30=0,0,($Q30/$E30)*100)</f>
        <v>62.58790443006471</v>
      </c>
      <c r="V30" s="19">
        <v>3002000</v>
      </c>
      <c r="W30" s="20"/>
    </row>
    <row r="31" spans="1:23" ht="12.75" customHeight="1">
      <c r="A31" s="17" t="s">
        <v>52</v>
      </c>
      <c r="B31" s="18">
        <v>111454000</v>
      </c>
      <c r="C31" s="18">
        <v>-15344000</v>
      </c>
      <c r="D31" s="18"/>
      <c r="E31" s="18">
        <f t="shared" si="9"/>
        <v>96110000</v>
      </c>
      <c r="F31" s="19">
        <v>96110000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26000000</v>
      </c>
      <c r="C33" s="18">
        <v>8000000</v>
      </c>
      <c r="D33" s="18"/>
      <c r="E33" s="18">
        <f t="shared" si="9"/>
        <v>34000000</v>
      </c>
      <c r="F33" s="19">
        <v>34000000</v>
      </c>
      <c r="G33" s="20">
        <v>34000000</v>
      </c>
      <c r="H33" s="19">
        <v>0</v>
      </c>
      <c r="I33" s="20">
        <v>9822</v>
      </c>
      <c r="J33" s="19">
        <v>124000</v>
      </c>
      <c r="K33" s="20">
        <v>133822</v>
      </c>
      <c r="L33" s="19">
        <v>4284000</v>
      </c>
      <c r="M33" s="20">
        <v>5828808</v>
      </c>
      <c r="N33" s="19">
        <v>9818000</v>
      </c>
      <c r="O33" s="20">
        <v>12750765</v>
      </c>
      <c r="P33" s="19">
        <f t="shared" si="10"/>
        <v>14226000</v>
      </c>
      <c r="Q33" s="20">
        <f t="shared" si="11"/>
        <v>18723217</v>
      </c>
      <c r="R33" s="21">
        <f t="shared" si="12"/>
        <v>129.17833800186742</v>
      </c>
      <c r="S33" s="22">
        <f t="shared" si="13"/>
        <v>118.75424615118564</v>
      </c>
      <c r="T33" s="21">
        <f>IF($E33=0,0,($P33/$E33)*100)</f>
        <v>41.84117647058824</v>
      </c>
      <c r="U33" s="23">
        <f>IF($E33=0,0,($Q33/$E33)*100)</f>
        <v>55.06828529411764</v>
      </c>
      <c r="V33" s="19"/>
      <c r="W33" s="20"/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254554000</v>
      </c>
      <c r="C35" s="25">
        <f>SUM(C30:C34)</f>
        <v>-7922000</v>
      </c>
      <c r="D35" s="25"/>
      <c r="E35" s="25">
        <f t="shared" si="9"/>
        <v>246632000</v>
      </c>
      <c r="F35" s="26">
        <f aca="true" t="shared" si="14" ref="F35:O35">SUM(F30:F34)</f>
        <v>246632000</v>
      </c>
      <c r="G35" s="27">
        <f t="shared" si="14"/>
        <v>150522000</v>
      </c>
      <c r="H35" s="26">
        <f t="shared" si="14"/>
        <v>34567000</v>
      </c>
      <c r="I35" s="27">
        <f t="shared" si="14"/>
        <v>8270175</v>
      </c>
      <c r="J35" s="26">
        <f t="shared" si="14"/>
        <v>25834000</v>
      </c>
      <c r="K35" s="27">
        <f t="shared" si="14"/>
        <v>15025163</v>
      </c>
      <c r="L35" s="26">
        <f t="shared" si="14"/>
        <v>20462000</v>
      </c>
      <c r="M35" s="27">
        <f t="shared" si="14"/>
        <v>16237462</v>
      </c>
      <c r="N35" s="26">
        <f t="shared" si="14"/>
        <v>33396000</v>
      </c>
      <c r="O35" s="27">
        <f t="shared" si="14"/>
        <v>52119095</v>
      </c>
      <c r="P35" s="26">
        <f t="shared" si="10"/>
        <v>114259000</v>
      </c>
      <c r="Q35" s="27">
        <f t="shared" si="11"/>
        <v>91651895</v>
      </c>
      <c r="R35" s="28">
        <f t="shared" si="12"/>
        <v>63.209852409344144</v>
      </c>
      <c r="S35" s="29">
        <f t="shared" si="13"/>
        <v>220.9805510245382</v>
      </c>
      <c r="T35" s="28">
        <f>IF((+$E30+$E33)=0,0,(P35/(+$E30+$E33))*100)</f>
        <v>75.90850506902646</v>
      </c>
      <c r="U35" s="30">
        <f>IF((+$E30+$E33)=0,0,(Q35/(+$E30+$E33))*100)</f>
        <v>60.88936833153957</v>
      </c>
      <c r="V35" s="26">
        <f>SUM(V30:V34)</f>
        <v>3002000</v>
      </c>
      <c r="W35" s="27">
        <f>SUM(W30:W34)</f>
        <v>0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170603000</v>
      </c>
      <c r="C38" s="18">
        <v>-2301000</v>
      </c>
      <c r="D38" s="18"/>
      <c r="E38" s="18">
        <f t="shared" si="15"/>
        <v>168302000</v>
      </c>
      <c r="F38" s="19">
        <v>168302000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10140000</v>
      </c>
      <c r="C39" s="18">
        <v>-2340000</v>
      </c>
      <c r="D39" s="18"/>
      <c r="E39" s="18">
        <f t="shared" si="15"/>
        <v>7800000</v>
      </c>
      <c r="F39" s="19">
        <v>7800000</v>
      </c>
      <c r="G39" s="20">
        <v>7800000</v>
      </c>
      <c r="H39" s="19">
        <v>2177000</v>
      </c>
      <c r="I39" s="20">
        <v>66519</v>
      </c>
      <c r="J39" s="19">
        <v>674000</v>
      </c>
      <c r="K39" s="20">
        <v>2257315</v>
      </c>
      <c r="L39" s="19">
        <v>805000</v>
      </c>
      <c r="M39" s="20">
        <v>3715454</v>
      </c>
      <c r="N39" s="19">
        <v>666000</v>
      </c>
      <c r="O39" s="20">
        <v>932856</v>
      </c>
      <c r="P39" s="19">
        <f t="shared" si="16"/>
        <v>4322000</v>
      </c>
      <c r="Q39" s="20">
        <f t="shared" si="17"/>
        <v>6972144</v>
      </c>
      <c r="R39" s="21">
        <f t="shared" si="18"/>
        <v>-17.267080745341616</v>
      </c>
      <c r="S39" s="22">
        <f t="shared" si="19"/>
        <v>-74.89254341461367</v>
      </c>
      <c r="T39" s="21">
        <f t="shared" si="20"/>
        <v>55.41025641025641</v>
      </c>
      <c r="U39" s="23">
        <f t="shared" si="21"/>
        <v>89.38646153846153</v>
      </c>
      <c r="V39" s="19"/>
      <c r="W39" s="20"/>
    </row>
    <row r="40" spans="1:23" ht="12.75" customHeight="1">
      <c r="A40" s="17" t="s">
        <v>60</v>
      </c>
      <c r="B40" s="18">
        <v>900000</v>
      </c>
      <c r="C40" s="18">
        <v>0</v>
      </c>
      <c r="D40" s="18"/>
      <c r="E40" s="18">
        <f t="shared" si="15"/>
        <v>900000</v>
      </c>
      <c r="F40" s="19">
        <v>900000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>
        <v>0</v>
      </c>
      <c r="O42" s="20">
        <v>0</v>
      </c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181643000</v>
      </c>
      <c r="C44" s="25">
        <f>SUM(C37:C43)</f>
        <v>-4641000</v>
      </c>
      <c r="D44" s="25"/>
      <c r="E44" s="25">
        <f t="shared" si="15"/>
        <v>177002000</v>
      </c>
      <c r="F44" s="26">
        <f aca="true" t="shared" si="22" ref="F44:O44">SUM(F37:F43)</f>
        <v>177002000</v>
      </c>
      <c r="G44" s="27">
        <f t="shared" si="22"/>
        <v>7800000</v>
      </c>
      <c r="H44" s="26">
        <f t="shared" si="22"/>
        <v>2177000</v>
      </c>
      <c r="I44" s="27">
        <f t="shared" si="22"/>
        <v>66519</v>
      </c>
      <c r="J44" s="26">
        <f t="shared" si="22"/>
        <v>674000</v>
      </c>
      <c r="K44" s="27">
        <f t="shared" si="22"/>
        <v>2257315</v>
      </c>
      <c r="L44" s="26">
        <f t="shared" si="22"/>
        <v>805000</v>
      </c>
      <c r="M44" s="27">
        <f t="shared" si="22"/>
        <v>3715454</v>
      </c>
      <c r="N44" s="26">
        <f t="shared" si="22"/>
        <v>666000</v>
      </c>
      <c r="O44" s="27">
        <f t="shared" si="22"/>
        <v>932856</v>
      </c>
      <c r="P44" s="26">
        <f t="shared" si="16"/>
        <v>4322000</v>
      </c>
      <c r="Q44" s="27">
        <f t="shared" si="17"/>
        <v>6972144</v>
      </c>
      <c r="R44" s="28">
        <f t="shared" si="18"/>
        <v>-17.267080745341616</v>
      </c>
      <c r="S44" s="29">
        <f t="shared" si="19"/>
        <v>-74.89254341461367</v>
      </c>
      <c r="T44" s="28">
        <f>IF((+$E39+$E41+$E42)=0,0,(P44/(+$E39+$E41+$E42))*100)</f>
        <v>55.41025641025641</v>
      </c>
      <c r="U44" s="30">
        <f>IF((+$E39+$E41+$E42)=0,0,(Q44/(+$E39+$E41+$E42))*100)</f>
        <v>89.38646153846153</v>
      </c>
      <c r="V44" s="26">
        <f>SUM(V37:V43)</f>
        <v>0</v>
      </c>
      <c r="W44" s="27">
        <f>SUM(W37:W43)</f>
        <v>0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63000000</v>
      </c>
      <c r="C47" s="18">
        <v>0</v>
      </c>
      <c r="D47" s="18"/>
      <c r="E47" s="18">
        <f>$B47+$C47+$D47</f>
        <v>63000000</v>
      </c>
      <c r="F47" s="19">
        <v>63000000</v>
      </c>
      <c r="G47" s="20">
        <v>63000000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7931981</v>
      </c>
      <c r="N47" s="19">
        <v>53603000</v>
      </c>
      <c r="O47" s="20">
        <v>45671494</v>
      </c>
      <c r="P47" s="19">
        <f>$H47+$J47+$L47+$N47</f>
        <v>53603000</v>
      </c>
      <c r="Q47" s="20">
        <f>$I47+$K47+$M47+$O47</f>
        <v>53603475</v>
      </c>
      <c r="R47" s="21">
        <f>IF($L47=0,0,(($N47-$L47)/$L47)*100)</f>
        <v>0</v>
      </c>
      <c r="S47" s="22">
        <f>IF($M47=0,0,(($O47-$M47)/$M47)*100)</f>
        <v>475.78925113411134</v>
      </c>
      <c r="T47" s="21">
        <f>IF($E47=0,0,($P47/$E47)*100)</f>
        <v>85.08412698412698</v>
      </c>
      <c r="U47" s="23">
        <f>IF($E47=0,0,($Q47/$E47)*100)</f>
        <v>85.08488095238094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63000000</v>
      </c>
      <c r="C50" s="36">
        <f>SUM(C46:C49)</f>
        <v>0</v>
      </c>
      <c r="D50" s="36"/>
      <c r="E50" s="36">
        <f>$B50+$C50+$D50</f>
        <v>63000000</v>
      </c>
      <c r="F50" s="37">
        <f aca="true" t="shared" si="23" ref="F50:O50">SUM(F46:F49)</f>
        <v>63000000</v>
      </c>
      <c r="G50" s="38">
        <f t="shared" si="23"/>
        <v>63000000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7931981</v>
      </c>
      <c r="N50" s="37">
        <f t="shared" si="23"/>
        <v>53603000</v>
      </c>
      <c r="O50" s="38">
        <f t="shared" si="23"/>
        <v>45671494</v>
      </c>
      <c r="P50" s="37">
        <f>$H50+$J50+$L50+$N50</f>
        <v>53603000</v>
      </c>
      <c r="Q50" s="38">
        <f>$I50+$K50+$M50+$O50</f>
        <v>53603475</v>
      </c>
      <c r="R50" s="39">
        <f>IF($L50=0,0,(($N50-$L50)/$L50)*100)</f>
        <v>0</v>
      </c>
      <c r="S50" s="40">
        <f>IF($M50=0,0,(($O50-$M50)/$M50)*100)</f>
        <v>475.78925113411134</v>
      </c>
      <c r="T50" s="39">
        <f>IF($E50=0,0,($P50/$E50)*100)</f>
        <v>85.08412698412698</v>
      </c>
      <c r="U50" s="41">
        <f>IF($E50=0,0,($Q50/$E50)*100)</f>
        <v>85.08488095238094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0</v>
      </c>
      <c r="P52" s="19">
        <f>$H52+$J52+$L52+$N52</f>
        <v>0</v>
      </c>
      <c r="Q52" s="20">
        <f>$I52+$K52+$M52+$O52</f>
        <v>0</v>
      </c>
      <c r="R52" s="21">
        <f>IF($L52=0,0,(($N52-$L52)/$L52)*100)</f>
        <v>0</v>
      </c>
      <c r="S52" s="22">
        <f>IF($M52=0,0,(($O52-$M52)/$M52)*100)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0</v>
      </c>
      <c r="D53" s="18"/>
      <c r="E53" s="18">
        <f>$B53+$C53+$D53</f>
        <v>0</v>
      </c>
      <c r="F53" s="19">
        <v>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0</v>
      </c>
      <c r="C55" s="25">
        <f>SUM(C52:C54)</f>
        <v>0</v>
      </c>
      <c r="D55" s="25"/>
      <c r="E55" s="25">
        <f>$B55+$C55+$D55</f>
        <v>0</v>
      </c>
      <c r="F55" s="26">
        <f aca="true" t="shared" si="24" ref="F55:O55">SUM(F52:F54)</f>
        <v>0</v>
      </c>
      <c r="G55" s="27">
        <f t="shared" si="24"/>
        <v>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0</v>
      </c>
      <c r="L55" s="26">
        <f t="shared" si="24"/>
        <v>0</v>
      </c>
      <c r="M55" s="27">
        <f t="shared" si="24"/>
        <v>0</v>
      </c>
      <c r="N55" s="26">
        <f t="shared" si="24"/>
        <v>0</v>
      </c>
      <c r="O55" s="27">
        <f t="shared" si="24"/>
        <v>0</v>
      </c>
      <c r="P55" s="26">
        <f>$H55+$J55+$L55+$N55</f>
        <v>0</v>
      </c>
      <c r="Q55" s="27">
        <f>$I55+$K55+$M55+$O55</f>
        <v>0</v>
      </c>
      <c r="R55" s="28">
        <f>IF($L55=0,0,(($N55-$L55)/$L55)*100)</f>
        <v>0</v>
      </c>
      <c r="S55" s="29">
        <f>IF($M55=0,0,(($O55-$M55)/$M55)*100)</f>
        <v>0</v>
      </c>
      <c r="T55" s="28">
        <f>IF((+$E52+$E54)=0,0,(P55/(+$E52+$E54))*100)</f>
        <v>0</v>
      </c>
      <c r="U55" s="30">
        <f>IF((+$E52+$E54)=0,0,(Q55/(+$E52+$E54))*100)</f>
        <v>0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2166219000</v>
      </c>
      <c r="C56" s="43">
        <f>SUM(C9:C14,C17:C19,C22:C24,C27,C30:C34,C37:C43,C46:C49,C52:C54)</f>
        <v>97393000</v>
      </c>
      <c r="D56" s="43"/>
      <c r="E56" s="43">
        <f>$B56+$C56+$D56</f>
        <v>2263612000</v>
      </c>
      <c r="F56" s="44">
        <f aca="true" t="shared" si="25" ref="F56:O56">SUM(F9:F14,F17:F19,F22:F24,F27,F30:F34,F37:F43,F46:F49,F52:F54)</f>
        <v>2263612000</v>
      </c>
      <c r="G56" s="45">
        <f t="shared" si="25"/>
        <v>1993352000</v>
      </c>
      <c r="H56" s="44">
        <f t="shared" si="25"/>
        <v>235403000</v>
      </c>
      <c r="I56" s="45">
        <f t="shared" si="25"/>
        <v>209605651</v>
      </c>
      <c r="J56" s="44">
        <f t="shared" si="25"/>
        <v>396523000</v>
      </c>
      <c r="K56" s="45">
        <f t="shared" si="25"/>
        <v>414107455</v>
      </c>
      <c r="L56" s="44">
        <f t="shared" si="25"/>
        <v>147041000</v>
      </c>
      <c r="M56" s="45">
        <f t="shared" si="25"/>
        <v>157683530</v>
      </c>
      <c r="N56" s="44">
        <f t="shared" si="25"/>
        <v>653226000</v>
      </c>
      <c r="O56" s="45">
        <f t="shared" si="25"/>
        <v>860993276</v>
      </c>
      <c r="P56" s="44">
        <f>$H56+$J56+$L56+$N56</f>
        <v>1432193000</v>
      </c>
      <c r="Q56" s="45">
        <f>$I56+$K56+$M56+$O56</f>
        <v>1642389912</v>
      </c>
      <c r="R56" s="46">
        <f>IF($L56=0,0,(($N56-$L56)/$L56)*100)</f>
        <v>344.2475227997633</v>
      </c>
      <c r="S56" s="47">
        <f>IF($M56=0,0,(($O56-$M56)/$M56)*100)</f>
        <v>446.02612967885744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71.8484743286685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82.39337116575497</v>
      </c>
      <c r="V56" s="44">
        <f>SUM(V9:V14,V17:V19,V22:V24,V27,V30:V34,V37:V43,V46:V49,V52:V54)</f>
        <v>216619000</v>
      </c>
      <c r="W56" s="45">
        <f>SUM(W9:W14,W17:W19,W22:W24,W27,W30:W34,W37:W43,W46:W49,W52:W54)</f>
        <v>195251807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461246000</v>
      </c>
      <c r="C58" s="18">
        <v>-5558000</v>
      </c>
      <c r="D58" s="18"/>
      <c r="E58" s="18">
        <f>$B58+$C58+$D58</f>
        <v>455688000</v>
      </c>
      <c r="F58" s="19">
        <v>455688000</v>
      </c>
      <c r="G58" s="20">
        <v>455688000</v>
      </c>
      <c r="H58" s="19">
        <v>50345200</v>
      </c>
      <c r="I58" s="20">
        <v>51706404</v>
      </c>
      <c r="J58" s="19">
        <v>67068000</v>
      </c>
      <c r="K58" s="20">
        <v>74285708</v>
      </c>
      <c r="L58" s="19">
        <v>119653300</v>
      </c>
      <c r="M58" s="20">
        <v>105315389</v>
      </c>
      <c r="N58" s="19">
        <v>200980400</v>
      </c>
      <c r="O58" s="20">
        <v>196131481</v>
      </c>
      <c r="P58" s="19">
        <f>$H58+$J58+$L58+$N58</f>
        <v>438046900</v>
      </c>
      <c r="Q58" s="20">
        <f>$I58+$K58+$M58+$O58</f>
        <v>427438982</v>
      </c>
      <c r="R58" s="21">
        <f>IF($L58=0,0,(($N58-$L58)/$L58)*100)</f>
        <v>67.96895697820285</v>
      </c>
      <c r="S58" s="22">
        <f>IF($M58=0,0,(($O58-$M58)/$M58)*100)</f>
        <v>86.23249922193233</v>
      </c>
      <c r="T58" s="21">
        <f>IF($E58=0,0,($P58/$E58)*100)</f>
        <v>96.1286889275118</v>
      </c>
      <c r="U58" s="23">
        <f>IF($E58=0,0,($Q58/$E58)*100)</f>
        <v>93.80079835325925</v>
      </c>
      <c r="V58" s="19">
        <v>2757000</v>
      </c>
      <c r="W58" s="20"/>
    </row>
    <row r="59" spans="1:23" ht="12.75" customHeight="1">
      <c r="A59" s="35" t="s">
        <v>39</v>
      </c>
      <c r="B59" s="36">
        <f>B58</f>
        <v>461246000</v>
      </c>
      <c r="C59" s="36">
        <f>C58</f>
        <v>-5558000</v>
      </c>
      <c r="D59" s="36"/>
      <c r="E59" s="36">
        <f>$B59+$C59+$D59</f>
        <v>455688000</v>
      </c>
      <c r="F59" s="37">
        <f aca="true" t="shared" si="26" ref="F59:O59">F58</f>
        <v>455688000</v>
      </c>
      <c r="G59" s="38">
        <f t="shared" si="26"/>
        <v>455688000</v>
      </c>
      <c r="H59" s="37">
        <f t="shared" si="26"/>
        <v>50345200</v>
      </c>
      <c r="I59" s="38">
        <f t="shared" si="26"/>
        <v>51706404</v>
      </c>
      <c r="J59" s="37">
        <f t="shared" si="26"/>
        <v>67068000</v>
      </c>
      <c r="K59" s="38">
        <f t="shared" si="26"/>
        <v>74285708</v>
      </c>
      <c r="L59" s="37">
        <f t="shared" si="26"/>
        <v>119653300</v>
      </c>
      <c r="M59" s="38">
        <f t="shared" si="26"/>
        <v>105315389</v>
      </c>
      <c r="N59" s="37">
        <f t="shared" si="26"/>
        <v>200980400</v>
      </c>
      <c r="O59" s="38">
        <f t="shared" si="26"/>
        <v>196131481</v>
      </c>
      <c r="P59" s="37">
        <f>$H59+$J59+$L59+$N59</f>
        <v>438046900</v>
      </c>
      <c r="Q59" s="38">
        <f>$I59+$K59+$M59+$O59</f>
        <v>427438982</v>
      </c>
      <c r="R59" s="39">
        <f>IF($L59=0,0,(($N59-$L59)/$L59)*100)</f>
        <v>67.96895697820285</v>
      </c>
      <c r="S59" s="40">
        <f>IF($M59=0,0,(($O59-$M59)/$M59)*100)</f>
        <v>86.23249922193233</v>
      </c>
      <c r="T59" s="39">
        <f>IF($E59=0,0,($P59/$E59)*100)</f>
        <v>96.1286889275118</v>
      </c>
      <c r="U59" s="41">
        <f>IF($E59=0,0,($Q59/$E59)*100)</f>
        <v>93.80079835325925</v>
      </c>
      <c r="V59" s="37">
        <f>V58</f>
        <v>2757000</v>
      </c>
      <c r="W59" s="38">
        <f>W58</f>
        <v>0</v>
      </c>
    </row>
    <row r="60" spans="1:23" ht="12.75" customHeight="1">
      <c r="A60" s="42" t="s">
        <v>73</v>
      </c>
      <c r="B60" s="43">
        <f>B58</f>
        <v>461246000</v>
      </c>
      <c r="C60" s="43">
        <f>C58</f>
        <v>-5558000</v>
      </c>
      <c r="D60" s="43"/>
      <c r="E60" s="43">
        <f>$B60+$C60+$D60</f>
        <v>455688000</v>
      </c>
      <c r="F60" s="44">
        <f aca="true" t="shared" si="27" ref="F60:O60">F58</f>
        <v>455688000</v>
      </c>
      <c r="G60" s="45">
        <f t="shared" si="27"/>
        <v>455688000</v>
      </c>
      <c r="H60" s="44">
        <f t="shared" si="27"/>
        <v>50345200</v>
      </c>
      <c r="I60" s="45">
        <f t="shared" si="27"/>
        <v>51706404</v>
      </c>
      <c r="J60" s="44">
        <f t="shared" si="27"/>
        <v>67068000</v>
      </c>
      <c r="K60" s="45">
        <f t="shared" si="27"/>
        <v>74285708</v>
      </c>
      <c r="L60" s="44">
        <f t="shared" si="27"/>
        <v>119653300</v>
      </c>
      <c r="M60" s="45">
        <f t="shared" si="27"/>
        <v>105315389</v>
      </c>
      <c r="N60" s="44">
        <f t="shared" si="27"/>
        <v>200980400</v>
      </c>
      <c r="O60" s="45">
        <f t="shared" si="27"/>
        <v>196131481</v>
      </c>
      <c r="P60" s="44">
        <f>$H60+$J60+$L60+$N60</f>
        <v>438046900</v>
      </c>
      <c r="Q60" s="45">
        <f>$I60+$K60+$M60+$O60</f>
        <v>427438982</v>
      </c>
      <c r="R60" s="46">
        <f>IF($L60=0,0,(($N60-$L60)/$L60)*100)</f>
        <v>67.96895697820285</v>
      </c>
      <c r="S60" s="47">
        <f>IF($M60=0,0,(($O60-$M60)/$M60)*100)</f>
        <v>86.23249922193233</v>
      </c>
      <c r="T60" s="46">
        <f>IF($E60=0,0,($P60/$E60)*100)</f>
        <v>96.1286889275118</v>
      </c>
      <c r="U60" s="50">
        <f>IF($E60=0,0,($Q60/$E60)*100)</f>
        <v>93.80079835325925</v>
      </c>
      <c r="V60" s="44">
        <f>V58</f>
        <v>2757000</v>
      </c>
      <c r="W60" s="45">
        <f>W58</f>
        <v>0</v>
      </c>
    </row>
    <row r="61" spans="1:23" ht="12.75" customHeight="1" thickBot="1">
      <c r="A61" s="42" t="s">
        <v>75</v>
      </c>
      <c r="B61" s="43">
        <f>SUM(B9:B14,B17:B19,B22:B24,B27,B30:B34,B37:B43,B46:B49,B52:B54,B58)</f>
        <v>2627465000</v>
      </c>
      <c r="C61" s="43">
        <f>SUM(C9:C14,C17:C19,C22:C24,C27,C30:C34,C37:C43,C46:C49,C52:C54,C58)</f>
        <v>91835000</v>
      </c>
      <c r="D61" s="43"/>
      <c r="E61" s="43">
        <f>$B61+$C61+$D61</f>
        <v>2719300000</v>
      </c>
      <c r="F61" s="44">
        <f aca="true" t="shared" si="28" ref="F61:O61">SUM(F9:F14,F17:F19,F22:F24,F27,F30:F34,F37:F43,F46:F49,F52:F54,F58)</f>
        <v>2719300000</v>
      </c>
      <c r="G61" s="45">
        <f t="shared" si="28"/>
        <v>2449040000</v>
      </c>
      <c r="H61" s="44">
        <f t="shared" si="28"/>
        <v>285748200</v>
      </c>
      <c r="I61" s="45">
        <f t="shared" si="28"/>
        <v>261312055</v>
      </c>
      <c r="J61" s="44">
        <f t="shared" si="28"/>
        <v>463591000</v>
      </c>
      <c r="K61" s="45">
        <f t="shared" si="28"/>
        <v>488393163</v>
      </c>
      <c r="L61" s="44">
        <f t="shared" si="28"/>
        <v>266694300</v>
      </c>
      <c r="M61" s="45">
        <f t="shared" si="28"/>
        <v>262998919</v>
      </c>
      <c r="N61" s="44">
        <f t="shared" si="28"/>
        <v>854206400</v>
      </c>
      <c r="O61" s="45">
        <f t="shared" si="28"/>
        <v>1057124757</v>
      </c>
      <c r="P61" s="44">
        <f>$H61+$J61+$L61+$N61</f>
        <v>1870239900</v>
      </c>
      <c r="Q61" s="45">
        <f>$I61+$K61+$M61+$O61</f>
        <v>2069828894</v>
      </c>
      <c r="R61" s="46">
        <f>IF($L61=0,0,(($N61-$L61)/$L61)*100)</f>
        <v>220.29420951253925</v>
      </c>
      <c r="S61" s="47">
        <f>IF($M61=0,0,(($O61-$M61)/$M61)*100)</f>
        <v>301.9502289285075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76.36624554927644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84.51592844543168</v>
      </c>
      <c r="V61" s="44">
        <f>SUM(V9:V14,V17:V19,V22:V24,V27,V30:V34,V37:V43,V46:V49,V52:V54,V58)</f>
        <v>219376000</v>
      </c>
      <c r="W61" s="45">
        <f>SUM(W9:W14,W17:W19,W22:W24,W27,W30:W34,W37:W43,W46:W49,W52:W54,W58)</f>
        <v>195251807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612652000</v>
      </c>
      <c r="C74" s="94">
        <f t="shared" si="30"/>
        <v>79492000</v>
      </c>
      <c r="D74" s="94">
        <f t="shared" si="30"/>
        <v>0</v>
      </c>
      <c r="E74" s="94">
        <f t="shared" si="30"/>
        <v>692144000</v>
      </c>
      <c r="F74" s="94">
        <f t="shared" si="30"/>
        <v>0</v>
      </c>
      <c r="G74" s="94">
        <f t="shared" si="30"/>
        <v>0</v>
      </c>
      <c r="H74" s="94">
        <f t="shared" si="30"/>
        <v>443805000</v>
      </c>
      <c r="I74" s="94">
        <f t="shared" si="30"/>
        <v>0</v>
      </c>
      <c r="J74" s="94">
        <f t="shared" si="30"/>
        <v>308048000</v>
      </c>
      <c r="K74" s="94">
        <f t="shared" si="30"/>
        <v>0</v>
      </c>
      <c r="L74" s="94">
        <f t="shared" si="30"/>
        <v>295806000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1047659000</v>
      </c>
      <c r="Q74" s="95">
        <f t="shared" si="30"/>
        <v>0</v>
      </c>
      <c r="R74" s="96">
        <f t="shared" si="30"/>
        <v>-700</v>
      </c>
      <c r="S74" s="96">
        <f t="shared" si="30"/>
        <v>0</v>
      </c>
      <c r="T74" s="97">
        <f>IF(SUM($E75:$E83)=0,0,(P74/SUM($E75:$E83))*100)</f>
        <v>151.3643114727571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0</v>
      </c>
      <c r="C75" s="100">
        <v>0</v>
      </c>
      <c r="D75" s="100"/>
      <c r="E75" s="100">
        <f aca="true" t="shared" si="31" ref="E75:E83">$B75+$C75+$D75</f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0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352791000</v>
      </c>
      <c r="C76" s="88">
        <v>7528000</v>
      </c>
      <c r="D76" s="88"/>
      <c r="E76" s="88">
        <f t="shared" si="31"/>
        <v>360319000</v>
      </c>
      <c r="F76" s="88">
        <v>0</v>
      </c>
      <c r="G76" s="88">
        <v>0</v>
      </c>
      <c r="H76" s="88">
        <v>162548000</v>
      </c>
      <c r="I76" s="88">
        <v>0</v>
      </c>
      <c r="J76" s="88">
        <v>80037000</v>
      </c>
      <c r="K76" s="88">
        <v>0</v>
      </c>
      <c r="L76" s="88">
        <v>111940000</v>
      </c>
      <c r="M76" s="88">
        <v>0</v>
      </c>
      <c r="N76" s="88">
        <v>0</v>
      </c>
      <c r="O76" s="88">
        <v>0</v>
      </c>
      <c r="P76" s="90">
        <f t="shared" si="32"/>
        <v>354525000</v>
      </c>
      <c r="Q76" s="90">
        <f t="shared" si="33"/>
        <v>0</v>
      </c>
      <c r="R76" s="101">
        <f t="shared" si="34"/>
        <v>-100</v>
      </c>
      <c r="S76" s="102">
        <f t="shared" si="35"/>
        <v>0</v>
      </c>
      <c r="T76" s="101">
        <f t="shared" si="36"/>
        <v>98.39198043955494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0</v>
      </c>
      <c r="C77" s="88">
        <v>0</v>
      </c>
      <c r="D77" s="88"/>
      <c r="E77" s="88">
        <f t="shared" si="31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f t="shared" si="32"/>
        <v>0</v>
      </c>
      <c r="Q77" s="90">
        <f t="shared" si="33"/>
        <v>0</v>
      </c>
      <c r="R77" s="101">
        <f t="shared" si="34"/>
        <v>0</v>
      </c>
      <c r="S77" s="102">
        <f t="shared" si="35"/>
        <v>0</v>
      </c>
      <c r="T77" s="101">
        <f t="shared" si="36"/>
        <v>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92353000</v>
      </c>
      <c r="C78" s="88">
        <v>11250000</v>
      </c>
      <c r="D78" s="88"/>
      <c r="E78" s="88">
        <f t="shared" si="31"/>
        <v>103603000</v>
      </c>
      <c r="F78" s="88">
        <v>0</v>
      </c>
      <c r="G78" s="88">
        <v>0</v>
      </c>
      <c r="H78" s="88">
        <v>196147000</v>
      </c>
      <c r="I78" s="88">
        <v>0</v>
      </c>
      <c r="J78" s="88">
        <v>164047000</v>
      </c>
      <c r="K78" s="88">
        <v>0</v>
      </c>
      <c r="L78" s="88">
        <v>83226000</v>
      </c>
      <c r="M78" s="88">
        <v>0</v>
      </c>
      <c r="N78" s="88">
        <v>0</v>
      </c>
      <c r="O78" s="88">
        <v>0</v>
      </c>
      <c r="P78" s="90">
        <f t="shared" si="32"/>
        <v>443420000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427.99918921266755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54000</v>
      </c>
      <c r="C79" s="88">
        <v>215000</v>
      </c>
      <c r="D79" s="88"/>
      <c r="E79" s="88">
        <f t="shared" si="31"/>
        <v>269000</v>
      </c>
      <c r="F79" s="88">
        <v>0</v>
      </c>
      <c r="G79" s="88">
        <v>0</v>
      </c>
      <c r="H79" s="88">
        <v>252000</v>
      </c>
      <c r="I79" s="88">
        <v>0</v>
      </c>
      <c r="J79" s="88">
        <v>17000</v>
      </c>
      <c r="K79" s="88">
        <v>0</v>
      </c>
      <c r="L79" s="88">
        <v>67000</v>
      </c>
      <c r="M79" s="88">
        <v>0</v>
      </c>
      <c r="N79" s="88">
        <v>0</v>
      </c>
      <c r="O79" s="88">
        <v>0</v>
      </c>
      <c r="P79" s="90">
        <f t="shared" si="32"/>
        <v>336000</v>
      </c>
      <c r="Q79" s="90">
        <f t="shared" si="33"/>
        <v>0</v>
      </c>
      <c r="R79" s="101">
        <f t="shared" si="34"/>
        <v>-100</v>
      </c>
      <c r="S79" s="102">
        <f t="shared" si="35"/>
        <v>0</v>
      </c>
      <c r="T79" s="101">
        <f t="shared" si="36"/>
        <v>124.90706319702602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104021000</v>
      </c>
      <c r="C80" s="88">
        <v>903000</v>
      </c>
      <c r="D80" s="88"/>
      <c r="E80" s="88">
        <f t="shared" si="31"/>
        <v>104924000</v>
      </c>
      <c r="F80" s="88">
        <v>0</v>
      </c>
      <c r="G80" s="88">
        <v>0</v>
      </c>
      <c r="H80" s="88">
        <v>44085000</v>
      </c>
      <c r="I80" s="88">
        <v>0</v>
      </c>
      <c r="J80" s="88">
        <v>30137000</v>
      </c>
      <c r="K80" s="88">
        <v>0</v>
      </c>
      <c r="L80" s="88">
        <v>30702000</v>
      </c>
      <c r="M80" s="88">
        <v>0</v>
      </c>
      <c r="N80" s="88">
        <v>0</v>
      </c>
      <c r="O80" s="88">
        <v>0</v>
      </c>
      <c r="P80" s="90">
        <f t="shared" si="32"/>
        <v>104924000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100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53420000</v>
      </c>
      <c r="C81" s="88">
        <v>45105000</v>
      </c>
      <c r="D81" s="88"/>
      <c r="E81" s="88">
        <f t="shared" si="31"/>
        <v>98525000</v>
      </c>
      <c r="F81" s="88">
        <v>0</v>
      </c>
      <c r="G81" s="88">
        <v>0</v>
      </c>
      <c r="H81" s="88">
        <v>30632000</v>
      </c>
      <c r="I81" s="88">
        <v>0</v>
      </c>
      <c r="J81" s="88">
        <v>29196000</v>
      </c>
      <c r="K81" s="88">
        <v>0</v>
      </c>
      <c r="L81" s="88">
        <v>50453000</v>
      </c>
      <c r="M81" s="88">
        <v>0</v>
      </c>
      <c r="N81" s="88">
        <v>0</v>
      </c>
      <c r="O81" s="88">
        <v>0</v>
      </c>
      <c r="P81" s="90">
        <f t="shared" si="32"/>
        <v>110281000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111.93199695508753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10000000</v>
      </c>
      <c r="C82" s="88">
        <v>0</v>
      </c>
      <c r="D82" s="88"/>
      <c r="E82" s="88">
        <f t="shared" si="31"/>
        <v>10000000</v>
      </c>
      <c r="F82" s="88">
        <v>0</v>
      </c>
      <c r="G82" s="88">
        <v>0</v>
      </c>
      <c r="H82" s="88">
        <v>10137000</v>
      </c>
      <c r="I82" s="88">
        <v>0</v>
      </c>
      <c r="J82" s="88">
        <v>1813000</v>
      </c>
      <c r="K82" s="88">
        <v>0</v>
      </c>
      <c r="L82" s="88">
        <v>1197000</v>
      </c>
      <c r="M82" s="88">
        <v>0</v>
      </c>
      <c r="N82" s="88">
        <v>0</v>
      </c>
      <c r="O82" s="88">
        <v>0</v>
      </c>
      <c r="P82" s="90">
        <f t="shared" si="32"/>
        <v>13147000</v>
      </c>
      <c r="Q82" s="90">
        <f t="shared" si="33"/>
        <v>0</v>
      </c>
      <c r="R82" s="101">
        <f t="shared" si="34"/>
        <v>-100</v>
      </c>
      <c r="S82" s="102">
        <f t="shared" si="35"/>
        <v>0</v>
      </c>
      <c r="T82" s="101">
        <f t="shared" si="36"/>
        <v>131.47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13000</v>
      </c>
      <c r="C83" s="105">
        <v>14491000</v>
      </c>
      <c r="D83" s="105"/>
      <c r="E83" s="105">
        <f t="shared" si="31"/>
        <v>14504000</v>
      </c>
      <c r="F83" s="105">
        <v>0</v>
      </c>
      <c r="G83" s="105">
        <v>0</v>
      </c>
      <c r="H83" s="105">
        <v>4000</v>
      </c>
      <c r="I83" s="105">
        <v>0</v>
      </c>
      <c r="J83" s="105">
        <v>2801000</v>
      </c>
      <c r="K83" s="105">
        <v>0</v>
      </c>
      <c r="L83" s="105">
        <v>18221000</v>
      </c>
      <c r="M83" s="105">
        <v>0</v>
      </c>
      <c r="N83" s="105">
        <v>0</v>
      </c>
      <c r="O83" s="105">
        <v>0</v>
      </c>
      <c r="P83" s="106">
        <f t="shared" si="32"/>
        <v>21026000</v>
      </c>
      <c r="Q83" s="106">
        <f t="shared" si="33"/>
        <v>0</v>
      </c>
      <c r="R83" s="107">
        <f t="shared" si="34"/>
        <v>-100</v>
      </c>
      <c r="S83" s="108">
        <f t="shared" si="35"/>
        <v>0</v>
      </c>
      <c r="T83" s="107">
        <f t="shared" si="36"/>
        <v>144.9669056811914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612652000</v>
      </c>
      <c r="C101" s="121">
        <f t="shared" si="44"/>
        <v>79492000</v>
      </c>
      <c r="D101" s="121">
        <f t="shared" si="44"/>
        <v>0</v>
      </c>
      <c r="E101" s="121">
        <f t="shared" si="44"/>
        <v>692144000</v>
      </c>
      <c r="F101" s="121">
        <f t="shared" si="44"/>
        <v>0</v>
      </c>
      <c r="G101" s="121">
        <f t="shared" si="44"/>
        <v>0</v>
      </c>
      <c r="H101" s="121">
        <f t="shared" si="44"/>
        <v>443805000</v>
      </c>
      <c r="I101" s="121">
        <f t="shared" si="44"/>
        <v>0</v>
      </c>
      <c r="J101" s="121">
        <f t="shared" si="44"/>
        <v>308048000</v>
      </c>
      <c r="K101" s="121">
        <f t="shared" si="44"/>
        <v>0</v>
      </c>
      <c r="L101" s="121">
        <f t="shared" si="44"/>
        <v>295806000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1047659000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1.513643114727571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612652000</v>
      </c>
      <c r="C102" s="124">
        <f aca="true" t="shared" si="45" ref="C102:Q102">C74</f>
        <v>79492000</v>
      </c>
      <c r="D102" s="124">
        <f t="shared" si="45"/>
        <v>0</v>
      </c>
      <c r="E102" s="124">
        <f t="shared" si="45"/>
        <v>692144000</v>
      </c>
      <c r="F102" s="124">
        <f t="shared" si="45"/>
        <v>0</v>
      </c>
      <c r="G102" s="124">
        <f t="shared" si="45"/>
        <v>0</v>
      </c>
      <c r="H102" s="124">
        <f t="shared" si="45"/>
        <v>443805000</v>
      </c>
      <c r="I102" s="124">
        <f t="shared" si="45"/>
        <v>0</v>
      </c>
      <c r="J102" s="124">
        <f t="shared" si="45"/>
        <v>308048000</v>
      </c>
      <c r="K102" s="124">
        <f t="shared" si="45"/>
        <v>0</v>
      </c>
      <c r="L102" s="124">
        <f t="shared" si="45"/>
        <v>295806000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1047659000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1.513643114727571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  <colBreaks count="1" manualBreakCount="1">
    <brk id="23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C1">
      <selection activeCell="A39" sqref="A39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70100000</v>
      </c>
      <c r="C10" s="18">
        <v>0</v>
      </c>
      <c r="D10" s="18"/>
      <c r="E10" s="18">
        <f aca="true" t="shared" si="0" ref="E10:E15">$B10+$C10+$D10</f>
        <v>70100000</v>
      </c>
      <c r="F10" s="19">
        <v>70100000</v>
      </c>
      <c r="G10" s="20">
        <v>70100000</v>
      </c>
      <c r="H10" s="19">
        <v>14457000</v>
      </c>
      <c r="I10" s="20">
        <v>15298247</v>
      </c>
      <c r="J10" s="19">
        <v>20383000</v>
      </c>
      <c r="K10" s="20">
        <v>20568975</v>
      </c>
      <c r="L10" s="19">
        <v>13082000</v>
      </c>
      <c r="M10" s="20">
        <v>12980578</v>
      </c>
      <c r="N10" s="19">
        <v>19922000</v>
      </c>
      <c r="O10" s="20">
        <v>19102185</v>
      </c>
      <c r="P10" s="19">
        <f aca="true" t="shared" si="1" ref="P10:P15">$H10+$J10+$L10+$N10</f>
        <v>67844000</v>
      </c>
      <c r="Q10" s="20">
        <f aca="true" t="shared" si="2" ref="Q10:Q15">$I10+$K10+$M10+$O10</f>
        <v>67949985</v>
      </c>
      <c r="R10" s="21">
        <f aca="true" t="shared" si="3" ref="R10:R15">IF($L10=0,0,(($N10-$L10)/$L10)*100)</f>
        <v>52.285583244152264</v>
      </c>
      <c r="S10" s="22">
        <f aca="true" t="shared" si="4" ref="S10:S15">IF($M10=0,0,(($O10-$M10)/$M10)*100)</f>
        <v>47.159741268840264</v>
      </c>
      <c r="T10" s="21">
        <f>IF($E10=0,0,($P10/$E10)*100)</f>
        <v>96.78174037089872</v>
      </c>
      <c r="U10" s="23">
        <f>IF($E10=0,0,($Q10/$E10)*100)</f>
        <v>96.93293152639087</v>
      </c>
      <c r="V10" s="19">
        <v>1493000</v>
      </c>
      <c r="W10" s="20"/>
    </row>
    <row r="11" spans="1:23" ht="12.75" customHeight="1">
      <c r="A11" s="17" t="s">
        <v>35</v>
      </c>
      <c r="B11" s="18">
        <v>16300000</v>
      </c>
      <c r="C11" s="18">
        <v>4000000</v>
      </c>
      <c r="D11" s="18"/>
      <c r="E11" s="18">
        <f t="shared" si="0"/>
        <v>20300000</v>
      </c>
      <c r="F11" s="19">
        <v>20300000</v>
      </c>
      <c r="G11" s="20">
        <v>20300000</v>
      </c>
      <c r="H11" s="19">
        <v>2715000</v>
      </c>
      <c r="I11" s="20">
        <v>2966730</v>
      </c>
      <c r="J11" s="19">
        <v>4946000</v>
      </c>
      <c r="K11" s="20">
        <v>4944909</v>
      </c>
      <c r="L11" s="19">
        <v>5915000</v>
      </c>
      <c r="M11" s="20">
        <v>5791452</v>
      </c>
      <c r="N11" s="19">
        <v>4931000</v>
      </c>
      <c r="O11" s="20">
        <v>4505120</v>
      </c>
      <c r="P11" s="19">
        <f t="shared" si="1"/>
        <v>18507000</v>
      </c>
      <c r="Q11" s="20">
        <f t="shared" si="2"/>
        <v>18208211</v>
      </c>
      <c r="R11" s="21">
        <f t="shared" si="3"/>
        <v>-16.635672020287405</v>
      </c>
      <c r="S11" s="22">
        <f t="shared" si="4"/>
        <v>-22.2108721612473</v>
      </c>
      <c r="T11" s="21">
        <f>IF($E11=0,0,($P11/$E11)*100)</f>
        <v>91.16748768472907</v>
      </c>
      <c r="U11" s="23">
        <f>IF($E11=0,0,($Q11/$E11)*100)</f>
        <v>89.69562068965517</v>
      </c>
      <c r="V11" s="19">
        <v>7402000</v>
      </c>
      <c r="W11" s="20">
        <v>2300000</v>
      </c>
    </row>
    <row r="12" spans="1:23" ht="12.75" customHeight="1">
      <c r="A12" s="17" t="s">
        <v>36</v>
      </c>
      <c r="B12" s="18">
        <v>3193000</v>
      </c>
      <c r="C12" s="18">
        <v>0</v>
      </c>
      <c r="D12" s="18"/>
      <c r="E12" s="18">
        <f t="shared" si="0"/>
        <v>3193000</v>
      </c>
      <c r="F12" s="19">
        <v>3193000</v>
      </c>
      <c r="G12" s="20">
        <v>3193000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37</v>
      </c>
      <c r="B13" s="18">
        <v>91778000</v>
      </c>
      <c r="C13" s="18">
        <v>-46670000</v>
      </c>
      <c r="D13" s="18"/>
      <c r="E13" s="18">
        <f t="shared" si="0"/>
        <v>45108000</v>
      </c>
      <c r="F13" s="19">
        <v>45108000</v>
      </c>
      <c r="G13" s="20">
        <v>45108000</v>
      </c>
      <c r="H13" s="19">
        <v>9145000</v>
      </c>
      <c r="I13" s="20">
        <v>3975610</v>
      </c>
      <c r="J13" s="19">
        <v>4031000</v>
      </c>
      <c r="K13" s="20">
        <v>5335353</v>
      </c>
      <c r="L13" s="19">
        <v>1421000</v>
      </c>
      <c r="M13" s="20">
        <v>5518417</v>
      </c>
      <c r="N13" s="19">
        <v>8139000</v>
      </c>
      <c r="O13" s="20">
        <v>12562499</v>
      </c>
      <c r="P13" s="19">
        <f t="shared" si="1"/>
        <v>22736000</v>
      </c>
      <c r="Q13" s="20">
        <f t="shared" si="2"/>
        <v>27391879</v>
      </c>
      <c r="R13" s="21">
        <f t="shared" si="3"/>
        <v>472.7656579873329</v>
      </c>
      <c r="S13" s="22">
        <f t="shared" si="4"/>
        <v>127.64678711304347</v>
      </c>
      <c r="T13" s="21">
        <f>IF($E13=0,0,($P13/$E13)*100)</f>
        <v>50.40347610180012</v>
      </c>
      <c r="U13" s="23">
        <f>IF($E13=0,0,($Q13/$E13)*100)</f>
        <v>60.72510197747628</v>
      </c>
      <c r="V13" s="19">
        <v>1348000</v>
      </c>
      <c r="W13" s="20"/>
    </row>
    <row r="14" spans="1:23" ht="12.75" customHeight="1">
      <c r="A14" s="17" t="s">
        <v>38</v>
      </c>
      <c r="B14" s="18">
        <v>5470000</v>
      </c>
      <c r="C14" s="18">
        <v>1269000</v>
      </c>
      <c r="D14" s="18"/>
      <c r="E14" s="18">
        <f t="shared" si="0"/>
        <v>6739000</v>
      </c>
      <c r="F14" s="19">
        <v>6739000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186841000</v>
      </c>
      <c r="C15" s="25">
        <f>SUM(C9:C14)</f>
        <v>-41401000</v>
      </c>
      <c r="D15" s="25"/>
      <c r="E15" s="25">
        <f t="shared" si="0"/>
        <v>145440000</v>
      </c>
      <c r="F15" s="26">
        <f aca="true" t="shared" si="5" ref="F15:O15">SUM(F9:F14)</f>
        <v>145440000</v>
      </c>
      <c r="G15" s="27">
        <f t="shared" si="5"/>
        <v>138701000</v>
      </c>
      <c r="H15" s="26">
        <f t="shared" si="5"/>
        <v>26317000</v>
      </c>
      <c r="I15" s="27">
        <f t="shared" si="5"/>
        <v>22240587</v>
      </c>
      <c r="J15" s="26">
        <f t="shared" si="5"/>
        <v>29360000</v>
      </c>
      <c r="K15" s="27">
        <f t="shared" si="5"/>
        <v>30849237</v>
      </c>
      <c r="L15" s="26">
        <f t="shared" si="5"/>
        <v>20418000</v>
      </c>
      <c r="M15" s="27">
        <f t="shared" si="5"/>
        <v>24290447</v>
      </c>
      <c r="N15" s="26">
        <f t="shared" si="5"/>
        <v>32992000</v>
      </c>
      <c r="O15" s="27">
        <f t="shared" si="5"/>
        <v>36169804</v>
      </c>
      <c r="P15" s="26">
        <f t="shared" si="1"/>
        <v>109087000</v>
      </c>
      <c r="Q15" s="27">
        <f t="shared" si="2"/>
        <v>113550075</v>
      </c>
      <c r="R15" s="28">
        <f t="shared" si="3"/>
        <v>61.58291703398962</v>
      </c>
      <c r="S15" s="29">
        <f t="shared" si="4"/>
        <v>48.90546888659562</v>
      </c>
      <c r="T15" s="28">
        <f>IF(SUM($E9:$E13)=0,0,(P15/SUM($E9:$E13))*100)</f>
        <v>78.64903641646418</v>
      </c>
      <c r="U15" s="30">
        <f>IF(SUM($E9:$E13)=0,0,(Q15/SUM($E9:$E13))*100)</f>
        <v>81.86680341165528</v>
      </c>
      <c r="V15" s="26">
        <f>SUM(V9:V14)</f>
        <v>10243000</v>
      </c>
      <c r="W15" s="27">
        <f>SUM(W9:W14)</f>
        <v>2300000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38270000</v>
      </c>
      <c r="C17" s="18">
        <v>0</v>
      </c>
      <c r="D17" s="18"/>
      <c r="E17" s="18">
        <f>$B17+$C17+$D17</f>
        <v>38270000</v>
      </c>
      <c r="F17" s="19">
        <v>38270000</v>
      </c>
      <c r="G17" s="20">
        <v>38270000</v>
      </c>
      <c r="H17" s="19">
        <v>1727000</v>
      </c>
      <c r="I17" s="20">
        <v>8352698</v>
      </c>
      <c r="J17" s="19">
        <v>7874000</v>
      </c>
      <c r="K17" s="20">
        <v>9775880</v>
      </c>
      <c r="L17" s="19">
        <v>4125000</v>
      </c>
      <c r="M17" s="20">
        <v>8989593</v>
      </c>
      <c r="N17" s="19">
        <v>17213000</v>
      </c>
      <c r="O17" s="20">
        <v>12913842</v>
      </c>
      <c r="P17" s="19">
        <f>$H17+$J17+$L17+$N17</f>
        <v>30939000</v>
      </c>
      <c r="Q17" s="20">
        <f>$I17+$K17+$M17+$O17</f>
        <v>40032013</v>
      </c>
      <c r="R17" s="21">
        <f>IF($L17=0,0,(($N17-$L17)/$L17)*100)</f>
        <v>317.2848484848485</v>
      </c>
      <c r="S17" s="22">
        <f>IF($M17=0,0,(($O17-$M17)/$M17)*100)</f>
        <v>43.6532443682378</v>
      </c>
      <c r="T17" s="21">
        <f>IF($E17=0,0,($P17/$E17)*100)</f>
        <v>80.84400313561537</v>
      </c>
      <c r="U17" s="23">
        <f>IF($E17=0,0,($Q17/$E17)*100)</f>
        <v>104.60416252939639</v>
      </c>
      <c r="V17" s="19">
        <v>962000</v>
      </c>
      <c r="W17" s="20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20">
        <v>0</v>
      </c>
      <c r="P18" s="19">
        <f>$H18+$J18+$L18+$N18</f>
        <v>0</v>
      </c>
      <c r="Q18" s="20">
        <f>$I18+$K18+$M18+$O18</f>
        <v>0</v>
      </c>
      <c r="R18" s="21">
        <f>IF($L18=0,0,(($N18-$L18)/$L18)*100)</f>
        <v>0</v>
      </c>
      <c r="S18" s="22">
        <f>IF($M18=0,0,(($O18-$M18)/$M18)*100)</f>
        <v>0</v>
      </c>
      <c r="T18" s="21">
        <f>IF($E18=0,0,($P18/$E18)*100)</f>
        <v>0</v>
      </c>
      <c r="U18" s="23">
        <f>IF($E18=0,0,($Q18/$E18)*100)</f>
        <v>0</v>
      </c>
      <c r="V18" s="19">
        <v>721000</v>
      </c>
      <c r="W18" s="20"/>
    </row>
    <row r="19" spans="1:23" ht="12.75" customHeight="1">
      <c r="A19" s="17" t="s">
        <v>43</v>
      </c>
      <c r="B19" s="18">
        <v>0</v>
      </c>
      <c r="C19" s="18">
        <v>111350000</v>
      </c>
      <c r="D19" s="18"/>
      <c r="E19" s="18">
        <f>$B19+$C19+$D19</f>
        <v>111350000</v>
      </c>
      <c r="F19" s="19">
        <v>111350000</v>
      </c>
      <c r="G19" s="20">
        <v>111350000</v>
      </c>
      <c r="H19" s="19">
        <v>0</v>
      </c>
      <c r="I19" s="20">
        <v>518696</v>
      </c>
      <c r="J19" s="19">
        <v>0</v>
      </c>
      <c r="K19" s="20">
        <v>202002</v>
      </c>
      <c r="L19" s="19">
        <v>7934000</v>
      </c>
      <c r="M19" s="20">
        <v>2013372</v>
      </c>
      <c r="N19" s="19">
        <v>48674000</v>
      </c>
      <c r="O19" s="20">
        <v>55526579</v>
      </c>
      <c r="P19" s="19">
        <f>$H19+$J19+$L19+$N19</f>
        <v>56608000</v>
      </c>
      <c r="Q19" s="20">
        <f>$I19+$K19+$M19+$O19</f>
        <v>58260649</v>
      </c>
      <c r="R19" s="21">
        <f>IF($L19=0,0,(($N19-$L19)/$L19)*100)</f>
        <v>513.4862616586842</v>
      </c>
      <c r="S19" s="22">
        <f>IF($M19=0,0,(($O19-$M19)/$M19)*100)</f>
        <v>2657.8896994693478</v>
      </c>
      <c r="T19" s="21">
        <f>IF($E19=0,0,($P19/$E19)*100)</f>
        <v>50.837898518185895</v>
      </c>
      <c r="U19" s="23">
        <f>IF($E19=0,0,($Q19/$E19)*100)</f>
        <v>52.32209160305344</v>
      </c>
      <c r="V19" s="19"/>
      <c r="W19" s="20"/>
    </row>
    <row r="20" spans="1:23" ht="12.75" customHeight="1">
      <c r="A20" s="24" t="s">
        <v>39</v>
      </c>
      <c r="B20" s="25">
        <f>SUM(B17:B19)</f>
        <v>38270000</v>
      </c>
      <c r="C20" s="25">
        <f>SUM(C17:C19)</f>
        <v>111350000</v>
      </c>
      <c r="D20" s="25"/>
      <c r="E20" s="25">
        <f>$B20+$C20+$D20</f>
        <v>149620000</v>
      </c>
      <c r="F20" s="26">
        <f aca="true" t="shared" si="6" ref="F20:O20">SUM(F17:F19)</f>
        <v>149620000</v>
      </c>
      <c r="G20" s="27">
        <f t="shared" si="6"/>
        <v>149620000</v>
      </c>
      <c r="H20" s="26">
        <f t="shared" si="6"/>
        <v>1727000</v>
      </c>
      <c r="I20" s="27">
        <f t="shared" si="6"/>
        <v>8871394</v>
      </c>
      <c r="J20" s="26">
        <f t="shared" si="6"/>
        <v>7874000</v>
      </c>
      <c r="K20" s="27">
        <f t="shared" si="6"/>
        <v>9977882</v>
      </c>
      <c r="L20" s="26">
        <f t="shared" si="6"/>
        <v>12059000</v>
      </c>
      <c r="M20" s="27">
        <f t="shared" si="6"/>
        <v>11002965</v>
      </c>
      <c r="N20" s="26">
        <f t="shared" si="6"/>
        <v>65887000</v>
      </c>
      <c r="O20" s="27">
        <f t="shared" si="6"/>
        <v>68440421</v>
      </c>
      <c r="P20" s="26">
        <f>$H20+$J20+$L20+$N20</f>
        <v>87547000</v>
      </c>
      <c r="Q20" s="27">
        <f>$I20+$K20+$M20+$O20</f>
        <v>98292662</v>
      </c>
      <c r="R20" s="28">
        <f>IF($L20=0,0,(($N20-$L20)/$L20)*100)</f>
        <v>446.37200431213205</v>
      </c>
      <c r="S20" s="29">
        <f>IF($M20=0,0,(($O20-$M20)/$M20)*100)</f>
        <v>522.0179833344921</v>
      </c>
      <c r="T20" s="28">
        <f>IF($E20=0,0,($P20/$E20)*100)</f>
        <v>58.512899345007355</v>
      </c>
      <c r="U20" s="30">
        <f>IF($E20=0,0,($Q20/$E20)*100)</f>
        <v>65.69486833311055</v>
      </c>
      <c r="V20" s="26">
        <f>SUM(V17:V19)</f>
        <v>1683000</v>
      </c>
      <c r="W20" s="27">
        <f>SUM(W17:W19)</f>
        <v>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70000000</v>
      </c>
      <c r="C22" s="18">
        <v>35000000</v>
      </c>
      <c r="D22" s="18"/>
      <c r="E22" s="18">
        <f>$B22+$C22+$D22</f>
        <v>105000000</v>
      </c>
      <c r="F22" s="19">
        <v>105000000</v>
      </c>
      <c r="G22" s="20">
        <v>105000000</v>
      </c>
      <c r="H22" s="19">
        <v>40000</v>
      </c>
      <c r="I22" s="20">
        <v>40028</v>
      </c>
      <c r="J22" s="19">
        <v>0</v>
      </c>
      <c r="K22" s="20">
        <v>-40028</v>
      </c>
      <c r="L22" s="19">
        <v>145792000</v>
      </c>
      <c r="M22" s="20">
        <v>0</v>
      </c>
      <c r="N22" s="19">
        <v>0</v>
      </c>
      <c r="O22" s="20">
        <v>92003194</v>
      </c>
      <c r="P22" s="19">
        <f>$H22+$J22+$L22+$N22</f>
        <v>145832000</v>
      </c>
      <c r="Q22" s="20">
        <f>$I22+$K22+$M22+$O22</f>
        <v>92003194</v>
      </c>
      <c r="R22" s="21">
        <f>IF($L22=0,0,(($N22-$L22)/$L22)*100)</f>
        <v>-100</v>
      </c>
      <c r="S22" s="22">
        <f>IF($M22=0,0,(($O22-$M22)/$M22)*100)</f>
        <v>0</v>
      </c>
      <c r="T22" s="21">
        <f>IF($E22=0,0,($P22/$E22)*100)</f>
        <v>138.88761904761904</v>
      </c>
      <c r="U22" s="23">
        <f>IF($E22=0,0,($Q22/$E22)*100)</f>
        <v>87.62208952380952</v>
      </c>
      <c r="V22" s="19">
        <v>272002000</v>
      </c>
      <c r="W22" s="20">
        <v>272002000</v>
      </c>
    </row>
    <row r="23" spans="1:23" ht="12.75" customHeight="1">
      <c r="A23" s="17" t="s">
        <v>46</v>
      </c>
      <c r="B23" s="18">
        <v>100000000</v>
      </c>
      <c r="C23" s="18">
        <v>0</v>
      </c>
      <c r="D23" s="18"/>
      <c r="E23" s="18">
        <f>$B23+$C23+$D23</f>
        <v>100000000</v>
      </c>
      <c r="F23" s="19">
        <v>100000000</v>
      </c>
      <c r="G23" s="20">
        <v>100000000</v>
      </c>
      <c r="H23" s="19">
        <v>0</v>
      </c>
      <c r="I23" s="20">
        <v>0</v>
      </c>
      <c r="J23" s="19">
        <v>0</v>
      </c>
      <c r="K23" s="20">
        <v>57566458</v>
      </c>
      <c r="L23" s="19">
        <v>62106000</v>
      </c>
      <c r="M23" s="20">
        <v>4540484</v>
      </c>
      <c r="N23" s="19">
        <v>11279000</v>
      </c>
      <c r="O23" s="20">
        <v>25602452</v>
      </c>
      <c r="P23" s="19">
        <f>$H23+$J23+$L23+$N23</f>
        <v>73385000</v>
      </c>
      <c r="Q23" s="20">
        <f>$I23+$K23+$M23+$O23</f>
        <v>87709394</v>
      </c>
      <c r="R23" s="21">
        <f>IF($L23=0,0,(($N23-$L23)/$L23)*100)</f>
        <v>-81.83911377322643</v>
      </c>
      <c r="S23" s="22">
        <f>IF($M23=0,0,(($O23-$M23)/$M23)*100)</f>
        <v>463.8705477213443</v>
      </c>
      <c r="T23" s="21">
        <f>IF($E23=0,0,($P23/$E23)*100)</f>
        <v>73.385</v>
      </c>
      <c r="U23" s="23">
        <f>IF($E23=0,0,($Q23/$E23)*100)</f>
        <v>87.709394</v>
      </c>
      <c r="V23" s="19"/>
      <c r="W23" s="20"/>
    </row>
    <row r="24" spans="1:23" ht="12.75" customHeight="1">
      <c r="A24" s="17" t="s">
        <v>47</v>
      </c>
      <c r="B24" s="18">
        <v>12701000</v>
      </c>
      <c r="C24" s="18">
        <v>0</v>
      </c>
      <c r="D24" s="18"/>
      <c r="E24" s="18">
        <f>$B24+$C24+$D24</f>
        <v>12701000</v>
      </c>
      <c r="F24" s="19">
        <v>12701000</v>
      </c>
      <c r="G24" s="20">
        <v>12701000</v>
      </c>
      <c r="H24" s="19">
        <v>2237000</v>
      </c>
      <c r="I24" s="20">
        <v>1820653</v>
      </c>
      <c r="J24" s="19">
        <v>1762000</v>
      </c>
      <c r="K24" s="20">
        <v>3135011</v>
      </c>
      <c r="L24" s="19">
        <v>988000</v>
      </c>
      <c r="M24" s="20">
        <v>2999074</v>
      </c>
      <c r="N24" s="19">
        <v>4153000</v>
      </c>
      <c r="O24" s="20">
        <v>3884327</v>
      </c>
      <c r="P24" s="19">
        <f>$H24+$J24+$L24+$N24</f>
        <v>9140000</v>
      </c>
      <c r="Q24" s="20">
        <f>$I24+$K24+$M24+$O24</f>
        <v>11839065</v>
      </c>
      <c r="R24" s="21">
        <f>IF($L24=0,0,(($N24-$L24)/$L24)*100)</f>
        <v>320.34412955465586</v>
      </c>
      <c r="S24" s="22">
        <f>IF($M24=0,0,(($O24-$M24)/$M24)*100)</f>
        <v>29.51754441537621</v>
      </c>
      <c r="T24" s="21">
        <f>IF($E24=0,0,($P24/$E24)*100)</f>
        <v>71.96283757184474</v>
      </c>
      <c r="U24" s="23">
        <f>IF($E24=0,0,($Q24/$E24)*100)</f>
        <v>93.21364459491379</v>
      </c>
      <c r="V24" s="19">
        <v>799000</v>
      </c>
      <c r="W24" s="20"/>
    </row>
    <row r="25" spans="1:23" ht="12.75" customHeight="1">
      <c r="A25" s="24" t="s">
        <v>39</v>
      </c>
      <c r="B25" s="25">
        <f>SUM(B22:B24)</f>
        <v>182701000</v>
      </c>
      <c r="C25" s="25">
        <f>SUM(C22:C24)</f>
        <v>35000000</v>
      </c>
      <c r="D25" s="25"/>
      <c r="E25" s="25">
        <f>$B25+$C25+$D25</f>
        <v>217701000</v>
      </c>
      <c r="F25" s="26">
        <f aca="true" t="shared" si="7" ref="F25:O25">SUM(F22:F24)</f>
        <v>217701000</v>
      </c>
      <c r="G25" s="27">
        <f t="shared" si="7"/>
        <v>217701000</v>
      </c>
      <c r="H25" s="26">
        <f t="shared" si="7"/>
        <v>2277000</v>
      </c>
      <c r="I25" s="27">
        <f t="shared" si="7"/>
        <v>1860681</v>
      </c>
      <c r="J25" s="26">
        <f t="shared" si="7"/>
        <v>1762000</v>
      </c>
      <c r="K25" s="27">
        <f t="shared" si="7"/>
        <v>60661441</v>
      </c>
      <c r="L25" s="26">
        <f t="shared" si="7"/>
        <v>208886000</v>
      </c>
      <c r="M25" s="27">
        <f t="shared" si="7"/>
        <v>7539558</v>
      </c>
      <c r="N25" s="26">
        <f t="shared" si="7"/>
        <v>15432000</v>
      </c>
      <c r="O25" s="27">
        <f t="shared" si="7"/>
        <v>121489973</v>
      </c>
      <c r="P25" s="26">
        <f>$H25+$J25+$L25+$N25</f>
        <v>228357000</v>
      </c>
      <c r="Q25" s="27">
        <f>$I25+$K25+$M25+$O25</f>
        <v>191551653</v>
      </c>
      <c r="R25" s="28">
        <f>IF($L25=0,0,(($N25-$L25)/$L25)*100)</f>
        <v>-92.61223825435884</v>
      </c>
      <c r="S25" s="29">
        <f>IF($M25=0,0,(($O25-$M25)/$M25)*100)</f>
        <v>1511.36731092194</v>
      </c>
      <c r="T25" s="28">
        <f>IF($E25=0,0,($P25/$E25)*100)</f>
        <v>104.89478688660134</v>
      </c>
      <c r="U25" s="30">
        <f>IF($E25=0,0,($Q25/$E25)*100)</f>
        <v>87.98841208813923</v>
      </c>
      <c r="V25" s="26">
        <f>SUM(V22:V24)</f>
        <v>272801000</v>
      </c>
      <c r="W25" s="27">
        <f>SUM(W22:W24)</f>
        <v>272002000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92629000</v>
      </c>
      <c r="C27" s="18">
        <v>0</v>
      </c>
      <c r="D27" s="18"/>
      <c r="E27" s="18">
        <f>$B27+$C27+$D27</f>
        <v>92629000</v>
      </c>
      <c r="F27" s="19">
        <v>92629000</v>
      </c>
      <c r="G27" s="20">
        <v>92629000</v>
      </c>
      <c r="H27" s="19">
        <v>10020000</v>
      </c>
      <c r="I27" s="20">
        <v>28524582</v>
      </c>
      <c r="J27" s="19">
        <v>34694000</v>
      </c>
      <c r="K27" s="20">
        <v>39166025</v>
      </c>
      <c r="L27" s="19">
        <v>10623000</v>
      </c>
      <c r="M27" s="20">
        <v>25830912</v>
      </c>
      <c r="N27" s="19">
        <v>30667000</v>
      </c>
      <c r="O27" s="20">
        <v>34657564</v>
      </c>
      <c r="P27" s="19">
        <f>$H27+$J27+$L27+$N27</f>
        <v>86004000</v>
      </c>
      <c r="Q27" s="20">
        <f>$I27+$K27+$M27+$O27</f>
        <v>128179083</v>
      </c>
      <c r="R27" s="21">
        <f>IF($L27=0,0,(($N27-$L27)/$L27)*100)</f>
        <v>188.68492892779818</v>
      </c>
      <c r="S27" s="22">
        <f>IF($M27=0,0,(($O27-$M27)/$M27)*100)</f>
        <v>34.17088796555073</v>
      </c>
      <c r="T27" s="21">
        <f>IF($E27=0,0,($P27/$E27)*100)</f>
        <v>92.84781224022714</v>
      </c>
      <c r="U27" s="23">
        <f>IF($E27=0,0,($Q27/$E27)*100)</f>
        <v>138.37899901758627</v>
      </c>
      <c r="V27" s="19">
        <v>7190000</v>
      </c>
      <c r="W27" s="20">
        <v>4317955</v>
      </c>
    </row>
    <row r="28" spans="1:23" ht="12.75" customHeight="1">
      <c r="A28" s="24" t="s">
        <v>39</v>
      </c>
      <c r="B28" s="25">
        <f>B27</f>
        <v>92629000</v>
      </c>
      <c r="C28" s="25">
        <f>C27</f>
        <v>0</v>
      </c>
      <c r="D28" s="25"/>
      <c r="E28" s="25">
        <f>$B28+$C28+$D28</f>
        <v>92629000</v>
      </c>
      <c r="F28" s="26">
        <f aca="true" t="shared" si="8" ref="F28:O28">F27</f>
        <v>92629000</v>
      </c>
      <c r="G28" s="27">
        <f t="shared" si="8"/>
        <v>92629000</v>
      </c>
      <c r="H28" s="26">
        <f t="shared" si="8"/>
        <v>10020000</v>
      </c>
      <c r="I28" s="27">
        <f t="shared" si="8"/>
        <v>28524582</v>
      </c>
      <c r="J28" s="26">
        <f t="shared" si="8"/>
        <v>34694000</v>
      </c>
      <c r="K28" s="27">
        <f t="shared" si="8"/>
        <v>39166025</v>
      </c>
      <c r="L28" s="26">
        <f t="shared" si="8"/>
        <v>10623000</v>
      </c>
      <c r="M28" s="27">
        <f t="shared" si="8"/>
        <v>25830912</v>
      </c>
      <c r="N28" s="26">
        <f t="shared" si="8"/>
        <v>30667000</v>
      </c>
      <c r="O28" s="27">
        <f t="shared" si="8"/>
        <v>34657564</v>
      </c>
      <c r="P28" s="26">
        <f>$H28+$J28+$L28+$N28</f>
        <v>86004000</v>
      </c>
      <c r="Q28" s="27">
        <f>$I28+$K28+$M28+$O28</f>
        <v>128179083</v>
      </c>
      <c r="R28" s="28">
        <f>IF($L28=0,0,(($N28-$L28)/$L28)*100)</f>
        <v>188.68492892779818</v>
      </c>
      <c r="S28" s="29">
        <f>IF($M28=0,0,(($O28-$M28)/$M28)*100)</f>
        <v>34.17088796555073</v>
      </c>
      <c r="T28" s="28">
        <f>IF($E28=0,0,($P28/$E28)*100)</f>
        <v>92.84781224022714</v>
      </c>
      <c r="U28" s="30">
        <f>IF($E28=0,0,($Q28/$E28)*100)</f>
        <v>138.37899901758627</v>
      </c>
      <c r="V28" s="26">
        <f>V27</f>
        <v>7190000</v>
      </c>
      <c r="W28" s="27">
        <f>W27</f>
        <v>4317955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385900000</v>
      </c>
      <c r="C30" s="18">
        <v>-9137000</v>
      </c>
      <c r="D30" s="18"/>
      <c r="E30" s="18">
        <f aca="true" t="shared" si="9" ref="E30:E35">$B30+$C30+$D30</f>
        <v>376763000</v>
      </c>
      <c r="F30" s="19">
        <v>371378000</v>
      </c>
      <c r="G30" s="20">
        <v>376763000</v>
      </c>
      <c r="H30" s="19">
        <v>1401000</v>
      </c>
      <c r="I30" s="20">
        <v>84835154</v>
      </c>
      <c r="J30" s="19">
        <v>45549000</v>
      </c>
      <c r="K30" s="20">
        <v>68555736</v>
      </c>
      <c r="L30" s="19">
        <v>46442000</v>
      </c>
      <c r="M30" s="20">
        <v>58385492</v>
      </c>
      <c r="N30" s="19">
        <v>48997000</v>
      </c>
      <c r="O30" s="20">
        <v>126183917</v>
      </c>
      <c r="P30" s="19">
        <f aca="true" t="shared" si="10" ref="P30:P35">$H30+$J30+$L30+$N30</f>
        <v>142389000</v>
      </c>
      <c r="Q30" s="20">
        <f aca="true" t="shared" si="11" ref="Q30:Q35">$I30+$K30+$M30+$O30</f>
        <v>337960299</v>
      </c>
      <c r="R30" s="21">
        <f aca="true" t="shared" si="12" ref="R30:R35">IF($L30=0,0,(($N30-$L30)/$L30)*100)</f>
        <v>5.501485724129021</v>
      </c>
      <c r="S30" s="22">
        <f aca="true" t="shared" si="13" ref="S30:S35">IF($M30=0,0,(($O30-$M30)/$M30)*100)</f>
        <v>116.12204107143604</v>
      </c>
      <c r="T30" s="21">
        <f>IF($E30=0,0,($P30/$E30)*100)</f>
        <v>37.792723807804904</v>
      </c>
      <c r="U30" s="23">
        <f>IF($E30=0,0,($Q30/$E30)*100)</f>
        <v>89.70103194846628</v>
      </c>
      <c r="V30" s="19">
        <v>53076000</v>
      </c>
      <c r="W30" s="20">
        <v>996000</v>
      </c>
    </row>
    <row r="31" spans="1:23" ht="12.75" customHeight="1">
      <c r="A31" s="17" t="s">
        <v>52</v>
      </c>
      <c r="B31" s="18">
        <v>580296000</v>
      </c>
      <c r="C31" s="18">
        <v>4868000</v>
      </c>
      <c r="D31" s="18"/>
      <c r="E31" s="18">
        <f t="shared" si="9"/>
        <v>585164000</v>
      </c>
      <c r="F31" s="19">
        <v>585164000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18000000</v>
      </c>
      <c r="C33" s="18">
        <v>3579000</v>
      </c>
      <c r="D33" s="18"/>
      <c r="E33" s="18">
        <f t="shared" si="9"/>
        <v>21579000</v>
      </c>
      <c r="F33" s="19">
        <v>21579000</v>
      </c>
      <c r="G33" s="20">
        <v>21578000</v>
      </c>
      <c r="H33" s="19">
        <v>0</v>
      </c>
      <c r="I33" s="20">
        <v>2218666</v>
      </c>
      <c r="J33" s="19">
        <v>0</v>
      </c>
      <c r="K33" s="20">
        <v>4186283</v>
      </c>
      <c r="L33" s="19">
        <v>0</v>
      </c>
      <c r="M33" s="20">
        <v>2512139</v>
      </c>
      <c r="N33" s="19">
        <v>15777000</v>
      </c>
      <c r="O33" s="20">
        <v>16008319</v>
      </c>
      <c r="P33" s="19">
        <f t="shared" si="10"/>
        <v>15777000</v>
      </c>
      <c r="Q33" s="20">
        <f t="shared" si="11"/>
        <v>24925407</v>
      </c>
      <c r="R33" s="21">
        <f t="shared" si="12"/>
        <v>0</v>
      </c>
      <c r="S33" s="22">
        <f t="shared" si="13"/>
        <v>537.2385843299276</v>
      </c>
      <c r="T33" s="21">
        <f>IF($E33=0,0,($P33/$E33)*100)</f>
        <v>73.11274850549145</v>
      </c>
      <c r="U33" s="23">
        <f>IF($E33=0,0,($Q33/$E33)*100)</f>
        <v>115.50770193243432</v>
      </c>
      <c r="V33" s="19">
        <v>11296000</v>
      </c>
      <c r="W33" s="20"/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984196000</v>
      </c>
      <c r="C35" s="25">
        <f>SUM(C30:C34)</f>
        <v>-690000</v>
      </c>
      <c r="D35" s="25"/>
      <c r="E35" s="25">
        <f t="shared" si="9"/>
        <v>983506000</v>
      </c>
      <c r="F35" s="26">
        <f aca="true" t="shared" si="14" ref="F35:O35">SUM(F30:F34)</f>
        <v>978121000</v>
      </c>
      <c r="G35" s="27">
        <f t="shared" si="14"/>
        <v>398341000</v>
      </c>
      <c r="H35" s="26">
        <f t="shared" si="14"/>
        <v>1401000</v>
      </c>
      <c r="I35" s="27">
        <f t="shared" si="14"/>
        <v>87053820</v>
      </c>
      <c r="J35" s="26">
        <f t="shared" si="14"/>
        <v>45549000</v>
      </c>
      <c r="K35" s="27">
        <f t="shared" si="14"/>
        <v>72742019</v>
      </c>
      <c r="L35" s="26">
        <f t="shared" si="14"/>
        <v>46442000</v>
      </c>
      <c r="M35" s="27">
        <f t="shared" si="14"/>
        <v>60897631</v>
      </c>
      <c r="N35" s="26">
        <f t="shared" si="14"/>
        <v>64774000</v>
      </c>
      <c r="O35" s="27">
        <f t="shared" si="14"/>
        <v>142192236</v>
      </c>
      <c r="P35" s="26">
        <f t="shared" si="10"/>
        <v>158166000</v>
      </c>
      <c r="Q35" s="27">
        <f t="shared" si="11"/>
        <v>362885706</v>
      </c>
      <c r="R35" s="28">
        <f t="shared" si="12"/>
        <v>39.4728909177038</v>
      </c>
      <c r="S35" s="29">
        <f t="shared" si="13"/>
        <v>133.49387105058324</v>
      </c>
      <c r="T35" s="28">
        <f>IF((+$E30+$E33)=0,0,(P35/(+$E30+$E33))*100)</f>
        <v>39.70608170868249</v>
      </c>
      <c r="U35" s="30">
        <f>IF((+$E30+$E33)=0,0,(Q35/(+$E30+$E33))*100)</f>
        <v>91.09903198758855</v>
      </c>
      <c r="V35" s="26">
        <f>SUM(V30:V34)</f>
        <v>64372000</v>
      </c>
      <c r="W35" s="27">
        <f>SUM(W30:W34)</f>
        <v>996000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597294000</v>
      </c>
      <c r="C38" s="18">
        <v>-7637000</v>
      </c>
      <c r="D38" s="18"/>
      <c r="E38" s="18">
        <f t="shared" si="15"/>
        <v>589657000</v>
      </c>
      <c r="F38" s="19">
        <v>589657000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51000000</v>
      </c>
      <c r="C39" s="18">
        <v>-1000000</v>
      </c>
      <c r="D39" s="18"/>
      <c r="E39" s="18">
        <f t="shared" si="15"/>
        <v>50000000</v>
      </c>
      <c r="F39" s="19">
        <v>50000000</v>
      </c>
      <c r="G39" s="20">
        <v>50000000</v>
      </c>
      <c r="H39" s="19">
        <v>2304000</v>
      </c>
      <c r="I39" s="20">
        <v>9928264</v>
      </c>
      <c r="J39" s="19">
        <v>4377000</v>
      </c>
      <c r="K39" s="20">
        <v>13268653</v>
      </c>
      <c r="L39" s="19">
        <v>11388000</v>
      </c>
      <c r="M39" s="20">
        <v>14150219</v>
      </c>
      <c r="N39" s="19">
        <v>26438000</v>
      </c>
      <c r="O39" s="20">
        <v>13736145</v>
      </c>
      <c r="P39" s="19">
        <f t="shared" si="16"/>
        <v>44507000</v>
      </c>
      <c r="Q39" s="20">
        <f t="shared" si="17"/>
        <v>51083281</v>
      </c>
      <c r="R39" s="21">
        <f t="shared" si="18"/>
        <v>132.15665612925886</v>
      </c>
      <c r="S39" s="22">
        <f t="shared" si="19"/>
        <v>-2.926272731185291</v>
      </c>
      <c r="T39" s="21">
        <f t="shared" si="20"/>
        <v>89.01400000000001</v>
      </c>
      <c r="U39" s="23">
        <f t="shared" si="21"/>
        <v>102.166562</v>
      </c>
      <c r="V39" s="19">
        <v>10710000</v>
      </c>
      <c r="W39" s="20"/>
    </row>
    <row r="40" spans="1:23" ht="12.75" customHeight="1">
      <c r="A40" s="17" t="s">
        <v>60</v>
      </c>
      <c r="B40" s="18">
        <v>1800000</v>
      </c>
      <c r="C40" s="18">
        <v>-300000</v>
      </c>
      <c r="D40" s="18"/>
      <c r="E40" s="18">
        <f t="shared" si="15"/>
        <v>1500000</v>
      </c>
      <c r="F40" s="19">
        <v>1500000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86778000</v>
      </c>
      <c r="C42" s="18">
        <v>0</v>
      </c>
      <c r="D42" s="18"/>
      <c r="E42" s="18">
        <f t="shared" si="15"/>
        <v>86778000</v>
      </c>
      <c r="F42" s="19">
        <v>86778000</v>
      </c>
      <c r="G42" s="20">
        <v>79277000</v>
      </c>
      <c r="H42" s="19">
        <v>98000</v>
      </c>
      <c r="I42" s="20">
        <v>0</v>
      </c>
      <c r="J42" s="19">
        <v>13697000</v>
      </c>
      <c r="K42" s="20">
        <v>15381106</v>
      </c>
      <c r="L42" s="19">
        <v>9571000</v>
      </c>
      <c r="M42" s="20">
        <v>24616931</v>
      </c>
      <c r="N42" s="19">
        <v>54897000</v>
      </c>
      <c r="O42" s="20">
        <v>45525818</v>
      </c>
      <c r="P42" s="19">
        <f t="shared" si="16"/>
        <v>78263000</v>
      </c>
      <c r="Q42" s="20">
        <f t="shared" si="17"/>
        <v>85523855</v>
      </c>
      <c r="R42" s="21">
        <f t="shared" si="18"/>
        <v>473.57642879531915</v>
      </c>
      <c r="S42" s="22">
        <f t="shared" si="19"/>
        <v>84.93701753480156</v>
      </c>
      <c r="T42" s="21">
        <f t="shared" si="20"/>
        <v>90.18760515337989</v>
      </c>
      <c r="U42" s="23">
        <f t="shared" si="21"/>
        <v>98.55476618497777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736872000</v>
      </c>
      <c r="C44" s="25">
        <f>SUM(C37:C43)</f>
        <v>-8937000</v>
      </c>
      <c r="D44" s="25"/>
      <c r="E44" s="25">
        <f t="shared" si="15"/>
        <v>727935000</v>
      </c>
      <c r="F44" s="26">
        <f aca="true" t="shared" si="22" ref="F44:O44">SUM(F37:F43)</f>
        <v>727935000</v>
      </c>
      <c r="G44" s="27">
        <f t="shared" si="22"/>
        <v>129277000</v>
      </c>
      <c r="H44" s="26">
        <f t="shared" si="22"/>
        <v>2402000</v>
      </c>
      <c r="I44" s="27">
        <f t="shared" si="22"/>
        <v>9928264</v>
      </c>
      <c r="J44" s="26">
        <f t="shared" si="22"/>
        <v>18074000</v>
      </c>
      <c r="K44" s="27">
        <f t="shared" si="22"/>
        <v>28649759</v>
      </c>
      <c r="L44" s="26">
        <f t="shared" si="22"/>
        <v>20959000</v>
      </c>
      <c r="M44" s="27">
        <f t="shared" si="22"/>
        <v>38767150</v>
      </c>
      <c r="N44" s="26">
        <f t="shared" si="22"/>
        <v>81335000</v>
      </c>
      <c r="O44" s="27">
        <f t="shared" si="22"/>
        <v>59261963</v>
      </c>
      <c r="P44" s="26">
        <f t="shared" si="16"/>
        <v>122770000</v>
      </c>
      <c r="Q44" s="27">
        <f t="shared" si="17"/>
        <v>136607136</v>
      </c>
      <c r="R44" s="28">
        <f t="shared" si="18"/>
        <v>288.06717877761344</v>
      </c>
      <c r="S44" s="29">
        <f t="shared" si="19"/>
        <v>52.86644233584362</v>
      </c>
      <c r="T44" s="28">
        <f>IF((+$E39+$E41+$E42)=0,0,(P44/(+$E39+$E41+$E42))*100)</f>
        <v>89.75858690725117</v>
      </c>
      <c r="U44" s="30">
        <f>IF((+$E39+$E41+$E42)=0,0,(Q44/(+$E39+$E41+$E42))*100)</f>
        <v>99.87507932562254</v>
      </c>
      <c r="V44" s="26">
        <f>SUM(V37:V43)</f>
        <v>10710000</v>
      </c>
      <c r="W44" s="27">
        <f>SUM(W37:W43)</f>
        <v>0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0</v>
      </c>
      <c r="C47" s="18">
        <v>0</v>
      </c>
      <c r="D47" s="18"/>
      <c r="E47" s="18">
        <f>$B47+$C47+$D47</f>
        <v>0</v>
      </c>
      <c r="F47" s="19">
        <v>0</v>
      </c>
      <c r="G47" s="20">
        <v>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f>$H47+$J47+$L47+$N47</f>
        <v>0</v>
      </c>
      <c r="Q47" s="20">
        <f>$I47+$K47+$M47+$O47</f>
        <v>0</v>
      </c>
      <c r="R47" s="21">
        <f>IF($L47=0,0,(($N47-$L47)/$L47)*100)</f>
        <v>0</v>
      </c>
      <c r="S47" s="22">
        <f>IF($M47=0,0,(($O47-$M47)/$M47)*100)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0</v>
      </c>
      <c r="C50" s="36">
        <f>SUM(C46:C49)</f>
        <v>0</v>
      </c>
      <c r="D50" s="36"/>
      <c r="E50" s="36">
        <f>$B50+$C50+$D50</f>
        <v>0</v>
      </c>
      <c r="F50" s="37">
        <f aca="true" t="shared" si="23" ref="F50:O50">SUM(F46:F49)</f>
        <v>0</v>
      </c>
      <c r="G50" s="38">
        <f t="shared" si="23"/>
        <v>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0</v>
      </c>
      <c r="N50" s="37">
        <f t="shared" si="23"/>
        <v>0</v>
      </c>
      <c r="O50" s="38">
        <f t="shared" si="23"/>
        <v>0</v>
      </c>
      <c r="P50" s="37">
        <f>$H50+$J50+$L50+$N50</f>
        <v>0</v>
      </c>
      <c r="Q50" s="38">
        <f>$I50+$K50+$M50+$O50</f>
        <v>0</v>
      </c>
      <c r="R50" s="39">
        <f>IF($L50=0,0,(($N50-$L50)/$L50)*100)</f>
        <v>0</v>
      </c>
      <c r="S50" s="40">
        <f>IF($M50=0,0,(($O50-$M50)/$M50)*100)</f>
        <v>0</v>
      </c>
      <c r="T50" s="39">
        <f>IF($E50=0,0,($P50/$E50)*100)</f>
        <v>0</v>
      </c>
      <c r="U50" s="41">
        <f>IF($E50=0,0,($Q50/$E50)*100)</f>
        <v>0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25011000</v>
      </c>
      <c r="C52" s="18">
        <v>0</v>
      </c>
      <c r="D52" s="18"/>
      <c r="E52" s="18">
        <f>$B52+$C52+$D52</f>
        <v>25011000</v>
      </c>
      <c r="F52" s="19">
        <v>25011000</v>
      </c>
      <c r="G52" s="20">
        <v>25011000</v>
      </c>
      <c r="H52" s="19">
        <v>0</v>
      </c>
      <c r="I52" s="20">
        <v>0</v>
      </c>
      <c r="J52" s="19">
        <v>0</v>
      </c>
      <c r="K52" s="20">
        <v>3525308</v>
      </c>
      <c r="L52" s="19">
        <v>0</v>
      </c>
      <c r="M52" s="20">
        <v>985692</v>
      </c>
      <c r="N52" s="19">
        <v>0</v>
      </c>
      <c r="O52" s="20">
        <v>10553500</v>
      </c>
      <c r="P52" s="19">
        <f>$H52+$J52+$L52+$N52</f>
        <v>0</v>
      </c>
      <c r="Q52" s="20">
        <f>$I52+$K52+$M52+$O52</f>
        <v>15064500</v>
      </c>
      <c r="R52" s="21">
        <f>IF($L52=0,0,(($N52-$L52)/$L52)*100)</f>
        <v>0</v>
      </c>
      <c r="S52" s="22">
        <f>IF($M52=0,0,(($O52-$M52)/$M52)*100)</f>
        <v>970.6691339688259</v>
      </c>
      <c r="T52" s="21">
        <f>IF($E52=0,0,($P52/$E52)*100)</f>
        <v>0</v>
      </c>
      <c r="U52" s="23">
        <f>IF($E52=0,0,($Q52/$E52)*100)</f>
        <v>60.23149814081804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28334000</v>
      </c>
      <c r="D53" s="18"/>
      <c r="E53" s="18">
        <f>$B53+$C53+$D53</f>
        <v>28334000</v>
      </c>
      <c r="F53" s="19">
        <v>28334000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25011000</v>
      </c>
      <c r="C55" s="25">
        <f>SUM(C52:C54)</f>
        <v>28334000</v>
      </c>
      <c r="D55" s="25"/>
      <c r="E55" s="25">
        <f>$B55+$C55+$D55</f>
        <v>53345000</v>
      </c>
      <c r="F55" s="26">
        <f aca="true" t="shared" si="24" ref="F55:O55">SUM(F52:F54)</f>
        <v>53345000</v>
      </c>
      <c r="G55" s="27">
        <f t="shared" si="24"/>
        <v>25011000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3525308</v>
      </c>
      <c r="L55" s="26">
        <f t="shared" si="24"/>
        <v>0</v>
      </c>
      <c r="M55" s="27">
        <f t="shared" si="24"/>
        <v>985692</v>
      </c>
      <c r="N55" s="26">
        <f t="shared" si="24"/>
        <v>0</v>
      </c>
      <c r="O55" s="27">
        <f t="shared" si="24"/>
        <v>10553500</v>
      </c>
      <c r="P55" s="26">
        <f>$H55+$J55+$L55+$N55</f>
        <v>0</v>
      </c>
      <c r="Q55" s="27">
        <f>$I55+$K55+$M55+$O55</f>
        <v>15064500</v>
      </c>
      <c r="R55" s="28">
        <f>IF($L55=0,0,(($N55-$L55)/$L55)*100)</f>
        <v>0</v>
      </c>
      <c r="S55" s="29">
        <f>IF($M55=0,0,(($O55-$M55)/$M55)*100)</f>
        <v>970.6691339688259</v>
      </c>
      <c r="T55" s="28">
        <f>IF((+$E52+$E54)=0,0,(P55/(+$E52+$E54))*100)</f>
        <v>0</v>
      </c>
      <c r="U55" s="30">
        <f>IF((+$E52+$E54)=0,0,(Q55/(+$E52+$E54))*100)</f>
        <v>60.23149814081804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2246520000</v>
      </c>
      <c r="C56" s="43">
        <f>SUM(C9:C14,C17:C19,C22:C24,C27,C30:C34,C37:C43,C46:C49,C52:C54)</f>
        <v>123656000</v>
      </c>
      <c r="D56" s="43"/>
      <c r="E56" s="43">
        <f>$B56+$C56+$D56</f>
        <v>2370176000</v>
      </c>
      <c r="F56" s="44">
        <f aca="true" t="shared" si="25" ref="F56:O56">SUM(F9:F14,F17:F19,F22:F24,F27,F30:F34,F37:F43,F46:F49,F52:F54)</f>
        <v>2364791000</v>
      </c>
      <c r="G56" s="45">
        <f t="shared" si="25"/>
        <v>1151280000</v>
      </c>
      <c r="H56" s="44">
        <f t="shared" si="25"/>
        <v>44144000</v>
      </c>
      <c r="I56" s="45">
        <f t="shared" si="25"/>
        <v>158479328</v>
      </c>
      <c r="J56" s="44">
        <f t="shared" si="25"/>
        <v>137313000</v>
      </c>
      <c r="K56" s="45">
        <f t="shared" si="25"/>
        <v>245571671</v>
      </c>
      <c r="L56" s="44">
        <f t="shared" si="25"/>
        <v>319387000</v>
      </c>
      <c r="M56" s="45">
        <f t="shared" si="25"/>
        <v>169314355</v>
      </c>
      <c r="N56" s="44">
        <f t="shared" si="25"/>
        <v>291087000</v>
      </c>
      <c r="O56" s="45">
        <f t="shared" si="25"/>
        <v>472765461</v>
      </c>
      <c r="P56" s="44">
        <f>$H56+$J56+$L56+$N56</f>
        <v>791931000</v>
      </c>
      <c r="Q56" s="45">
        <f>$I56+$K56+$M56+$O56</f>
        <v>1046130815</v>
      </c>
      <c r="R56" s="46">
        <f>IF($L56=0,0,(($N56-$L56)/$L56)*100)</f>
        <v>-8.860723824075494</v>
      </c>
      <c r="S56" s="47">
        <f>IF($M56=0,0,(($O56-$M56)/$M56)*100)</f>
        <v>179.22349584593698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68.34167254928019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90.27848335579945</v>
      </c>
      <c r="V56" s="44">
        <f>SUM(V9:V14,V17:V19,V22:V24,V27,V30:V34,V37:V43,V46:V49,V52:V54)</f>
        <v>366999000</v>
      </c>
      <c r="W56" s="45">
        <f>SUM(W9:W14,W17:W19,W22:W24,W27,W30:W34,W37:W43,W46:W49,W52:W54)</f>
        <v>279615955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2925461000</v>
      </c>
      <c r="C58" s="18">
        <v>27445000</v>
      </c>
      <c r="D58" s="18"/>
      <c r="E58" s="18">
        <f>$B58+$C58+$D58</f>
        <v>2952906000</v>
      </c>
      <c r="F58" s="19">
        <v>2952906000</v>
      </c>
      <c r="G58" s="20">
        <v>2952906000</v>
      </c>
      <c r="H58" s="19">
        <v>806882000</v>
      </c>
      <c r="I58" s="20">
        <v>691542623</v>
      </c>
      <c r="J58" s="19">
        <v>606332000</v>
      </c>
      <c r="K58" s="20">
        <v>841540968</v>
      </c>
      <c r="L58" s="19">
        <v>495667000</v>
      </c>
      <c r="M58" s="20">
        <v>447287540</v>
      </c>
      <c r="N58" s="19">
        <v>921802000</v>
      </c>
      <c r="O58" s="20">
        <v>1090872786</v>
      </c>
      <c r="P58" s="19">
        <f>$H58+$J58+$L58+$N58</f>
        <v>2830683000</v>
      </c>
      <c r="Q58" s="20">
        <f>$I58+$K58+$M58+$O58</f>
        <v>3071243917</v>
      </c>
      <c r="R58" s="21">
        <f>IF($L58=0,0,(($N58-$L58)/$L58)*100)</f>
        <v>85.97203364355505</v>
      </c>
      <c r="S58" s="22">
        <f>IF($M58=0,0,(($O58-$M58)/$M58)*100)</f>
        <v>143.8862450762657</v>
      </c>
      <c r="T58" s="21">
        <f>IF($E58=0,0,($P58/$E58)*100)</f>
        <v>95.86092479747069</v>
      </c>
      <c r="U58" s="23">
        <f>IF($E58=0,0,($Q58/$E58)*100)</f>
        <v>104.0075070794668</v>
      </c>
      <c r="V58" s="19">
        <v>343096000</v>
      </c>
      <c r="W58" s="20">
        <v>8423800</v>
      </c>
    </row>
    <row r="59" spans="1:23" ht="12.75" customHeight="1">
      <c r="A59" s="35" t="s">
        <v>39</v>
      </c>
      <c r="B59" s="36">
        <f>B58</f>
        <v>2925461000</v>
      </c>
      <c r="C59" s="36">
        <f>C58</f>
        <v>27445000</v>
      </c>
      <c r="D59" s="36"/>
      <c r="E59" s="36">
        <f>$B59+$C59+$D59</f>
        <v>2952906000</v>
      </c>
      <c r="F59" s="37">
        <f aca="true" t="shared" si="26" ref="F59:O59">F58</f>
        <v>2952906000</v>
      </c>
      <c r="G59" s="38">
        <f t="shared" si="26"/>
        <v>2952906000</v>
      </c>
      <c r="H59" s="37">
        <f t="shared" si="26"/>
        <v>806882000</v>
      </c>
      <c r="I59" s="38">
        <f t="shared" si="26"/>
        <v>691542623</v>
      </c>
      <c r="J59" s="37">
        <f t="shared" si="26"/>
        <v>606332000</v>
      </c>
      <c r="K59" s="38">
        <f t="shared" si="26"/>
        <v>841540968</v>
      </c>
      <c r="L59" s="37">
        <f t="shared" si="26"/>
        <v>495667000</v>
      </c>
      <c r="M59" s="38">
        <f t="shared" si="26"/>
        <v>447287540</v>
      </c>
      <c r="N59" s="37">
        <f t="shared" si="26"/>
        <v>921802000</v>
      </c>
      <c r="O59" s="38">
        <f t="shared" si="26"/>
        <v>1090872786</v>
      </c>
      <c r="P59" s="37">
        <f>$H59+$J59+$L59+$N59</f>
        <v>2830683000</v>
      </c>
      <c r="Q59" s="38">
        <f>$I59+$K59+$M59+$O59</f>
        <v>3071243917</v>
      </c>
      <c r="R59" s="39">
        <f>IF($L59=0,0,(($N59-$L59)/$L59)*100)</f>
        <v>85.97203364355505</v>
      </c>
      <c r="S59" s="40">
        <f>IF($M59=0,0,(($O59-$M59)/$M59)*100)</f>
        <v>143.8862450762657</v>
      </c>
      <c r="T59" s="39">
        <f>IF($E59=0,0,($P59/$E59)*100)</f>
        <v>95.86092479747069</v>
      </c>
      <c r="U59" s="41">
        <f>IF($E59=0,0,($Q59/$E59)*100)</f>
        <v>104.0075070794668</v>
      </c>
      <c r="V59" s="37">
        <f>V58</f>
        <v>343096000</v>
      </c>
      <c r="W59" s="38">
        <f>W58</f>
        <v>8423800</v>
      </c>
    </row>
    <row r="60" spans="1:23" ht="12.75" customHeight="1">
      <c r="A60" s="42" t="s">
        <v>73</v>
      </c>
      <c r="B60" s="43">
        <f>B58</f>
        <v>2925461000</v>
      </c>
      <c r="C60" s="43">
        <f>C58</f>
        <v>27445000</v>
      </c>
      <c r="D60" s="43"/>
      <c r="E60" s="43">
        <f>$B60+$C60+$D60</f>
        <v>2952906000</v>
      </c>
      <c r="F60" s="44">
        <f aca="true" t="shared" si="27" ref="F60:O60">F58</f>
        <v>2952906000</v>
      </c>
      <c r="G60" s="45">
        <f t="shared" si="27"/>
        <v>2952906000</v>
      </c>
      <c r="H60" s="44">
        <f t="shared" si="27"/>
        <v>806882000</v>
      </c>
      <c r="I60" s="45">
        <f t="shared" si="27"/>
        <v>691542623</v>
      </c>
      <c r="J60" s="44">
        <f t="shared" si="27"/>
        <v>606332000</v>
      </c>
      <c r="K60" s="45">
        <f t="shared" si="27"/>
        <v>841540968</v>
      </c>
      <c r="L60" s="44">
        <f t="shared" si="27"/>
        <v>495667000</v>
      </c>
      <c r="M60" s="45">
        <f t="shared" si="27"/>
        <v>447287540</v>
      </c>
      <c r="N60" s="44">
        <f t="shared" si="27"/>
        <v>921802000</v>
      </c>
      <c r="O60" s="45">
        <f t="shared" si="27"/>
        <v>1090872786</v>
      </c>
      <c r="P60" s="44">
        <f>$H60+$J60+$L60+$N60</f>
        <v>2830683000</v>
      </c>
      <c r="Q60" s="45">
        <f>$I60+$K60+$M60+$O60</f>
        <v>3071243917</v>
      </c>
      <c r="R60" s="46">
        <f>IF($L60=0,0,(($N60-$L60)/$L60)*100)</f>
        <v>85.97203364355505</v>
      </c>
      <c r="S60" s="47">
        <f>IF($M60=0,0,(($O60-$M60)/$M60)*100)</f>
        <v>143.8862450762657</v>
      </c>
      <c r="T60" s="46">
        <f>IF($E60=0,0,($P60/$E60)*100)</f>
        <v>95.86092479747069</v>
      </c>
      <c r="U60" s="50">
        <f>IF($E60=0,0,($Q60/$E60)*100)</f>
        <v>104.0075070794668</v>
      </c>
      <c r="V60" s="44">
        <f>V58</f>
        <v>343096000</v>
      </c>
      <c r="W60" s="45">
        <f>W58</f>
        <v>8423800</v>
      </c>
    </row>
    <row r="61" spans="1:23" ht="12.75" customHeight="1" thickBot="1">
      <c r="A61" s="42" t="s">
        <v>75</v>
      </c>
      <c r="B61" s="43">
        <f>SUM(B9:B14,B17:B19,B22:B24,B27,B30:B34,B37:B43,B46:B49,B52:B54,B58)</f>
        <v>5171981000</v>
      </c>
      <c r="C61" s="43">
        <f>SUM(C9:C14,C17:C19,C22:C24,C27,C30:C34,C37:C43,C46:C49,C52:C54,C58)</f>
        <v>151101000</v>
      </c>
      <c r="D61" s="43"/>
      <c r="E61" s="43">
        <f>$B61+$C61+$D61</f>
        <v>5323082000</v>
      </c>
      <c r="F61" s="44">
        <f aca="true" t="shared" si="28" ref="F61:O61">SUM(F9:F14,F17:F19,F22:F24,F27,F30:F34,F37:F43,F46:F49,F52:F54,F58)</f>
        <v>5317697000</v>
      </c>
      <c r="G61" s="45">
        <f t="shared" si="28"/>
        <v>4104186000</v>
      </c>
      <c r="H61" s="44">
        <f t="shared" si="28"/>
        <v>851026000</v>
      </c>
      <c r="I61" s="45">
        <f t="shared" si="28"/>
        <v>850021951</v>
      </c>
      <c r="J61" s="44">
        <f t="shared" si="28"/>
        <v>743645000</v>
      </c>
      <c r="K61" s="45">
        <f t="shared" si="28"/>
        <v>1087112639</v>
      </c>
      <c r="L61" s="44">
        <f t="shared" si="28"/>
        <v>815054000</v>
      </c>
      <c r="M61" s="45">
        <f t="shared" si="28"/>
        <v>616601895</v>
      </c>
      <c r="N61" s="44">
        <f t="shared" si="28"/>
        <v>1212889000</v>
      </c>
      <c r="O61" s="45">
        <f t="shared" si="28"/>
        <v>1563638247</v>
      </c>
      <c r="P61" s="44">
        <f>$H61+$J61+$L61+$N61</f>
        <v>3622614000</v>
      </c>
      <c r="Q61" s="45">
        <f>$I61+$K61+$M61+$O61</f>
        <v>4117374732</v>
      </c>
      <c r="R61" s="46">
        <f>IF($L61=0,0,(($N61-$L61)/$L61)*100)</f>
        <v>48.81087633457415</v>
      </c>
      <c r="S61" s="47">
        <f>IF($M61=0,0,(($O61-$M61)/$M61)*100)</f>
        <v>153.58959479033064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88.10527452472074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100.13830650574656</v>
      </c>
      <c r="V61" s="44">
        <f>SUM(V9:V14,V17:V19,V22:V24,V27,V30:V34,V37:V43,V46:V49,V52:V54,V58)</f>
        <v>710095000</v>
      </c>
      <c r="W61" s="45">
        <f>SUM(W9:W14,W17:W19,W22:W24,W27,W30:W34,W37:W43,W46:W49,W52:W54,W58)</f>
        <v>288039755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64963000</v>
      </c>
      <c r="C74" s="94">
        <f t="shared" si="30"/>
        <v>423656000</v>
      </c>
      <c r="D74" s="94">
        <f t="shared" si="30"/>
        <v>0</v>
      </c>
      <c r="E74" s="94">
        <f t="shared" si="30"/>
        <v>488619000</v>
      </c>
      <c r="F74" s="94">
        <f t="shared" si="30"/>
        <v>0</v>
      </c>
      <c r="G74" s="94">
        <f t="shared" si="30"/>
        <v>0</v>
      </c>
      <c r="H74" s="94">
        <f t="shared" si="30"/>
        <v>137566000</v>
      </c>
      <c r="I74" s="94">
        <f t="shared" si="30"/>
        <v>0</v>
      </c>
      <c r="J74" s="94">
        <f t="shared" si="30"/>
        <v>225566000</v>
      </c>
      <c r="K74" s="94">
        <f t="shared" si="30"/>
        <v>0</v>
      </c>
      <c r="L74" s="94">
        <f t="shared" si="30"/>
        <v>95156000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458288000</v>
      </c>
      <c r="Q74" s="95">
        <f t="shared" si="30"/>
        <v>0</v>
      </c>
      <c r="R74" s="96">
        <f t="shared" si="30"/>
        <v>-500</v>
      </c>
      <c r="S74" s="96">
        <f t="shared" si="30"/>
        <v>0</v>
      </c>
      <c r="T74" s="97">
        <f>IF(SUM($E75:$E83)=0,0,(P74/SUM($E75:$E83))*100)</f>
        <v>93.79250499878228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0</v>
      </c>
      <c r="C75" s="100">
        <v>0</v>
      </c>
      <c r="D75" s="100"/>
      <c r="E75" s="100">
        <f aca="true" t="shared" si="31" ref="E75:E83">$B75+$C75+$D75</f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0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0</v>
      </c>
      <c r="C76" s="88">
        <v>7000000</v>
      </c>
      <c r="D76" s="88"/>
      <c r="E76" s="88">
        <f t="shared" si="31"/>
        <v>7000000</v>
      </c>
      <c r="F76" s="88">
        <v>0</v>
      </c>
      <c r="G76" s="88">
        <v>0</v>
      </c>
      <c r="H76" s="88">
        <v>9423000</v>
      </c>
      <c r="I76" s="88">
        <v>0</v>
      </c>
      <c r="J76" s="88">
        <v>0</v>
      </c>
      <c r="K76" s="88">
        <v>0</v>
      </c>
      <c r="L76" s="88">
        <v>13779000</v>
      </c>
      <c r="M76" s="88">
        <v>0</v>
      </c>
      <c r="N76" s="88">
        <v>0</v>
      </c>
      <c r="O76" s="88">
        <v>0</v>
      </c>
      <c r="P76" s="90">
        <f t="shared" si="32"/>
        <v>23202000</v>
      </c>
      <c r="Q76" s="90">
        <f t="shared" si="33"/>
        <v>0</v>
      </c>
      <c r="R76" s="101">
        <f t="shared" si="34"/>
        <v>-100</v>
      </c>
      <c r="S76" s="102">
        <f t="shared" si="35"/>
        <v>0</v>
      </c>
      <c r="T76" s="101">
        <f t="shared" si="36"/>
        <v>331.45714285714286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0</v>
      </c>
      <c r="C77" s="88">
        <v>0</v>
      </c>
      <c r="D77" s="88"/>
      <c r="E77" s="88">
        <f t="shared" si="31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f t="shared" si="32"/>
        <v>0</v>
      </c>
      <c r="Q77" s="90">
        <f t="shared" si="33"/>
        <v>0</v>
      </c>
      <c r="R77" s="101">
        <f t="shared" si="34"/>
        <v>0</v>
      </c>
      <c r="S77" s="102">
        <f t="shared" si="35"/>
        <v>0</v>
      </c>
      <c r="T77" s="101">
        <f t="shared" si="36"/>
        <v>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0</v>
      </c>
      <c r="C78" s="88">
        <v>196113000</v>
      </c>
      <c r="D78" s="88"/>
      <c r="E78" s="88">
        <f t="shared" si="31"/>
        <v>196113000</v>
      </c>
      <c r="F78" s="88">
        <v>0</v>
      </c>
      <c r="G78" s="88">
        <v>0</v>
      </c>
      <c r="H78" s="88">
        <v>95795000</v>
      </c>
      <c r="I78" s="88">
        <v>0</v>
      </c>
      <c r="J78" s="88">
        <v>42920000</v>
      </c>
      <c r="K78" s="88">
        <v>0</v>
      </c>
      <c r="L78" s="88">
        <v>55069000</v>
      </c>
      <c r="M78" s="88">
        <v>0</v>
      </c>
      <c r="N78" s="88">
        <v>0</v>
      </c>
      <c r="O78" s="88">
        <v>0</v>
      </c>
      <c r="P78" s="90">
        <f t="shared" si="32"/>
        <v>193784000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98.812419370465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0</v>
      </c>
      <c r="C79" s="88">
        <v>0</v>
      </c>
      <c r="D79" s="88"/>
      <c r="E79" s="88">
        <f t="shared" si="31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90">
        <f t="shared" si="32"/>
        <v>0</v>
      </c>
      <c r="Q79" s="90">
        <f t="shared" si="33"/>
        <v>0</v>
      </c>
      <c r="R79" s="101">
        <f t="shared" si="34"/>
        <v>0</v>
      </c>
      <c r="S79" s="102">
        <f t="shared" si="35"/>
        <v>0</v>
      </c>
      <c r="T79" s="101">
        <f t="shared" si="36"/>
        <v>0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43311000</v>
      </c>
      <c r="C80" s="88">
        <v>7390000</v>
      </c>
      <c r="D80" s="88"/>
      <c r="E80" s="88">
        <f t="shared" si="31"/>
        <v>50701000</v>
      </c>
      <c r="F80" s="88">
        <v>0</v>
      </c>
      <c r="G80" s="88">
        <v>0</v>
      </c>
      <c r="H80" s="88">
        <v>14449000</v>
      </c>
      <c r="I80" s="88">
        <v>0</v>
      </c>
      <c r="J80" s="88">
        <v>15944000</v>
      </c>
      <c r="K80" s="88">
        <v>0</v>
      </c>
      <c r="L80" s="88">
        <v>20308000</v>
      </c>
      <c r="M80" s="88">
        <v>0</v>
      </c>
      <c r="N80" s="88">
        <v>0</v>
      </c>
      <c r="O80" s="88">
        <v>0</v>
      </c>
      <c r="P80" s="90">
        <f t="shared" si="32"/>
        <v>50701000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100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13578000</v>
      </c>
      <c r="C81" s="88">
        <v>209500000</v>
      </c>
      <c r="D81" s="88"/>
      <c r="E81" s="88">
        <f t="shared" si="31"/>
        <v>223078000</v>
      </c>
      <c r="F81" s="88">
        <v>0</v>
      </c>
      <c r="G81" s="88">
        <v>0</v>
      </c>
      <c r="H81" s="88">
        <v>11375000</v>
      </c>
      <c r="I81" s="88">
        <v>0</v>
      </c>
      <c r="J81" s="88">
        <v>166702000</v>
      </c>
      <c r="K81" s="88">
        <v>0</v>
      </c>
      <c r="L81" s="88">
        <v>4500000</v>
      </c>
      <c r="M81" s="88">
        <v>0</v>
      </c>
      <c r="N81" s="88">
        <v>0</v>
      </c>
      <c r="O81" s="88">
        <v>0</v>
      </c>
      <c r="P81" s="90">
        <f t="shared" si="32"/>
        <v>182577000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81.84446695774572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1000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90">
        <f t="shared" si="32"/>
        <v>1000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8074000</v>
      </c>
      <c r="C83" s="105">
        <v>3653000</v>
      </c>
      <c r="D83" s="105"/>
      <c r="E83" s="105">
        <f t="shared" si="31"/>
        <v>11727000</v>
      </c>
      <c r="F83" s="105">
        <v>0</v>
      </c>
      <c r="G83" s="105">
        <v>0</v>
      </c>
      <c r="H83" s="105">
        <v>6523000</v>
      </c>
      <c r="I83" s="105">
        <v>0</v>
      </c>
      <c r="J83" s="105">
        <v>0</v>
      </c>
      <c r="K83" s="105">
        <v>0</v>
      </c>
      <c r="L83" s="105">
        <v>1500000</v>
      </c>
      <c r="M83" s="105">
        <v>0</v>
      </c>
      <c r="N83" s="105">
        <v>0</v>
      </c>
      <c r="O83" s="105">
        <v>0</v>
      </c>
      <c r="P83" s="106">
        <f t="shared" si="32"/>
        <v>8023000</v>
      </c>
      <c r="Q83" s="106">
        <f t="shared" si="33"/>
        <v>0</v>
      </c>
      <c r="R83" s="107">
        <f t="shared" si="34"/>
        <v>-100</v>
      </c>
      <c r="S83" s="108">
        <f t="shared" si="35"/>
        <v>0</v>
      </c>
      <c r="T83" s="107">
        <f t="shared" si="36"/>
        <v>68.41476933572098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64963000</v>
      </c>
      <c r="C101" s="121">
        <f t="shared" si="44"/>
        <v>423656000</v>
      </c>
      <c r="D101" s="121">
        <f t="shared" si="44"/>
        <v>0</v>
      </c>
      <c r="E101" s="121">
        <f t="shared" si="44"/>
        <v>488619000</v>
      </c>
      <c r="F101" s="121">
        <f t="shared" si="44"/>
        <v>0</v>
      </c>
      <c r="G101" s="121">
        <f t="shared" si="44"/>
        <v>0</v>
      </c>
      <c r="H101" s="121">
        <f t="shared" si="44"/>
        <v>137566000</v>
      </c>
      <c r="I101" s="121">
        <f t="shared" si="44"/>
        <v>0</v>
      </c>
      <c r="J101" s="121">
        <f t="shared" si="44"/>
        <v>225566000</v>
      </c>
      <c r="K101" s="121">
        <f t="shared" si="44"/>
        <v>0</v>
      </c>
      <c r="L101" s="121">
        <f t="shared" si="44"/>
        <v>95156000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458288000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0.9379250499878228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64963000</v>
      </c>
      <c r="C102" s="124">
        <f aca="true" t="shared" si="45" ref="C102:Q102">C74</f>
        <v>423656000</v>
      </c>
      <c r="D102" s="124">
        <f t="shared" si="45"/>
        <v>0</v>
      </c>
      <c r="E102" s="124">
        <f t="shared" si="45"/>
        <v>488619000</v>
      </c>
      <c r="F102" s="124">
        <f t="shared" si="45"/>
        <v>0</v>
      </c>
      <c r="G102" s="124">
        <f t="shared" si="45"/>
        <v>0</v>
      </c>
      <c r="H102" s="124">
        <f t="shared" si="45"/>
        <v>137566000</v>
      </c>
      <c r="I102" s="124">
        <f t="shared" si="45"/>
        <v>0</v>
      </c>
      <c r="J102" s="124">
        <f t="shared" si="45"/>
        <v>225566000</v>
      </c>
      <c r="K102" s="124">
        <f t="shared" si="45"/>
        <v>0</v>
      </c>
      <c r="L102" s="124">
        <f t="shared" si="45"/>
        <v>95156000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458288000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0.9379250499878228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C1">
      <selection activeCell="U39" sqref="U39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36850000</v>
      </c>
      <c r="C10" s="18">
        <v>0</v>
      </c>
      <c r="D10" s="18"/>
      <c r="E10" s="18">
        <f aca="true" t="shared" si="0" ref="E10:E15">$B10+$C10+$D10</f>
        <v>36850000</v>
      </c>
      <c r="F10" s="19">
        <v>36850000</v>
      </c>
      <c r="G10" s="20">
        <v>36850000</v>
      </c>
      <c r="H10" s="19">
        <v>9424000</v>
      </c>
      <c r="I10" s="20">
        <v>9412227</v>
      </c>
      <c r="J10" s="19">
        <v>10292000</v>
      </c>
      <c r="K10" s="20">
        <v>9186498</v>
      </c>
      <c r="L10" s="19">
        <v>5998000</v>
      </c>
      <c r="M10" s="20">
        <v>6165381</v>
      </c>
      <c r="N10" s="19">
        <v>10039000</v>
      </c>
      <c r="O10" s="20">
        <v>8865221</v>
      </c>
      <c r="P10" s="19">
        <f aca="true" t="shared" si="1" ref="P10:P15">$H10+$J10+$L10+$N10</f>
        <v>35753000</v>
      </c>
      <c r="Q10" s="20">
        <f aca="true" t="shared" si="2" ref="Q10:Q15">$I10+$K10+$M10+$O10</f>
        <v>33629327</v>
      </c>
      <c r="R10" s="21">
        <f aca="true" t="shared" si="3" ref="R10:R15">IF($L10=0,0,(($N10-$L10)/$L10)*100)</f>
        <v>67.3724574858286</v>
      </c>
      <c r="S10" s="22">
        <f aca="true" t="shared" si="4" ref="S10:S15">IF($M10=0,0,(($O10-$M10)/$M10)*100)</f>
        <v>43.79031887891438</v>
      </c>
      <c r="T10" s="21">
        <f>IF($E10=0,0,($P10/$E10)*100)</f>
        <v>97.02306648575305</v>
      </c>
      <c r="U10" s="23">
        <f>IF($E10=0,0,($Q10/$E10)*100)</f>
        <v>91.26004613297151</v>
      </c>
      <c r="V10" s="19"/>
      <c r="W10" s="20"/>
    </row>
    <row r="11" spans="1:23" ht="12.75" customHeight="1">
      <c r="A11" s="17" t="s">
        <v>35</v>
      </c>
      <c r="B11" s="18">
        <v>0</v>
      </c>
      <c r="C11" s="18">
        <v>0</v>
      </c>
      <c r="D11" s="18"/>
      <c r="E11" s="18">
        <f t="shared" si="0"/>
        <v>0</v>
      </c>
      <c r="F11" s="19"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19">
        <v>0</v>
      </c>
      <c r="O11" s="20">
        <v>0</v>
      </c>
      <c r="P11" s="19">
        <f t="shared" si="1"/>
        <v>0</v>
      </c>
      <c r="Q11" s="20">
        <f t="shared" si="2"/>
        <v>0</v>
      </c>
      <c r="R11" s="21">
        <f t="shared" si="3"/>
        <v>0</v>
      </c>
      <c r="S11" s="22">
        <f t="shared" si="4"/>
        <v>0</v>
      </c>
      <c r="T11" s="21">
        <f>IF($E11=0,0,($P11/$E11)*100)</f>
        <v>0</v>
      </c>
      <c r="U11" s="23">
        <f>IF($E11=0,0,($Q11/$E11)*100)</f>
        <v>0</v>
      </c>
      <c r="V11" s="19"/>
      <c r="W11" s="20"/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37</v>
      </c>
      <c r="B13" s="18">
        <v>715000</v>
      </c>
      <c r="C13" s="18">
        <v>-615000</v>
      </c>
      <c r="D13" s="18"/>
      <c r="E13" s="18">
        <f t="shared" si="0"/>
        <v>100000</v>
      </c>
      <c r="F13" s="19">
        <v>100000</v>
      </c>
      <c r="G13" s="20">
        <v>100000</v>
      </c>
      <c r="H13" s="19">
        <v>50000</v>
      </c>
      <c r="I13" s="20">
        <v>100000</v>
      </c>
      <c r="J13" s="19">
        <v>0</v>
      </c>
      <c r="K13" s="20">
        <v>0</v>
      </c>
      <c r="L13" s="19">
        <v>0</v>
      </c>
      <c r="M13" s="20">
        <v>0</v>
      </c>
      <c r="N13" s="19">
        <v>50000</v>
      </c>
      <c r="O13" s="20">
        <v>0</v>
      </c>
      <c r="P13" s="19">
        <f t="shared" si="1"/>
        <v>100000</v>
      </c>
      <c r="Q13" s="20">
        <f t="shared" si="2"/>
        <v>100000</v>
      </c>
      <c r="R13" s="21">
        <f t="shared" si="3"/>
        <v>0</v>
      </c>
      <c r="S13" s="22">
        <f t="shared" si="4"/>
        <v>0</v>
      </c>
      <c r="T13" s="21">
        <f>IF($E13=0,0,($P13/$E13)*100)</f>
        <v>100</v>
      </c>
      <c r="U13" s="23">
        <f>IF($E13=0,0,($Q13/$E13)*100)</f>
        <v>100</v>
      </c>
      <c r="V13" s="19"/>
      <c r="W13" s="20"/>
    </row>
    <row r="14" spans="1:23" ht="12.75" customHeight="1">
      <c r="A14" s="17" t="s">
        <v>38</v>
      </c>
      <c r="B14" s="18">
        <v>1750000</v>
      </c>
      <c r="C14" s="18">
        <v>-347000</v>
      </c>
      <c r="D14" s="18"/>
      <c r="E14" s="18">
        <f t="shared" si="0"/>
        <v>1403000</v>
      </c>
      <c r="F14" s="19">
        <v>1403000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39315000</v>
      </c>
      <c r="C15" s="25">
        <f>SUM(C9:C14)</f>
        <v>-962000</v>
      </c>
      <c r="D15" s="25"/>
      <c r="E15" s="25">
        <f t="shared" si="0"/>
        <v>38353000</v>
      </c>
      <c r="F15" s="26">
        <f aca="true" t="shared" si="5" ref="F15:O15">SUM(F9:F14)</f>
        <v>38353000</v>
      </c>
      <c r="G15" s="27">
        <f t="shared" si="5"/>
        <v>36950000</v>
      </c>
      <c r="H15" s="26">
        <f t="shared" si="5"/>
        <v>9474000</v>
      </c>
      <c r="I15" s="27">
        <f t="shared" si="5"/>
        <v>9512227</v>
      </c>
      <c r="J15" s="26">
        <f t="shared" si="5"/>
        <v>10292000</v>
      </c>
      <c r="K15" s="27">
        <f t="shared" si="5"/>
        <v>9186498</v>
      </c>
      <c r="L15" s="26">
        <f t="shared" si="5"/>
        <v>5998000</v>
      </c>
      <c r="M15" s="27">
        <f t="shared" si="5"/>
        <v>6165381</v>
      </c>
      <c r="N15" s="26">
        <f t="shared" si="5"/>
        <v>10089000</v>
      </c>
      <c r="O15" s="27">
        <f t="shared" si="5"/>
        <v>8865221</v>
      </c>
      <c r="P15" s="26">
        <f t="shared" si="1"/>
        <v>35853000</v>
      </c>
      <c r="Q15" s="27">
        <f t="shared" si="2"/>
        <v>33729327</v>
      </c>
      <c r="R15" s="28">
        <f t="shared" si="3"/>
        <v>68.2060686895632</v>
      </c>
      <c r="S15" s="29">
        <f t="shared" si="4"/>
        <v>43.79031887891438</v>
      </c>
      <c r="T15" s="28">
        <f>IF(SUM($E9:$E13)=0,0,(P15/SUM($E9:$E13))*100)</f>
        <v>97.03112313937754</v>
      </c>
      <c r="U15" s="30">
        <f>IF(SUM($E9:$E13)=0,0,(Q15/SUM($E9:$E13))*100)</f>
        <v>91.28369959404601</v>
      </c>
      <c r="V15" s="26">
        <f>SUM(V9:V14)</f>
        <v>0</v>
      </c>
      <c r="W15" s="27">
        <f>SUM(W9:W14)</f>
        <v>0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20470000</v>
      </c>
      <c r="C17" s="18">
        <v>0</v>
      </c>
      <c r="D17" s="18"/>
      <c r="E17" s="18">
        <f>$B17+$C17+$D17</f>
        <v>20470000</v>
      </c>
      <c r="F17" s="19">
        <v>20470000</v>
      </c>
      <c r="G17" s="20">
        <v>20470000</v>
      </c>
      <c r="H17" s="19">
        <v>424000</v>
      </c>
      <c r="I17" s="20">
        <v>3304948</v>
      </c>
      <c r="J17" s="19">
        <v>2058000</v>
      </c>
      <c r="K17" s="20">
        <v>3739119</v>
      </c>
      <c r="L17" s="19">
        <v>2373000</v>
      </c>
      <c r="M17" s="20">
        <v>5159095</v>
      </c>
      <c r="N17" s="19">
        <v>7308000</v>
      </c>
      <c r="O17" s="20">
        <v>6746852</v>
      </c>
      <c r="P17" s="19">
        <f>$H17+$J17+$L17+$N17</f>
        <v>12163000</v>
      </c>
      <c r="Q17" s="20">
        <f>$I17+$K17+$M17+$O17</f>
        <v>18950014</v>
      </c>
      <c r="R17" s="21">
        <f>IF($L17=0,0,(($N17-$L17)/$L17)*100)</f>
        <v>207.9646017699115</v>
      </c>
      <c r="S17" s="22">
        <f>IF($M17=0,0,(($O17-$M17)/$M17)*100)</f>
        <v>30.77588220414627</v>
      </c>
      <c r="T17" s="21">
        <f>IF($E17=0,0,($P17/$E17)*100)</f>
        <v>59.41866145578896</v>
      </c>
      <c r="U17" s="23">
        <f>IF($E17=0,0,($Q17/$E17)*100)</f>
        <v>92.57456765999022</v>
      </c>
      <c r="V17" s="19"/>
      <c r="W17" s="20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20">
        <v>0</v>
      </c>
      <c r="P18" s="19">
        <f>$H18+$J18+$L18+$N18</f>
        <v>0</v>
      </c>
      <c r="Q18" s="20">
        <f>$I18+$K18+$M18+$O18</f>
        <v>0</v>
      </c>
      <c r="R18" s="21">
        <f>IF($L18=0,0,(($N18-$L18)/$L18)*100)</f>
        <v>0</v>
      </c>
      <c r="S18" s="22">
        <f>IF($M18=0,0,(($O18-$M18)/$M18)*100)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0</v>
      </c>
      <c r="O19" s="20">
        <v>0</v>
      </c>
      <c r="P19" s="19">
        <f>$H19+$J19+$L19+$N19</f>
        <v>0</v>
      </c>
      <c r="Q19" s="20">
        <f>$I19+$K19+$M19+$O19</f>
        <v>0</v>
      </c>
      <c r="R19" s="21">
        <f>IF($L19=0,0,(($N19-$L19)/$L19)*100)</f>
        <v>0</v>
      </c>
      <c r="S19" s="22">
        <f>IF($M19=0,0,(($O19-$M19)/$M19)*100)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24" t="s">
        <v>39</v>
      </c>
      <c r="B20" s="25">
        <f>SUM(B17:B19)</f>
        <v>20470000</v>
      </c>
      <c r="C20" s="25">
        <f>SUM(C17:C19)</f>
        <v>0</v>
      </c>
      <c r="D20" s="25"/>
      <c r="E20" s="25">
        <f>$B20+$C20+$D20</f>
        <v>20470000</v>
      </c>
      <c r="F20" s="26">
        <f aca="true" t="shared" si="6" ref="F20:O20">SUM(F17:F19)</f>
        <v>20470000</v>
      </c>
      <c r="G20" s="27">
        <f t="shared" si="6"/>
        <v>20470000</v>
      </c>
      <c r="H20" s="26">
        <f t="shared" si="6"/>
        <v>424000</v>
      </c>
      <c r="I20" s="27">
        <f t="shared" si="6"/>
        <v>3304948</v>
      </c>
      <c r="J20" s="26">
        <f t="shared" si="6"/>
        <v>2058000</v>
      </c>
      <c r="K20" s="27">
        <f t="shared" si="6"/>
        <v>3739119</v>
      </c>
      <c r="L20" s="26">
        <f t="shared" si="6"/>
        <v>2373000</v>
      </c>
      <c r="M20" s="27">
        <f t="shared" si="6"/>
        <v>5159095</v>
      </c>
      <c r="N20" s="26">
        <f t="shared" si="6"/>
        <v>7308000</v>
      </c>
      <c r="O20" s="27">
        <f t="shared" si="6"/>
        <v>6746852</v>
      </c>
      <c r="P20" s="26">
        <f>$H20+$J20+$L20+$N20</f>
        <v>12163000</v>
      </c>
      <c r="Q20" s="27">
        <f>$I20+$K20+$M20+$O20</f>
        <v>18950014</v>
      </c>
      <c r="R20" s="28">
        <f>IF($L20=0,0,(($N20-$L20)/$L20)*100)</f>
        <v>207.9646017699115</v>
      </c>
      <c r="S20" s="29">
        <f>IF($M20=0,0,(($O20-$M20)/$M20)*100)</f>
        <v>30.77588220414627</v>
      </c>
      <c r="T20" s="28">
        <f>IF($E20=0,0,($P20/$E20)*100)</f>
        <v>59.41866145578896</v>
      </c>
      <c r="U20" s="30">
        <f>IF($E20=0,0,($Q20/$E20)*100)</f>
        <v>92.57456765999022</v>
      </c>
      <c r="V20" s="26">
        <f>SUM(V17:V19)</f>
        <v>0</v>
      </c>
      <c r="W20" s="27">
        <f>SUM(W17:W19)</f>
        <v>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20000000</v>
      </c>
      <c r="C22" s="18">
        <v>0</v>
      </c>
      <c r="D22" s="18"/>
      <c r="E22" s="18">
        <f>$B22+$C22+$D22</f>
        <v>20000000</v>
      </c>
      <c r="F22" s="19">
        <v>20000000</v>
      </c>
      <c r="G22" s="20">
        <v>20000000</v>
      </c>
      <c r="H22" s="19">
        <v>2604000</v>
      </c>
      <c r="I22" s="20">
        <v>2603624</v>
      </c>
      <c r="J22" s="19">
        <v>4125000</v>
      </c>
      <c r="K22" s="20">
        <v>4125000</v>
      </c>
      <c r="L22" s="19">
        <v>672000</v>
      </c>
      <c r="M22" s="20">
        <v>925374</v>
      </c>
      <c r="N22" s="19">
        <v>12599000</v>
      </c>
      <c r="O22" s="20">
        <v>12599453</v>
      </c>
      <c r="P22" s="19">
        <f>$H22+$J22+$L22+$N22</f>
        <v>20000000</v>
      </c>
      <c r="Q22" s="20">
        <f>$I22+$K22+$M22+$O22</f>
        <v>20253451</v>
      </c>
      <c r="R22" s="21">
        <f>IF($L22=0,0,(($N22-$L22)/$L22)*100)</f>
        <v>1774.8511904761906</v>
      </c>
      <c r="S22" s="22">
        <f>IF($M22=0,0,(($O22-$M22)/$M22)*100)</f>
        <v>1261.5525182250635</v>
      </c>
      <c r="T22" s="21">
        <f>IF($E22=0,0,($P22/$E22)*100)</f>
        <v>100</v>
      </c>
      <c r="U22" s="23">
        <f>IF($E22=0,0,($Q22/$E22)*100)</f>
        <v>101.267255</v>
      </c>
      <c r="V22" s="19">
        <v>8612000</v>
      </c>
      <c r="W22" s="20"/>
    </row>
    <row r="23" spans="1:23" ht="12.75" customHeight="1">
      <c r="A23" s="17" t="s">
        <v>46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>
        <v>0</v>
      </c>
      <c r="O23" s="20">
        <v>0</v>
      </c>
      <c r="P23" s="19">
        <f>$H23+$J23+$L23+$N23</f>
        <v>0</v>
      </c>
      <c r="Q23" s="20">
        <f>$I23+$K23+$M23+$O23</f>
        <v>0</v>
      </c>
      <c r="R23" s="21">
        <f>IF($L23=0,0,(($N23-$L23)/$L23)*100)</f>
        <v>0</v>
      </c>
      <c r="S23" s="22">
        <f>IF($M23=0,0,(($O23-$M23)/$M23)*100)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47</v>
      </c>
      <c r="B24" s="18">
        <v>1269000</v>
      </c>
      <c r="C24" s="18">
        <v>0</v>
      </c>
      <c r="D24" s="18"/>
      <c r="E24" s="18">
        <f>$B24+$C24+$D24</f>
        <v>1269000</v>
      </c>
      <c r="F24" s="19">
        <v>1269000</v>
      </c>
      <c r="G24" s="20">
        <v>1269000</v>
      </c>
      <c r="H24" s="19">
        <v>0</v>
      </c>
      <c r="I24" s="20">
        <v>0</v>
      </c>
      <c r="J24" s="19">
        <v>271000</v>
      </c>
      <c r="K24" s="20">
        <v>181820</v>
      </c>
      <c r="L24" s="19">
        <v>558000</v>
      </c>
      <c r="M24" s="20">
        <v>308047</v>
      </c>
      <c r="N24" s="19">
        <v>440000</v>
      </c>
      <c r="O24" s="20">
        <v>465250</v>
      </c>
      <c r="P24" s="19">
        <f>$H24+$J24+$L24+$N24</f>
        <v>1269000</v>
      </c>
      <c r="Q24" s="20">
        <f>$I24+$K24+$M24+$O24</f>
        <v>955117</v>
      </c>
      <c r="R24" s="21">
        <f>IF($L24=0,0,(($N24-$L24)/$L24)*100)</f>
        <v>-21.14695340501792</v>
      </c>
      <c r="S24" s="22">
        <f>IF($M24=0,0,(($O24-$M24)/$M24)*100)</f>
        <v>51.03214769174834</v>
      </c>
      <c r="T24" s="21">
        <f>IF($E24=0,0,($P24/$E24)*100)</f>
        <v>100</v>
      </c>
      <c r="U24" s="23">
        <f>IF($E24=0,0,($Q24/$E24)*100)</f>
        <v>75.26532702915681</v>
      </c>
      <c r="V24" s="19"/>
      <c r="W24" s="20"/>
    </row>
    <row r="25" spans="1:23" ht="12.75" customHeight="1">
      <c r="A25" s="24" t="s">
        <v>39</v>
      </c>
      <c r="B25" s="25">
        <f>SUM(B22:B24)</f>
        <v>21269000</v>
      </c>
      <c r="C25" s="25">
        <f>SUM(C22:C24)</f>
        <v>0</v>
      </c>
      <c r="D25" s="25"/>
      <c r="E25" s="25">
        <f>$B25+$C25+$D25</f>
        <v>21269000</v>
      </c>
      <c r="F25" s="26">
        <f aca="true" t="shared" si="7" ref="F25:O25">SUM(F22:F24)</f>
        <v>21269000</v>
      </c>
      <c r="G25" s="27">
        <f t="shared" si="7"/>
        <v>21269000</v>
      </c>
      <c r="H25" s="26">
        <f t="shared" si="7"/>
        <v>2604000</v>
      </c>
      <c r="I25" s="27">
        <f t="shared" si="7"/>
        <v>2603624</v>
      </c>
      <c r="J25" s="26">
        <f t="shared" si="7"/>
        <v>4396000</v>
      </c>
      <c r="K25" s="27">
        <f t="shared" si="7"/>
        <v>4306820</v>
      </c>
      <c r="L25" s="26">
        <f t="shared" si="7"/>
        <v>1230000</v>
      </c>
      <c r="M25" s="27">
        <f t="shared" si="7"/>
        <v>1233421</v>
      </c>
      <c r="N25" s="26">
        <f t="shared" si="7"/>
        <v>13039000</v>
      </c>
      <c r="O25" s="27">
        <f t="shared" si="7"/>
        <v>13064703</v>
      </c>
      <c r="P25" s="26">
        <f>$H25+$J25+$L25+$N25</f>
        <v>21269000</v>
      </c>
      <c r="Q25" s="27">
        <f>$I25+$K25+$M25+$O25</f>
        <v>21208568</v>
      </c>
      <c r="R25" s="28">
        <f>IF($L25=0,0,(($N25-$L25)/$L25)*100)</f>
        <v>960.0813008130082</v>
      </c>
      <c r="S25" s="29">
        <f>IF($M25=0,0,(($O25-$M25)/$M25)*100)</f>
        <v>959.2249523885193</v>
      </c>
      <c r="T25" s="28">
        <f>IF($E25=0,0,($P25/$E25)*100)</f>
        <v>100</v>
      </c>
      <c r="U25" s="30">
        <f>IF($E25=0,0,($Q25/$E25)*100)</f>
        <v>99.71586816493489</v>
      </c>
      <c r="V25" s="26">
        <f>SUM(V22:V24)</f>
        <v>8612000</v>
      </c>
      <c r="W25" s="27">
        <f>SUM(W22:W24)</f>
        <v>0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36856000</v>
      </c>
      <c r="C27" s="18">
        <v>600000</v>
      </c>
      <c r="D27" s="18"/>
      <c r="E27" s="18">
        <f>$B27+$C27+$D27</f>
        <v>37456000</v>
      </c>
      <c r="F27" s="19">
        <v>37456000</v>
      </c>
      <c r="G27" s="20">
        <v>37456000</v>
      </c>
      <c r="H27" s="19">
        <v>2744000</v>
      </c>
      <c r="I27" s="20">
        <v>7589329</v>
      </c>
      <c r="J27" s="19">
        <v>16180000</v>
      </c>
      <c r="K27" s="20">
        <v>13941261</v>
      </c>
      <c r="L27" s="19">
        <v>3991000</v>
      </c>
      <c r="M27" s="20">
        <v>7879241</v>
      </c>
      <c r="N27" s="19">
        <v>9209000</v>
      </c>
      <c r="O27" s="20">
        <v>13567095</v>
      </c>
      <c r="P27" s="19">
        <f>$H27+$J27+$L27+$N27</f>
        <v>32124000</v>
      </c>
      <c r="Q27" s="20">
        <f>$I27+$K27+$M27+$O27</f>
        <v>42976926</v>
      </c>
      <c r="R27" s="21">
        <f>IF($L27=0,0,(($N27-$L27)/$L27)*100)</f>
        <v>130.74417439238286</v>
      </c>
      <c r="S27" s="22">
        <f>IF($M27=0,0,(($O27-$M27)/$M27)*100)</f>
        <v>72.18784144310347</v>
      </c>
      <c r="T27" s="21">
        <f>IF($E27=0,0,($P27/$E27)*100)</f>
        <v>85.76463049978642</v>
      </c>
      <c r="U27" s="23">
        <f>IF($E27=0,0,($Q27/$E27)*100)</f>
        <v>114.73976398974797</v>
      </c>
      <c r="V27" s="19">
        <v>4018000</v>
      </c>
      <c r="W27" s="20"/>
    </row>
    <row r="28" spans="1:23" ht="12.75" customHeight="1">
      <c r="A28" s="24" t="s">
        <v>39</v>
      </c>
      <c r="B28" s="25">
        <f>B27</f>
        <v>36856000</v>
      </c>
      <c r="C28" s="25">
        <f>C27</f>
        <v>600000</v>
      </c>
      <c r="D28" s="25"/>
      <c r="E28" s="25">
        <f>$B28+$C28+$D28</f>
        <v>37456000</v>
      </c>
      <c r="F28" s="26">
        <f aca="true" t="shared" si="8" ref="F28:O28">F27</f>
        <v>37456000</v>
      </c>
      <c r="G28" s="27">
        <f t="shared" si="8"/>
        <v>37456000</v>
      </c>
      <c r="H28" s="26">
        <f t="shared" si="8"/>
        <v>2744000</v>
      </c>
      <c r="I28" s="27">
        <f t="shared" si="8"/>
        <v>7589329</v>
      </c>
      <c r="J28" s="26">
        <f t="shared" si="8"/>
        <v>16180000</v>
      </c>
      <c r="K28" s="27">
        <f t="shared" si="8"/>
        <v>13941261</v>
      </c>
      <c r="L28" s="26">
        <f t="shared" si="8"/>
        <v>3991000</v>
      </c>
      <c r="M28" s="27">
        <f t="shared" si="8"/>
        <v>7879241</v>
      </c>
      <c r="N28" s="26">
        <f t="shared" si="8"/>
        <v>9209000</v>
      </c>
      <c r="O28" s="27">
        <f t="shared" si="8"/>
        <v>13567095</v>
      </c>
      <c r="P28" s="26">
        <f>$H28+$J28+$L28+$N28</f>
        <v>32124000</v>
      </c>
      <c r="Q28" s="27">
        <f>$I28+$K28+$M28+$O28</f>
        <v>42976926</v>
      </c>
      <c r="R28" s="28">
        <f>IF($L28=0,0,(($N28-$L28)/$L28)*100)</f>
        <v>130.74417439238286</v>
      </c>
      <c r="S28" s="29">
        <f>IF($M28=0,0,(($O28-$M28)/$M28)*100)</f>
        <v>72.18784144310347</v>
      </c>
      <c r="T28" s="28">
        <f>IF($E28=0,0,($P28/$E28)*100)</f>
        <v>85.76463049978642</v>
      </c>
      <c r="U28" s="30">
        <f>IF($E28=0,0,($Q28/$E28)*100)</f>
        <v>114.73976398974797</v>
      </c>
      <c r="V28" s="26">
        <f>V27</f>
        <v>4018000</v>
      </c>
      <c r="W28" s="27">
        <f>W27</f>
        <v>0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180100000</v>
      </c>
      <c r="C30" s="18">
        <v>0</v>
      </c>
      <c r="D30" s="18"/>
      <c r="E30" s="18">
        <f aca="true" t="shared" si="9" ref="E30:E35">$B30+$C30+$D30</f>
        <v>180100000</v>
      </c>
      <c r="F30" s="19">
        <v>180100000</v>
      </c>
      <c r="G30" s="20">
        <v>180100000</v>
      </c>
      <c r="H30" s="19">
        <v>3807000</v>
      </c>
      <c r="I30" s="20">
        <v>19606627</v>
      </c>
      <c r="J30" s="19">
        <v>6157000</v>
      </c>
      <c r="K30" s="20">
        <v>39776680</v>
      </c>
      <c r="L30" s="19">
        <v>4277000</v>
      </c>
      <c r="M30" s="20">
        <v>36950384</v>
      </c>
      <c r="N30" s="19">
        <v>114467000</v>
      </c>
      <c r="O30" s="20">
        <v>48444126</v>
      </c>
      <c r="P30" s="19">
        <f aca="true" t="shared" si="10" ref="P30:P35">$H30+$J30+$L30+$N30</f>
        <v>128708000</v>
      </c>
      <c r="Q30" s="20">
        <f aca="true" t="shared" si="11" ref="Q30:Q35">$I30+$K30+$M30+$O30</f>
        <v>144777817</v>
      </c>
      <c r="R30" s="21">
        <f aca="true" t="shared" si="12" ref="R30:R35">IF($L30=0,0,(($N30-$L30)/$L30)*100)</f>
        <v>2576.338555061959</v>
      </c>
      <c r="S30" s="22">
        <f aca="true" t="shared" si="13" ref="S30:S35">IF($M30=0,0,(($O30-$M30)/$M30)*100)</f>
        <v>31.105879711561318</v>
      </c>
      <c r="T30" s="21">
        <f>IF($E30=0,0,($P30/$E30)*100)</f>
        <v>71.4647418101055</v>
      </c>
      <c r="U30" s="23">
        <f>IF($E30=0,0,($Q30/$E30)*100)</f>
        <v>80.3874608550805</v>
      </c>
      <c r="V30" s="19"/>
      <c r="W30" s="20"/>
    </row>
    <row r="31" spans="1:23" ht="12.75" customHeight="1">
      <c r="A31" s="17" t="s">
        <v>52</v>
      </c>
      <c r="B31" s="18">
        <v>16621000</v>
      </c>
      <c r="C31" s="18">
        <v>11754000</v>
      </c>
      <c r="D31" s="18"/>
      <c r="E31" s="18">
        <f t="shared" si="9"/>
        <v>28375000</v>
      </c>
      <c r="F31" s="19">
        <v>28375000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10000000</v>
      </c>
      <c r="C33" s="18">
        <v>20158000</v>
      </c>
      <c r="D33" s="18"/>
      <c r="E33" s="18">
        <f t="shared" si="9"/>
        <v>30158000</v>
      </c>
      <c r="F33" s="19">
        <v>30158000</v>
      </c>
      <c r="G33" s="20">
        <v>30158000</v>
      </c>
      <c r="H33" s="19">
        <v>0</v>
      </c>
      <c r="I33" s="20">
        <v>317982</v>
      </c>
      <c r="J33" s="19">
        <v>0</v>
      </c>
      <c r="K33" s="20">
        <v>750280</v>
      </c>
      <c r="L33" s="19">
        <v>0</v>
      </c>
      <c r="M33" s="20">
        <v>3457359</v>
      </c>
      <c r="N33" s="19">
        <v>8991000</v>
      </c>
      <c r="O33" s="20">
        <v>0</v>
      </c>
      <c r="P33" s="19">
        <f t="shared" si="10"/>
        <v>8991000</v>
      </c>
      <c r="Q33" s="20">
        <f t="shared" si="11"/>
        <v>4525621</v>
      </c>
      <c r="R33" s="21">
        <f t="shared" si="12"/>
        <v>0</v>
      </c>
      <c r="S33" s="22">
        <f t="shared" si="13"/>
        <v>-100</v>
      </c>
      <c r="T33" s="21">
        <f>IF($E33=0,0,($P33/$E33)*100)</f>
        <v>29.81298494595132</v>
      </c>
      <c r="U33" s="23">
        <f>IF($E33=0,0,($Q33/$E33)*100)</f>
        <v>15.006369785794815</v>
      </c>
      <c r="V33" s="19"/>
      <c r="W33" s="20"/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206721000</v>
      </c>
      <c r="C35" s="25">
        <f>SUM(C30:C34)</f>
        <v>31912000</v>
      </c>
      <c r="D35" s="25"/>
      <c r="E35" s="25">
        <f t="shared" si="9"/>
        <v>238633000</v>
      </c>
      <c r="F35" s="26">
        <f aca="true" t="shared" si="14" ref="F35:O35">SUM(F30:F34)</f>
        <v>238633000</v>
      </c>
      <c r="G35" s="27">
        <f t="shared" si="14"/>
        <v>210258000</v>
      </c>
      <c r="H35" s="26">
        <f t="shared" si="14"/>
        <v>3807000</v>
      </c>
      <c r="I35" s="27">
        <f t="shared" si="14"/>
        <v>19924609</v>
      </c>
      <c r="J35" s="26">
        <f t="shared" si="14"/>
        <v>6157000</v>
      </c>
      <c r="K35" s="27">
        <f t="shared" si="14"/>
        <v>40526960</v>
      </c>
      <c r="L35" s="26">
        <f t="shared" si="14"/>
        <v>4277000</v>
      </c>
      <c r="M35" s="27">
        <f t="shared" si="14"/>
        <v>40407743</v>
      </c>
      <c r="N35" s="26">
        <f t="shared" si="14"/>
        <v>123458000</v>
      </c>
      <c r="O35" s="27">
        <f t="shared" si="14"/>
        <v>48444126</v>
      </c>
      <c r="P35" s="26">
        <f t="shared" si="10"/>
        <v>137699000</v>
      </c>
      <c r="Q35" s="27">
        <f t="shared" si="11"/>
        <v>149303438</v>
      </c>
      <c r="R35" s="28">
        <f t="shared" si="12"/>
        <v>2786.555997194295</v>
      </c>
      <c r="S35" s="29">
        <f t="shared" si="13"/>
        <v>19.888225382942075</v>
      </c>
      <c r="T35" s="28">
        <f>IF((+$E30+$E33)=0,0,(P35/(+$E30+$E33))*100)</f>
        <v>65.49049263286058</v>
      </c>
      <c r="U35" s="30">
        <f>IF((+$E30+$E33)=0,0,(Q35/(+$E30+$E33))*100)</f>
        <v>71.00963482959031</v>
      </c>
      <c r="V35" s="26">
        <f>SUM(V30:V34)</f>
        <v>0</v>
      </c>
      <c r="W35" s="27">
        <f>SUM(W30:W34)</f>
        <v>0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224900000</v>
      </c>
      <c r="C38" s="18">
        <v>-10000000</v>
      </c>
      <c r="D38" s="18"/>
      <c r="E38" s="18">
        <f t="shared" si="15"/>
        <v>214900000</v>
      </c>
      <c r="F38" s="19">
        <v>214900000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19524000</v>
      </c>
      <c r="C39" s="18">
        <v>0</v>
      </c>
      <c r="D39" s="18"/>
      <c r="E39" s="18">
        <f t="shared" si="15"/>
        <v>19524000</v>
      </c>
      <c r="F39" s="19">
        <v>19524000</v>
      </c>
      <c r="G39" s="20">
        <v>19524000</v>
      </c>
      <c r="H39" s="19">
        <v>1914000</v>
      </c>
      <c r="I39" s="20">
        <v>1299289</v>
      </c>
      <c r="J39" s="19">
        <v>904000</v>
      </c>
      <c r="K39" s="20">
        <v>5669878</v>
      </c>
      <c r="L39" s="19">
        <v>9203000</v>
      </c>
      <c r="M39" s="20">
        <v>5689318</v>
      </c>
      <c r="N39" s="19">
        <v>2530000</v>
      </c>
      <c r="O39" s="20">
        <v>10713335</v>
      </c>
      <c r="P39" s="19">
        <f t="shared" si="16"/>
        <v>14551000</v>
      </c>
      <c r="Q39" s="20">
        <f t="shared" si="17"/>
        <v>23371820</v>
      </c>
      <c r="R39" s="21">
        <f t="shared" si="18"/>
        <v>-72.50896446810823</v>
      </c>
      <c r="S39" s="22">
        <f t="shared" si="19"/>
        <v>88.30613792373708</v>
      </c>
      <c r="T39" s="21">
        <f t="shared" si="20"/>
        <v>74.52878508502356</v>
      </c>
      <c r="U39" s="23">
        <f t="shared" si="21"/>
        <v>119.70815406678959</v>
      </c>
      <c r="V39" s="19">
        <v>6000000</v>
      </c>
      <c r="W39" s="20"/>
    </row>
    <row r="40" spans="1:23" ht="12.75" customHeight="1">
      <c r="A40" s="17" t="s">
        <v>60</v>
      </c>
      <c r="B40" s="18">
        <v>1500000</v>
      </c>
      <c r="C40" s="18">
        <v>900000</v>
      </c>
      <c r="D40" s="18"/>
      <c r="E40" s="18">
        <f t="shared" si="15"/>
        <v>2400000</v>
      </c>
      <c r="F40" s="19">
        <v>2400000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20795000</v>
      </c>
      <c r="C42" s="18">
        <v>0</v>
      </c>
      <c r="D42" s="18"/>
      <c r="E42" s="18">
        <f t="shared" si="15"/>
        <v>20795000</v>
      </c>
      <c r="F42" s="19">
        <v>20795000</v>
      </c>
      <c r="G42" s="20">
        <v>20795000</v>
      </c>
      <c r="H42" s="19">
        <v>0</v>
      </c>
      <c r="I42" s="20">
        <v>113432</v>
      </c>
      <c r="J42" s="19">
        <v>0</v>
      </c>
      <c r="K42" s="20">
        <v>40000</v>
      </c>
      <c r="L42" s="19">
        <v>1446000</v>
      </c>
      <c r="M42" s="20">
        <v>0</v>
      </c>
      <c r="N42" s="19">
        <v>2793000</v>
      </c>
      <c r="O42" s="20">
        <v>0</v>
      </c>
      <c r="P42" s="19">
        <f t="shared" si="16"/>
        <v>4239000</v>
      </c>
      <c r="Q42" s="20">
        <f t="shared" si="17"/>
        <v>153432</v>
      </c>
      <c r="R42" s="21">
        <f t="shared" si="18"/>
        <v>93.15352697095436</v>
      </c>
      <c r="S42" s="22">
        <f t="shared" si="19"/>
        <v>0</v>
      </c>
      <c r="T42" s="21">
        <f t="shared" si="20"/>
        <v>20.38470786246694</v>
      </c>
      <c r="U42" s="23">
        <f t="shared" si="21"/>
        <v>0.7378312094253426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266719000</v>
      </c>
      <c r="C44" s="25">
        <f>SUM(C37:C43)</f>
        <v>-9100000</v>
      </c>
      <c r="D44" s="25"/>
      <c r="E44" s="25">
        <f t="shared" si="15"/>
        <v>257619000</v>
      </c>
      <c r="F44" s="26">
        <f aca="true" t="shared" si="22" ref="F44:O44">SUM(F37:F43)</f>
        <v>257619000</v>
      </c>
      <c r="G44" s="27">
        <f t="shared" si="22"/>
        <v>40319000</v>
      </c>
      <c r="H44" s="26">
        <f t="shared" si="22"/>
        <v>1914000</v>
      </c>
      <c r="I44" s="27">
        <f t="shared" si="22"/>
        <v>1412721</v>
      </c>
      <c r="J44" s="26">
        <f t="shared" si="22"/>
        <v>904000</v>
      </c>
      <c r="K44" s="27">
        <f t="shared" si="22"/>
        <v>5709878</v>
      </c>
      <c r="L44" s="26">
        <f t="shared" si="22"/>
        <v>10649000</v>
      </c>
      <c r="M44" s="27">
        <f t="shared" si="22"/>
        <v>5689318</v>
      </c>
      <c r="N44" s="26">
        <f t="shared" si="22"/>
        <v>5323000</v>
      </c>
      <c r="O44" s="27">
        <f t="shared" si="22"/>
        <v>10713335</v>
      </c>
      <c r="P44" s="26">
        <f t="shared" si="16"/>
        <v>18790000</v>
      </c>
      <c r="Q44" s="27">
        <f t="shared" si="17"/>
        <v>23525252</v>
      </c>
      <c r="R44" s="28">
        <f t="shared" si="18"/>
        <v>-50.014085829655365</v>
      </c>
      <c r="S44" s="29">
        <f t="shared" si="19"/>
        <v>88.30613792373708</v>
      </c>
      <c r="T44" s="28">
        <f>IF((+$E39+$E41+$E42)=0,0,(P44/(+$E39+$E41+$E42))*100)</f>
        <v>46.60333837644783</v>
      </c>
      <c r="U44" s="30">
        <f>IF((+$E39+$E41+$E42)=0,0,(Q44/(+$E39+$E41+$E42))*100)</f>
        <v>58.347806245194576</v>
      </c>
      <c r="V44" s="26">
        <f>SUM(V37:V43)</f>
        <v>6000000</v>
      </c>
      <c r="W44" s="27">
        <f>SUM(W37:W43)</f>
        <v>0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0</v>
      </c>
      <c r="C47" s="18">
        <v>28500000</v>
      </c>
      <c r="D47" s="18"/>
      <c r="E47" s="18">
        <f>$B47+$C47+$D47</f>
        <v>28500000</v>
      </c>
      <c r="F47" s="19">
        <v>28500000</v>
      </c>
      <c r="G47" s="20">
        <v>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f>$H47+$J47+$L47+$N47</f>
        <v>0</v>
      </c>
      <c r="Q47" s="20">
        <f>$I47+$K47+$M47+$O47</f>
        <v>0</v>
      </c>
      <c r="R47" s="21">
        <f>IF($L47=0,0,(($N47-$L47)/$L47)*100)</f>
        <v>0</v>
      </c>
      <c r="S47" s="22">
        <f>IF($M47=0,0,(($O47-$M47)/$M47)*100)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0</v>
      </c>
      <c r="C50" s="36">
        <f>SUM(C46:C49)</f>
        <v>28500000</v>
      </c>
      <c r="D50" s="36"/>
      <c r="E50" s="36">
        <f>$B50+$C50+$D50</f>
        <v>28500000</v>
      </c>
      <c r="F50" s="37">
        <f aca="true" t="shared" si="23" ref="F50:O50">SUM(F46:F49)</f>
        <v>28500000</v>
      </c>
      <c r="G50" s="38">
        <f t="shared" si="23"/>
        <v>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0</v>
      </c>
      <c r="N50" s="37">
        <f t="shared" si="23"/>
        <v>0</v>
      </c>
      <c r="O50" s="38">
        <f t="shared" si="23"/>
        <v>0</v>
      </c>
      <c r="P50" s="37">
        <f>$H50+$J50+$L50+$N50</f>
        <v>0</v>
      </c>
      <c r="Q50" s="38">
        <f>$I50+$K50+$M50+$O50</f>
        <v>0</v>
      </c>
      <c r="R50" s="39">
        <f>IF($L50=0,0,(($N50-$L50)/$L50)*100)</f>
        <v>0</v>
      </c>
      <c r="S50" s="40">
        <f>IF($M50=0,0,(($O50-$M50)/$M50)*100)</f>
        <v>0</v>
      </c>
      <c r="T50" s="39">
        <f>IF($E50=0,0,($P50/$E50)*100)</f>
        <v>0</v>
      </c>
      <c r="U50" s="41">
        <f>IF($E50=0,0,($Q50/$E50)*100)</f>
        <v>0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4000000</v>
      </c>
      <c r="C52" s="18">
        <v>0</v>
      </c>
      <c r="D52" s="18"/>
      <c r="E52" s="18">
        <f>$B52+$C52+$D52</f>
        <v>4000000</v>
      </c>
      <c r="F52" s="19">
        <v>4000000</v>
      </c>
      <c r="G52" s="20">
        <v>4000000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2449100</v>
      </c>
      <c r="P52" s="19">
        <f>$H52+$J52+$L52+$N52</f>
        <v>0</v>
      </c>
      <c r="Q52" s="20">
        <f>$I52+$K52+$M52+$O52</f>
        <v>2449100</v>
      </c>
      <c r="R52" s="21">
        <f>IF($L52=0,0,(($N52-$L52)/$L52)*100)</f>
        <v>0</v>
      </c>
      <c r="S52" s="22">
        <f>IF($M52=0,0,(($O52-$M52)/$M52)*100)</f>
        <v>0</v>
      </c>
      <c r="T52" s="21">
        <f>IF($E52=0,0,($P52/$E52)*100)</f>
        <v>0</v>
      </c>
      <c r="U52" s="23">
        <f>IF($E52=0,0,($Q52/$E52)*100)</f>
        <v>61.2275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2225000</v>
      </c>
      <c r="D53" s="18"/>
      <c r="E53" s="18">
        <f>$B53+$C53+$D53</f>
        <v>2225000</v>
      </c>
      <c r="F53" s="19">
        <v>2225000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4000000</v>
      </c>
      <c r="C55" s="25">
        <f>SUM(C52:C54)</f>
        <v>2225000</v>
      </c>
      <c r="D55" s="25"/>
      <c r="E55" s="25">
        <f>$B55+$C55+$D55</f>
        <v>6225000</v>
      </c>
      <c r="F55" s="26">
        <f aca="true" t="shared" si="24" ref="F55:O55">SUM(F52:F54)</f>
        <v>6225000</v>
      </c>
      <c r="G55" s="27">
        <f t="shared" si="24"/>
        <v>4000000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0</v>
      </c>
      <c r="L55" s="26">
        <f t="shared" si="24"/>
        <v>0</v>
      </c>
      <c r="M55" s="27">
        <f t="shared" si="24"/>
        <v>0</v>
      </c>
      <c r="N55" s="26">
        <f t="shared" si="24"/>
        <v>0</v>
      </c>
      <c r="O55" s="27">
        <f t="shared" si="24"/>
        <v>2449100</v>
      </c>
      <c r="P55" s="26">
        <f>$H55+$J55+$L55+$N55</f>
        <v>0</v>
      </c>
      <c r="Q55" s="27">
        <f>$I55+$K55+$M55+$O55</f>
        <v>2449100</v>
      </c>
      <c r="R55" s="28">
        <f>IF($L55=0,0,(($N55-$L55)/$L55)*100)</f>
        <v>0</v>
      </c>
      <c r="S55" s="29">
        <f>IF($M55=0,0,(($O55-$M55)/$M55)*100)</f>
        <v>0</v>
      </c>
      <c r="T55" s="28">
        <f>IF((+$E52+$E54)=0,0,(P55/(+$E52+$E54))*100)</f>
        <v>0</v>
      </c>
      <c r="U55" s="30">
        <f>IF((+$E52+$E54)=0,0,(Q55/(+$E52+$E54))*100)</f>
        <v>61.2275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595350000</v>
      </c>
      <c r="C56" s="43">
        <f>SUM(C9:C14,C17:C19,C22:C24,C27,C30:C34,C37:C43,C46:C49,C52:C54)</f>
        <v>53175000</v>
      </c>
      <c r="D56" s="43"/>
      <c r="E56" s="43">
        <f>$B56+$C56+$D56</f>
        <v>648525000</v>
      </c>
      <c r="F56" s="44">
        <f aca="true" t="shared" si="25" ref="F56:O56">SUM(F9:F14,F17:F19,F22:F24,F27,F30:F34,F37:F43,F46:F49,F52:F54)</f>
        <v>648525000</v>
      </c>
      <c r="G56" s="45">
        <f t="shared" si="25"/>
        <v>370722000</v>
      </c>
      <c r="H56" s="44">
        <f t="shared" si="25"/>
        <v>20967000</v>
      </c>
      <c r="I56" s="45">
        <f t="shared" si="25"/>
        <v>44347458</v>
      </c>
      <c r="J56" s="44">
        <f t="shared" si="25"/>
        <v>39987000</v>
      </c>
      <c r="K56" s="45">
        <f t="shared" si="25"/>
        <v>77410536</v>
      </c>
      <c r="L56" s="44">
        <f t="shared" si="25"/>
        <v>28518000</v>
      </c>
      <c r="M56" s="45">
        <f t="shared" si="25"/>
        <v>66534199</v>
      </c>
      <c r="N56" s="44">
        <f t="shared" si="25"/>
        <v>168426000</v>
      </c>
      <c r="O56" s="45">
        <f t="shared" si="25"/>
        <v>103850432</v>
      </c>
      <c r="P56" s="44">
        <f>$H56+$J56+$L56+$N56</f>
        <v>257898000</v>
      </c>
      <c r="Q56" s="45">
        <f>$I56+$K56+$M56+$O56</f>
        <v>292142625</v>
      </c>
      <c r="R56" s="46">
        <f>IF($L56=0,0,(($N56-$L56)/$L56)*100)</f>
        <v>490.59541342310115</v>
      </c>
      <c r="S56" s="47">
        <f>IF($M56=0,0,(($O56-$M56)/$M56)*100)</f>
        <v>56.085792811603554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64.6001472864722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73.17798743556216</v>
      </c>
      <c r="V56" s="44">
        <f>SUM(V9:V14,V17:V19,V22:V24,V27,V30:V34,V37:V43,V46:V49,V52:V54)</f>
        <v>18630000</v>
      </c>
      <c r="W56" s="45">
        <f>SUM(W9:W14,W17:W19,W22:W24,W27,W30:W34,W37:W43,W46:W49,W52:W54)</f>
        <v>0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968682000</v>
      </c>
      <c r="C58" s="18">
        <v>0</v>
      </c>
      <c r="D58" s="18"/>
      <c r="E58" s="18">
        <f>$B58+$C58+$D58</f>
        <v>968682000</v>
      </c>
      <c r="F58" s="19">
        <v>968682000</v>
      </c>
      <c r="G58" s="20">
        <v>968682000</v>
      </c>
      <c r="H58" s="19">
        <v>219123000</v>
      </c>
      <c r="I58" s="20">
        <v>223182317</v>
      </c>
      <c r="J58" s="19">
        <v>232033000</v>
      </c>
      <c r="K58" s="20">
        <v>240449702</v>
      </c>
      <c r="L58" s="19">
        <v>186280000</v>
      </c>
      <c r="M58" s="20">
        <v>179717982</v>
      </c>
      <c r="N58" s="19">
        <v>322625000</v>
      </c>
      <c r="O58" s="20">
        <v>375673873</v>
      </c>
      <c r="P58" s="19">
        <f>$H58+$J58+$L58+$N58</f>
        <v>960061000</v>
      </c>
      <c r="Q58" s="20">
        <f>$I58+$K58+$M58+$O58</f>
        <v>1019023874</v>
      </c>
      <c r="R58" s="21">
        <f>IF($L58=0,0,(($N58-$L58)/$L58)*100)</f>
        <v>73.19357955765514</v>
      </c>
      <c r="S58" s="22">
        <f>IF($M58=0,0,(($O58-$M58)/$M58)*100)</f>
        <v>109.03521663180038</v>
      </c>
      <c r="T58" s="21">
        <f>IF($E58=0,0,($P58/$E58)*100)</f>
        <v>99.11002785227763</v>
      </c>
      <c r="U58" s="23">
        <f>IF($E58=0,0,($Q58/$E58)*100)</f>
        <v>105.19694533396924</v>
      </c>
      <c r="V58" s="19">
        <v>49348000</v>
      </c>
      <c r="W58" s="20">
        <v>3219322</v>
      </c>
    </row>
    <row r="59" spans="1:23" ht="12.75" customHeight="1">
      <c r="A59" s="35" t="s">
        <v>39</v>
      </c>
      <c r="B59" s="36">
        <f>B58</f>
        <v>968682000</v>
      </c>
      <c r="C59" s="36">
        <f>C58</f>
        <v>0</v>
      </c>
      <c r="D59" s="36"/>
      <c r="E59" s="36">
        <f>$B59+$C59+$D59</f>
        <v>968682000</v>
      </c>
      <c r="F59" s="37">
        <f aca="true" t="shared" si="26" ref="F59:O59">F58</f>
        <v>968682000</v>
      </c>
      <c r="G59" s="38">
        <f t="shared" si="26"/>
        <v>968682000</v>
      </c>
      <c r="H59" s="37">
        <f t="shared" si="26"/>
        <v>219123000</v>
      </c>
      <c r="I59" s="38">
        <f t="shared" si="26"/>
        <v>223182317</v>
      </c>
      <c r="J59" s="37">
        <f t="shared" si="26"/>
        <v>232033000</v>
      </c>
      <c r="K59" s="38">
        <f t="shared" si="26"/>
        <v>240449702</v>
      </c>
      <c r="L59" s="37">
        <f t="shared" si="26"/>
        <v>186280000</v>
      </c>
      <c r="M59" s="38">
        <f t="shared" si="26"/>
        <v>179717982</v>
      </c>
      <c r="N59" s="37">
        <f t="shared" si="26"/>
        <v>322625000</v>
      </c>
      <c r="O59" s="38">
        <f t="shared" si="26"/>
        <v>375673873</v>
      </c>
      <c r="P59" s="37">
        <f>$H59+$J59+$L59+$N59</f>
        <v>960061000</v>
      </c>
      <c r="Q59" s="38">
        <f>$I59+$K59+$M59+$O59</f>
        <v>1019023874</v>
      </c>
      <c r="R59" s="39">
        <f>IF($L59=0,0,(($N59-$L59)/$L59)*100)</f>
        <v>73.19357955765514</v>
      </c>
      <c r="S59" s="40">
        <f>IF($M59=0,0,(($O59-$M59)/$M59)*100)</f>
        <v>109.03521663180038</v>
      </c>
      <c r="T59" s="39">
        <f>IF($E59=0,0,($P59/$E59)*100)</f>
        <v>99.11002785227763</v>
      </c>
      <c r="U59" s="41">
        <f>IF($E59=0,0,($Q59/$E59)*100)</f>
        <v>105.19694533396924</v>
      </c>
      <c r="V59" s="37">
        <f>V58</f>
        <v>49348000</v>
      </c>
      <c r="W59" s="38">
        <f>W58</f>
        <v>3219322</v>
      </c>
    </row>
    <row r="60" spans="1:23" ht="12.75" customHeight="1">
      <c r="A60" s="42" t="s">
        <v>73</v>
      </c>
      <c r="B60" s="43">
        <f>B58</f>
        <v>968682000</v>
      </c>
      <c r="C60" s="43">
        <f>C58</f>
        <v>0</v>
      </c>
      <c r="D60" s="43"/>
      <c r="E60" s="43">
        <f>$B60+$C60+$D60</f>
        <v>968682000</v>
      </c>
      <c r="F60" s="44">
        <f aca="true" t="shared" si="27" ref="F60:O60">F58</f>
        <v>968682000</v>
      </c>
      <c r="G60" s="45">
        <f t="shared" si="27"/>
        <v>968682000</v>
      </c>
      <c r="H60" s="44">
        <f t="shared" si="27"/>
        <v>219123000</v>
      </c>
      <c r="I60" s="45">
        <f t="shared" si="27"/>
        <v>223182317</v>
      </c>
      <c r="J60" s="44">
        <f t="shared" si="27"/>
        <v>232033000</v>
      </c>
      <c r="K60" s="45">
        <f t="shared" si="27"/>
        <v>240449702</v>
      </c>
      <c r="L60" s="44">
        <f t="shared" si="27"/>
        <v>186280000</v>
      </c>
      <c r="M60" s="45">
        <f t="shared" si="27"/>
        <v>179717982</v>
      </c>
      <c r="N60" s="44">
        <f t="shared" si="27"/>
        <v>322625000</v>
      </c>
      <c r="O60" s="45">
        <f t="shared" si="27"/>
        <v>375673873</v>
      </c>
      <c r="P60" s="44">
        <f>$H60+$J60+$L60+$N60</f>
        <v>960061000</v>
      </c>
      <c r="Q60" s="45">
        <f>$I60+$K60+$M60+$O60</f>
        <v>1019023874</v>
      </c>
      <c r="R60" s="46">
        <f>IF($L60=0,0,(($N60-$L60)/$L60)*100)</f>
        <v>73.19357955765514</v>
      </c>
      <c r="S60" s="47">
        <f>IF($M60=0,0,(($O60-$M60)/$M60)*100)</f>
        <v>109.03521663180038</v>
      </c>
      <c r="T60" s="46">
        <f>IF($E60=0,0,($P60/$E60)*100)</f>
        <v>99.11002785227763</v>
      </c>
      <c r="U60" s="50">
        <f>IF($E60=0,0,($Q60/$E60)*100)</f>
        <v>105.19694533396924</v>
      </c>
      <c r="V60" s="44">
        <f>V58</f>
        <v>49348000</v>
      </c>
      <c r="W60" s="45">
        <f>W58</f>
        <v>3219322</v>
      </c>
    </row>
    <row r="61" spans="1:23" ht="12.75" customHeight="1" thickBot="1">
      <c r="A61" s="42" t="s">
        <v>75</v>
      </c>
      <c r="B61" s="43">
        <f>SUM(B9:B14,B17:B19,B22:B24,B27,B30:B34,B37:B43,B46:B49,B52:B54,B58)</f>
        <v>1564032000</v>
      </c>
      <c r="C61" s="43">
        <f>SUM(C9:C14,C17:C19,C22:C24,C27,C30:C34,C37:C43,C46:C49,C52:C54,C58)</f>
        <v>53175000</v>
      </c>
      <c r="D61" s="43"/>
      <c r="E61" s="43">
        <f>$B61+$C61+$D61</f>
        <v>1617207000</v>
      </c>
      <c r="F61" s="44">
        <f aca="true" t="shared" si="28" ref="F61:O61">SUM(F9:F14,F17:F19,F22:F24,F27,F30:F34,F37:F43,F46:F49,F52:F54,F58)</f>
        <v>1617207000</v>
      </c>
      <c r="G61" s="45">
        <f t="shared" si="28"/>
        <v>1339404000</v>
      </c>
      <c r="H61" s="44">
        <f t="shared" si="28"/>
        <v>240090000</v>
      </c>
      <c r="I61" s="45">
        <f t="shared" si="28"/>
        <v>267529775</v>
      </c>
      <c r="J61" s="44">
        <f t="shared" si="28"/>
        <v>272020000</v>
      </c>
      <c r="K61" s="45">
        <f t="shared" si="28"/>
        <v>317860238</v>
      </c>
      <c r="L61" s="44">
        <f t="shared" si="28"/>
        <v>214798000</v>
      </c>
      <c r="M61" s="45">
        <f t="shared" si="28"/>
        <v>246252181</v>
      </c>
      <c r="N61" s="44">
        <f t="shared" si="28"/>
        <v>491051000</v>
      </c>
      <c r="O61" s="45">
        <f t="shared" si="28"/>
        <v>479524305</v>
      </c>
      <c r="P61" s="44">
        <f>$H61+$J61+$L61+$N61</f>
        <v>1217959000</v>
      </c>
      <c r="Q61" s="45">
        <f>$I61+$K61+$M61+$O61</f>
        <v>1311166499</v>
      </c>
      <c r="R61" s="46">
        <f>IF($L61=0,0,(($N61-$L61)/$L61)*100)</f>
        <v>128.61060158846917</v>
      </c>
      <c r="S61" s="47">
        <f>IF($M61=0,0,(($O61-$M61)/$M61)*100)</f>
        <v>94.72895754779123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89.03833894776241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95.8522307852013</v>
      </c>
      <c r="V61" s="44">
        <f>SUM(V9:V14,V17:V19,V22:V24,V27,V30:V34,V37:V43,V46:V49,V52:V54,V58)</f>
        <v>67978000</v>
      </c>
      <c r="W61" s="45">
        <f>SUM(W9:W14,W17:W19,W22:W24,W27,W30:W34,W37:W43,W46:W49,W52:W54,W58)</f>
        <v>3219322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284904000</v>
      </c>
      <c r="C74" s="94">
        <f t="shared" si="30"/>
        <v>62981000</v>
      </c>
      <c r="D74" s="94">
        <f t="shared" si="30"/>
        <v>0</v>
      </c>
      <c r="E74" s="94">
        <f t="shared" si="30"/>
        <v>347885000</v>
      </c>
      <c r="F74" s="94">
        <f t="shared" si="30"/>
        <v>0</v>
      </c>
      <c r="G74" s="94">
        <f t="shared" si="30"/>
        <v>0</v>
      </c>
      <c r="H74" s="94">
        <f t="shared" si="30"/>
        <v>179085000</v>
      </c>
      <c r="I74" s="94">
        <f t="shared" si="30"/>
        <v>0</v>
      </c>
      <c r="J74" s="94">
        <f t="shared" si="30"/>
        <v>76702000</v>
      </c>
      <c r="K74" s="94">
        <f t="shared" si="30"/>
        <v>0</v>
      </c>
      <c r="L74" s="94">
        <f t="shared" si="30"/>
        <v>97082000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352869000</v>
      </c>
      <c r="Q74" s="95">
        <f t="shared" si="30"/>
        <v>0</v>
      </c>
      <c r="R74" s="96">
        <f t="shared" si="30"/>
        <v>-400</v>
      </c>
      <c r="S74" s="96">
        <f t="shared" si="30"/>
        <v>0</v>
      </c>
      <c r="T74" s="97">
        <f>IF(SUM($E75:$E83)=0,0,(P74/SUM($E75:$E83))*100)</f>
        <v>101.43265734366243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0</v>
      </c>
      <c r="C75" s="100">
        <v>0</v>
      </c>
      <c r="D75" s="100"/>
      <c r="E75" s="100">
        <f aca="true" t="shared" si="31" ref="E75:E83">$B75+$C75+$D75</f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0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0</v>
      </c>
      <c r="C76" s="88">
        <v>3500000</v>
      </c>
      <c r="D76" s="88"/>
      <c r="E76" s="88">
        <f t="shared" si="31"/>
        <v>3500000</v>
      </c>
      <c r="F76" s="88">
        <v>0</v>
      </c>
      <c r="G76" s="88">
        <v>0</v>
      </c>
      <c r="H76" s="88">
        <v>0</v>
      </c>
      <c r="I76" s="88">
        <v>0</v>
      </c>
      <c r="J76" s="88">
        <v>2735000</v>
      </c>
      <c r="K76" s="88">
        <v>0</v>
      </c>
      <c r="L76" s="88">
        <v>2270000</v>
      </c>
      <c r="M76" s="88">
        <v>0</v>
      </c>
      <c r="N76" s="88">
        <v>0</v>
      </c>
      <c r="O76" s="88">
        <v>0</v>
      </c>
      <c r="P76" s="90">
        <f t="shared" si="32"/>
        <v>5005000</v>
      </c>
      <c r="Q76" s="90">
        <f t="shared" si="33"/>
        <v>0</v>
      </c>
      <c r="R76" s="101">
        <f t="shared" si="34"/>
        <v>-100</v>
      </c>
      <c r="S76" s="102">
        <f t="shared" si="35"/>
        <v>0</v>
      </c>
      <c r="T76" s="101">
        <f t="shared" si="36"/>
        <v>143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0</v>
      </c>
      <c r="C77" s="88">
        <v>0</v>
      </c>
      <c r="D77" s="88"/>
      <c r="E77" s="88">
        <f t="shared" si="31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f t="shared" si="32"/>
        <v>0</v>
      </c>
      <c r="Q77" s="90">
        <f t="shared" si="33"/>
        <v>0</v>
      </c>
      <c r="R77" s="101">
        <f t="shared" si="34"/>
        <v>0</v>
      </c>
      <c r="S77" s="102">
        <f t="shared" si="35"/>
        <v>0</v>
      </c>
      <c r="T77" s="101">
        <f t="shared" si="36"/>
        <v>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282904000</v>
      </c>
      <c r="C78" s="88">
        <v>-2979000</v>
      </c>
      <c r="D78" s="88"/>
      <c r="E78" s="88">
        <f t="shared" si="31"/>
        <v>279925000</v>
      </c>
      <c r="F78" s="88">
        <v>0</v>
      </c>
      <c r="G78" s="88">
        <v>0</v>
      </c>
      <c r="H78" s="88">
        <v>145535000</v>
      </c>
      <c r="I78" s="88">
        <v>0</v>
      </c>
      <c r="J78" s="88">
        <v>50078000</v>
      </c>
      <c r="K78" s="88">
        <v>0</v>
      </c>
      <c r="L78" s="88">
        <v>84312000</v>
      </c>
      <c r="M78" s="88">
        <v>0</v>
      </c>
      <c r="N78" s="88">
        <v>0</v>
      </c>
      <c r="O78" s="88">
        <v>0</v>
      </c>
      <c r="P78" s="90">
        <f t="shared" si="32"/>
        <v>279925000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100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0</v>
      </c>
      <c r="C79" s="88">
        <v>0</v>
      </c>
      <c r="D79" s="88"/>
      <c r="E79" s="88">
        <f t="shared" si="31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90">
        <f t="shared" si="32"/>
        <v>0</v>
      </c>
      <c r="Q79" s="90">
        <f t="shared" si="33"/>
        <v>0</v>
      </c>
      <c r="R79" s="101">
        <f t="shared" si="34"/>
        <v>0</v>
      </c>
      <c r="S79" s="102">
        <f t="shared" si="35"/>
        <v>0</v>
      </c>
      <c r="T79" s="101">
        <f t="shared" si="36"/>
        <v>0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2000000</v>
      </c>
      <c r="C80" s="88">
        <v>11104000</v>
      </c>
      <c r="D80" s="88"/>
      <c r="E80" s="88">
        <f t="shared" si="31"/>
        <v>13104000</v>
      </c>
      <c r="F80" s="88">
        <v>0</v>
      </c>
      <c r="G80" s="88">
        <v>0</v>
      </c>
      <c r="H80" s="88">
        <v>0</v>
      </c>
      <c r="I80" s="88">
        <v>0</v>
      </c>
      <c r="J80" s="88">
        <v>7602000</v>
      </c>
      <c r="K80" s="88">
        <v>0</v>
      </c>
      <c r="L80" s="88">
        <v>5500000</v>
      </c>
      <c r="M80" s="88">
        <v>0</v>
      </c>
      <c r="N80" s="88">
        <v>0</v>
      </c>
      <c r="O80" s="88">
        <v>0</v>
      </c>
      <c r="P80" s="90">
        <f t="shared" si="32"/>
        <v>13102000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99.98473748473748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0</v>
      </c>
      <c r="C81" s="88">
        <v>45617000</v>
      </c>
      <c r="D81" s="88"/>
      <c r="E81" s="88">
        <f t="shared" si="31"/>
        <v>45617000</v>
      </c>
      <c r="F81" s="88">
        <v>0</v>
      </c>
      <c r="G81" s="88">
        <v>0</v>
      </c>
      <c r="H81" s="88">
        <v>30541000</v>
      </c>
      <c r="I81" s="88">
        <v>0</v>
      </c>
      <c r="J81" s="88">
        <v>16075000</v>
      </c>
      <c r="K81" s="88">
        <v>0</v>
      </c>
      <c r="L81" s="88">
        <v>5000000</v>
      </c>
      <c r="M81" s="88">
        <v>0</v>
      </c>
      <c r="N81" s="88">
        <v>0</v>
      </c>
      <c r="O81" s="88">
        <v>0</v>
      </c>
      <c r="P81" s="90">
        <f t="shared" si="32"/>
        <v>51616000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113.15079904421597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0</v>
      </c>
      <c r="C83" s="105">
        <v>5739000</v>
      </c>
      <c r="D83" s="105"/>
      <c r="E83" s="105">
        <f t="shared" si="31"/>
        <v>5739000</v>
      </c>
      <c r="F83" s="105">
        <v>0</v>
      </c>
      <c r="G83" s="105">
        <v>0</v>
      </c>
      <c r="H83" s="105">
        <v>3009000</v>
      </c>
      <c r="I83" s="105">
        <v>0</v>
      </c>
      <c r="J83" s="105">
        <v>212000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6">
        <f t="shared" si="32"/>
        <v>3221000</v>
      </c>
      <c r="Q83" s="106">
        <f t="shared" si="33"/>
        <v>0</v>
      </c>
      <c r="R83" s="107">
        <f t="shared" si="34"/>
        <v>0</v>
      </c>
      <c r="S83" s="108">
        <f t="shared" si="35"/>
        <v>0</v>
      </c>
      <c r="T83" s="107">
        <f t="shared" si="36"/>
        <v>56.124760411221466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284904000</v>
      </c>
      <c r="C101" s="121">
        <f t="shared" si="44"/>
        <v>62981000</v>
      </c>
      <c r="D101" s="121">
        <f t="shared" si="44"/>
        <v>0</v>
      </c>
      <c r="E101" s="121">
        <f t="shared" si="44"/>
        <v>347885000</v>
      </c>
      <c r="F101" s="121">
        <f t="shared" si="44"/>
        <v>0</v>
      </c>
      <c r="G101" s="121">
        <f t="shared" si="44"/>
        <v>0</v>
      </c>
      <c r="H101" s="121">
        <f t="shared" si="44"/>
        <v>179085000</v>
      </c>
      <c r="I101" s="121">
        <f t="shared" si="44"/>
        <v>0</v>
      </c>
      <c r="J101" s="121">
        <f t="shared" si="44"/>
        <v>76702000</v>
      </c>
      <c r="K101" s="121">
        <f t="shared" si="44"/>
        <v>0</v>
      </c>
      <c r="L101" s="121">
        <f t="shared" si="44"/>
        <v>97082000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352869000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1.0143265734366242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284904000</v>
      </c>
      <c r="C102" s="124">
        <f aca="true" t="shared" si="45" ref="C102:Q102">C74</f>
        <v>62981000</v>
      </c>
      <c r="D102" s="124">
        <f t="shared" si="45"/>
        <v>0</v>
      </c>
      <c r="E102" s="124">
        <f t="shared" si="45"/>
        <v>347885000</v>
      </c>
      <c r="F102" s="124">
        <f t="shared" si="45"/>
        <v>0</v>
      </c>
      <c r="G102" s="124">
        <f t="shared" si="45"/>
        <v>0</v>
      </c>
      <c r="H102" s="124">
        <f t="shared" si="45"/>
        <v>179085000</v>
      </c>
      <c r="I102" s="124">
        <f t="shared" si="45"/>
        <v>0</v>
      </c>
      <c r="J102" s="124">
        <f t="shared" si="45"/>
        <v>76702000</v>
      </c>
      <c r="K102" s="124">
        <f t="shared" si="45"/>
        <v>0</v>
      </c>
      <c r="L102" s="124">
        <f t="shared" si="45"/>
        <v>97082000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352869000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1.0143265734366242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  <colBreaks count="1" manualBreakCount="1">
    <brk id="23" max="1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F1">
      <selection activeCell="U39" sqref="U39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19350000</v>
      </c>
      <c r="C10" s="18">
        <v>0</v>
      </c>
      <c r="D10" s="18"/>
      <c r="E10" s="18">
        <f aca="true" t="shared" si="0" ref="E10:E15">$B10+$C10+$D10</f>
        <v>19350000</v>
      </c>
      <c r="F10" s="19">
        <v>19350000</v>
      </c>
      <c r="G10" s="20">
        <v>19350000</v>
      </c>
      <c r="H10" s="19">
        <v>2505000</v>
      </c>
      <c r="I10" s="20">
        <v>2726810</v>
      </c>
      <c r="J10" s="19">
        <v>5210000</v>
      </c>
      <c r="K10" s="20">
        <v>6164180</v>
      </c>
      <c r="L10" s="19">
        <v>3512000</v>
      </c>
      <c r="M10" s="20">
        <v>3534602</v>
      </c>
      <c r="N10" s="19">
        <v>7757000</v>
      </c>
      <c r="O10" s="20">
        <v>7100854</v>
      </c>
      <c r="P10" s="19">
        <f aca="true" t="shared" si="1" ref="P10:P15">$H10+$J10+$L10+$N10</f>
        <v>18984000</v>
      </c>
      <c r="Q10" s="20">
        <f aca="true" t="shared" si="2" ref="Q10:Q15">$I10+$K10+$M10+$O10</f>
        <v>19526446</v>
      </c>
      <c r="R10" s="21">
        <f aca="true" t="shared" si="3" ref="R10:R15">IF($L10=0,0,(($N10-$L10)/$L10)*100)</f>
        <v>120.87129840546697</v>
      </c>
      <c r="S10" s="22">
        <f aca="true" t="shared" si="4" ref="S10:S15">IF($M10=0,0,(($O10-$M10)/$M10)*100)</f>
        <v>100.89543320577536</v>
      </c>
      <c r="T10" s="21">
        <f>IF($E10=0,0,($P10/$E10)*100)</f>
        <v>98.10852713178294</v>
      </c>
      <c r="U10" s="23">
        <f>IF($E10=0,0,($Q10/$E10)*100)</f>
        <v>100.91186563307492</v>
      </c>
      <c r="V10" s="19">
        <v>470000</v>
      </c>
      <c r="W10" s="20">
        <v>470000</v>
      </c>
    </row>
    <row r="11" spans="1:23" ht="12.75" customHeight="1">
      <c r="A11" s="17" t="s">
        <v>35</v>
      </c>
      <c r="B11" s="18">
        <v>33000000</v>
      </c>
      <c r="C11" s="18">
        <v>-20000000</v>
      </c>
      <c r="D11" s="18"/>
      <c r="E11" s="18">
        <f t="shared" si="0"/>
        <v>13000000</v>
      </c>
      <c r="F11" s="19">
        <v>13000000</v>
      </c>
      <c r="G11" s="20">
        <v>13000000</v>
      </c>
      <c r="H11" s="19">
        <v>5607000</v>
      </c>
      <c r="I11" s="20">
        <v>548335</v>
      </c>
      <c r="J11" s="19">
        <v>5489000</v>
      </c>
      <c r="K11" s="20">
        <v>10366694</v>
      </c>
      <c r="L11" s="19">
        <v>549000</v>
      </c>
      <c r="M11" s="20">
        <v>10550041</v>
      </c>
      <c r="N11" s="19">
        <v>812000</v>
      </c>
      <c r="O11" s="20">
        <v>629128</v>
      </c>
      <c r="P11" s="19">
        <f t="shared" si="1"/>
        <v>12457000</v>
      </c>
      <c r="Q11" s="20">
        <f t="shared" si="2"/>
        <v>22094198</v>
      </c>
      <c r="R11" s="21">
        <f t="shared" si="3"/>
        <v>47.90528233151184</v>
      </c>
      <c r="S11" s="22">
        <f t="shared" si="4"/>
        <v>-94.0367245966153</v>
      </c>
      <c r="T11" s="21">
        <f>IF($E11=0,0,($P11/$E11)*100)</f>
        <v>95.82307692307693</v>
      </c>
      <c r="U11" s="23">
        <f>IF($E11=0,0,($Q11/$E11)*100)</f>
        <v>169.95536923076924</v>
      </c>
      <c r="V11" s="19">
        <v>1600000</v>
      </c>
      <c r="W11" s="20"/>
    </row>
    <row r="12" spans="1:23" ht="12.75" customHeight="1">
      <c r="A12" s="17" t="s">
        <v>36</v>
      </c>
      <c r="B12" s="18">
        <v>16904000</v>
      </c>
      <c r="C12" s="18">
        <v>0</v>
      </c>
      <c r="D12" s="18"/>
      <c r="E12" s="18">
        <f t="shared" si="0"/>
        <v>16904000</v>
      </c>
      <c r="F12" s="19">
        <v>16904000</v>
      </c>
      <c r="G12" s="20">
        <v>16904000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7852000</v>
      </c>
      <c r="O12" s="20">
        <v>7852611</v>
      </c>
      <c r="P12" s="19">
        <f t="shared" si="1"/>
        <v>7852000</v>
      </c>
      <c r="Q12" s="20">
        <f t="shared" si="2"/>
        <v>7852611</v>
      </c>
      <c r="R12" s="21">
        <f t="shared" si="3"/>
        <v>0</v>
      </c>
      <c r="S12" s="22">
        <f t="shared" si="4"/>
        <v>0</v>
      </c>
      <c r="T12" s="21">
        <f>IF($E12=0,0,($P12/$E12)*100)</f>
        <v>46.45054424988169</v>
      </c>
      <c r="U12" s="23">
        <f>IF($E12=0,0,($Q12/$E12)*100)</f>
        <v>46.45415877898722</v>
      </c>
      <c r="V12" s="19"/>
      <c r="W12" s="20"/>
    </row>
    <row r="13" spans="1:23" ht="12.75" customHeight="1">
      <c r="A13" s="17" t="s">
        <v>37</v>
      </c>
      <c r="B13" s="18">
        <v>220420000</v>
      </c>
      <c r="C13" s="18">
        <v>47789000</v>
      </c>
      <c r="D13" s="18"/>
      <c r="E13" s="18">
        <f t="shared" si="0"/>
        <v>268209000</v>
      </c>
      <c r="F13" s="19">
        <v>268209000</v>
      </c>
      <c r="G13" s="20">
        <v>268209000</v>
      </c>
      <c r="H13" s="19">
        <v>19513000</v>
      </c>
      <c r="I13" s="20">
        <v>7810113</v>
      </c>
      <c r="J13" s="19">
        <v>23964000</v>
      </c>
      <c r="K13" s="20">
        <v>32747223</v>
      </c>
      <c r="L13" s="19">
        <v>44775000</v>
      </c>
      <c r="M13" s="20">
        <v>52822587</v>
      </c>
      <c r="N13" s="19">
        <v>153292000</v>
      </c>
      <c r="O13" s="20">
        <v>162078028</v>
      </c>
      <c r="P13" s="19">
        <f t="shared" si="1"/>
        <v>241544000</v>
      </c>
      <c r="Q13" s="20">
        <f t="shared" si="2"/>
        <v>255457951</v>
      </c>
      <c r="R13" s="21">
        <f t="shared" si="3"/>
        <v>242.3606923506421</v>
      </c>
      <c r="S13" s="22">
        <f t="shared" si="4"/>
        <v>206.83470311668</v>
      </c>
      <c r="T13" s="21">
        <f>IF($E13=0,0,($P13/$E13)*100)</f>
        <v>90.0581263119433</v>
      </c>
      <c r="U13" s="23">
        <f>IF($E13=0,0,($Q13/$E13)*100)</f>
        <v>95.24585342028045</v>
      </c>
      <c r="V13" s="19">
        <v>13992000</v>
      </c>
      <c r="W13" s="20">
        <v>2360000</v>
      </c>
    </row>
    <row r="14" spans="1:23" ht="12.75" customHeight="1">
      <c r="A14" s="17" t="s">
        <v>38</v>
      </c>
      <c r="B14" s="18">
        <v>17297000</v>
      </c>
      <c r="C14" s="18">
        <v>-2847000</v>
      </c>
      <c r="D14" s="18"/>
      <c r="E14" s="18">
        <f t="shared" si="0"/>
        <v>14450000</v>
      </c>
      <c r="F14" s="19">
        <v>14450000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306971000</v>
      </c>
      <c r="C15" s="25">
        <f>SUM(C9:C14)</f>
        <v>24942000</v>
      </c>
      <c r="D15" s="25"/>
      <c r="E15" s="25">
        <f t="shared" si="0"/>
        <v>331913000</v>
      </c>
      <c r="F15" s="26">
        <f aca="true" t="shared" si="5" ref="F15:O15">SUM(F9:F14)</f>
        <v>331913000</v>
      </c>
      <c r="G15" s="27">
        <f t="shared" si="5"/>
        <v>317463000</v>
      </c>
      <c r="H15" s="26">
        <f t="shared" si="5"/>
        <v>27625000</v>
      </c>
      <c r="I15" s="27">
        <f t="shared" si="5"/>
        <v>11085258</v>
      </c>
      <c r="J15" s="26">
        <f t="shared" si="5"/>
        <v>34663000</v>
      </c>
      <c r="K15" s="27">
        <f t="shared" si="5"/>
        <v>49278097</v>
      </c>
      <c r="L15" s="26">
        <f t="shared" si="5"/>
        <v>48836000</v>
      </c>
      <c r="M15" s="27">
        <f t="shared" si="5"/>
        <v>66907230</v>
      </c>
      <c r="N15" s="26">
        <f t="shared" si="5"/>
        <v>169713000</v>
      </c>
      <c r="O15" s="27">
        <f t="shared" si="5"/>
        <v>177660621</v>
      </c>
      <c r="P15" s="26">
        <f t="shared" si="1"/>
        <v>280837000</v>
      </c>
      <c r="Q15" s="27">
        <f t="shared" si="2"/>
        <v>304931206</v>
      </c>
      <c r="R15" s="28">
        <f t="shared" si="3"/>
        <v>247.51617659103943</v>
      </c>
      <c r="S15" s="29">
        <f t="shared" si="4"/>
        <v>165.53276977689853</v>
      </c>
      <c r="T15" s="28">
        <f>IF(SUM($E9:$E13)=0,0,(P15/SUM($E9:$E13))*100)</f>
        <v>88.46290748843172</v>
      </c>
      <c r="U15" s="30">
        <f>IF(SUM($E9:$E13)=0,0,(Q15/SUM($E9:$E13))*100)</f>
        <v>96.05251824622081</v>
      </c>
      <c r="V15" s="26">
        <f>SUM(V9:V14)</f>
        <v>16062000</v>
      </c>
      <c r="W15" s="27">
        <f>SUM(W9:W14)</f>
        <v>2830000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8010000</v>
      </c>
      <c r="C17" s="18">
        <v>0</v>
      </c>
      <c r="D17" s="18"/>
      <c r="E17" s="18">
        <f>$B17+$C17+$D17</f>
        <v>8010000</v>
      </c>
      <c r="F17" s="19">
        <v>8010000</v>
      </c>
      <c r="G17" s="20">
        <v>8010000</v>
      </c>
      <c r="H17" s="19">
        <v>177000</v>
      </c>
      <c r="I17" s="20">
        <v>635360</v>
      </c>
      <c r="J17" s="19">
        <v>1210000</v>
      </c>
      <c r="K17" s="20">
        <v>3472888</v>
      </c>
      <c r="L17" s="19">
        <v>344000</v>
      </c>
      <c r="M17" s="20">
        <v>901660</v>
      </c>
      <c r="N17" s="19">
        <v>3567000</v>
      </c>
      <c r="O17" s="20">
        <v>2871106</v>
      </c>
      <c r="P17" s="19">
        <f>$H17+$J17+$L17+$N17</f>
        <v>5298000</v>
      </c>
      <c r="Q17" s="20">
        <f>$I17+$K17+$M17+$O17</f>
        <v>7881014</v>
      </c>
      <c r="R17" s="21">
        <f>IF($L17=0,0,(($N17-$L17)/$L17)*100)</f>
        <v>936.9186046511627</v>
      </c>
      <c r="S17" s="22">
        <f>IF($M17=0,0,(($O17-$M17)/$M17)*100)</f>
        <v>218.42446154869907</v>
      </c>
      <c r="T17" s="21">
        <f>IF($E17=0,0,($P17/$E17)*100)</f>
        <v>66.14232209737828</v>
      </c>
      <c r="U17" s="23">
        <f>IF($E17=0,0,($Q17/$E17)*100)</f>
        <v>98.38968789013732</v>
      </c>
      <c r="V17" s="19"/>
      <c r="W17" s="20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20">
        <v>0</v>
      </c>
      <c r="P18" s="19">
        <f>$H18+$J18+$L18+$N18</f>
        <v>0</v>
      </c>
      <c r="Q18" s="20">
        <f>$I18+$K18+$M18+$O18</f>
        <v>0</v>
      </c>
      <c r="R18" s="21">
        <f>IF($L18=0,0,(($N18-$L18)/$L18)*100)</f>
        <v>0</v>
      </c>
      <c r="S18" s="22">
        <f>IF($M18=0,0,(($O18-$M18)/$M18)*100)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0</v>
      </c>
      <c r="O19" s="20">
        <v>0</v>
      </c>
      <c r="P19" s="19">
        <f>$H19+$J19+$L19+$N19</f>
        <v>0</v>
      </c>
      <c r="Q19" s="20">
        <f>$I19+$K19+$M19+$O19</f>
        <v>0</v>
      </c>
      <c r="R19" s="21">
        <f>IF($L19=0,0,(($N19-$L19)/$L19)*100)</f>
        <v>0</v>
      </c>
      <c r="S19" s="22">
        <f>IF($M19=0,0,(($O19-$M19)/$M19)*100)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24" t="s">
        <v>39</v>
      </c>
      <c r="B20" s="25">
        <f>SUM(B17:B19)</f>
        <v>8010000</v>
      </c>
      <c r="C20" s="25">
        <f>SUM(C17:C19)</f>
        <v>0</v>
      </c>
      <c r="D20" s="25"/>
      <c r="E20" s="25">
        <f>$B20+$C20+$D20</f>
        <v>8010000</v>
      </c>
      <c r="F20" s="26">
        <f aca="true" t="shared" si="6" ref="F20:O20">SUM(F17:F19)</f>
        <v>8010000</v>
      </c>
      <c r="G20" s="27">
        <f t="shared" si="6"/>
        <v>8010000</v>
      </c>
      <c r="H20" s="26">
        <f t="shared" si="6"/>
        <v>177000</v>
      </c>
      <c r="I20" s="27">
        <f t="shared" si="6"/>
        <v>635360</v>
      </c>
      <c r="J20" s="26">
        <f t="shared" si="6"/>
        <v>1210000</v>
      </c>
      <c r="K20" s="27">
        <f t="shared" si="6"/>
        <v>3472888</v>
      </c>
      <c r="L20" s="26">
        <f t="shared" si="6"/>
        <v>344000</v>
      </c>
      <c r="M20" s="27">
        <f t="shared" si="6"/>
        <v>901660</v>
      </c>
      <c r="N20" s="26">
        <f t="shared" si="6"/>
        <v>3567000</v>
      </c>
      <c r="O20" s="27">
        <f t="shared" si="6"/>
        <v>2871106</v>
      </c>
      <c r="P20" s="26">
        <f>$H20+$J20+$L20+$N20</f>
        <v>5298000</v>
      </c>
      <c r="Q20" s="27">
        <f>$I20+$K20+$M20+$O20</f>
        <v>7881014</v>
      </c>
      <c r="R20" s="28">
        <f>IF($L20=0,0,(($N20-$L20)/$L20)*100)</f>
        <v>936.9186046511627</v>
      </c>
      <c r="S20" s="29">
        <f>IF($M20=0,0,(($O20-$M20)/$M20)*100)</f>
        <v>218.42446154869907</v>
      </c>
      <c r="T20" s="28">
        <f>IF($E20=0,0,($P20/$E20)*100)</f>
        <v>66.14232209737828</v>
      </c>
      <c r="U20" s="30">
        <f>IF($E20=0,0,($Q20/$E20)*100)</f>
        <v>98.38968789013732</v>
      </c>
      <c r="V20" s="26">
        <f>SUM(V17:V19)</f>
        <v>0</v>
      </c>
      <c r="W20" s="27">
        <f>SUM(W17:W19)</f>
        <v>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1911070000</v>
      </c>
      <c r="C22" s="18">
        <v>-50000000</v>
      </c>
      <c r="D22" s="18"/>
      <c r="E22" s="18">
        <f>$B22+$C22+$D22</f>
        <v>1861070000</v>
      </c>
      <c r="F22" s="19">
        <v>1861070000</v>
      </c>
      <c r="G22" s="20">
        <v>1861070000</v>
      </c>
      <c r="H22" s="19">
        <v>257579000</v>
      </c>
      <c r="I22" s="20">
        <v>210461442</v>
      </c>
      <c r="J22" s="19">
        <v>338077000</v>
      </c>
      <c r="K22" s="20">
        <v>351155081</v>
      </c>
      <c r="L22" s="19">
        <v>133644000</v>
      </c>
      <c r="M22" s="20">
        <v>172204702</v>
      </c>
      <c r="N22" s="19">
        <v>408387000</v>
      </c>
      <c r="O22" s="20">
        <v>1014710719</v>
      </c>
      <c r="P22" s="19">
        <f>$H22+$J22+$L22+$N22</f>
        <v>1137687000</v>
      </c>
      <c r="Q22" s="20">
        <f>$I22+$K22+$M22+$O22</f>
        <v>1748531944</v>
      </c>
      <c r="R22" s="21">
        <f>IF($L22=0,0,(($N22-$L22)/$L22)*100)</f>
        <v>205.57825267127595</v>
      </c>
      <c r="S22" s="22">
        <f>IF($M22=0,0,(($O22-$M22)/$M22)*100)</f>
        <v>489.2468133651774</v>
      </c>
      <c r="T22" s="21">
        <f>IF($E22=0,0,($P22/$E22)*100)</f>
        <v>61.13080109829292</v>
      </c>
      <c r="U22" s="23">
        <f>IF($E22=0,0,($Q22/$E22)*100)</f>
        <v>93.95304550607983</v>
      </c>
      <c r="V22" s="19">
        <v>378469000</v>
      </c>
      <c r="W22" s="20">
        <v>20249598</v>
      </c>
    </row>
    <row r="23" spans="1:23" ht="12.75" customHeight="1">
      <c r="A23" s="17" t="s">
        <v>46</v>
      </c>
      <c r="B23" s="18">
        <v>268000000</v>
      </c>
      <c r="C23" s="18">
        <v>0</v>
      </c>
      <c r="D23" s="18"/>
      <c r="E23" s="18">
        <f>$B23+$C23+$D23</f>
        <v>268000000</v>
      </c>
      <c r="F23" s="19">
        <v>268000000</v>
      </c>
      <c r="G23" s="20">
        <v>268000000</v>
      </c>
      <c r="H23" s="19">
        <v>28362000</v>
      </c>
      <c r="I23" s="20">
        <v>70508114</v>
      </c>
      <c r="J23" s="19">
        <v>28877000</v>
      </c>
      <c r="K23" s="20">
        <v>28816679</v>
      </c>
      <c r="L23" s="19">
        <v>67852000</v>
      </c>
      <c r="M23" s="20">
        <v>25766358</v>
      </c>
      <c r="N23" s="19">
        <v>79186000</v>
      </c>
      <c r="O23" s="20">
        <v>72057817</v>
      </c>
      <c r="P23" s="19">
        <f>$H23+$J23+$L23+$N23</f>
        <v>204277000</v>
      </c>
      <c r="Q23" s="20">
        <f>$I23+$K23+$M23+$O23</f>
        <v>197148968</v>
      </c>
      <c r="R23" s="21">
        <f>IF($L23=0,0,(($N23-$L23)/$L23)*100)</f>
        <v>16.704002829688143</v>
      </c>
      <c r="S23" s="22">
        <f>IF($M23=0,0,(($O23-$M23)/$M23)*100)</f>
        <v>179.65852605168337</v>
      </c>
      <c r="T23" s="21">
        <f>IF($E23=0,0,($P23/$E23)*100)</f>
        <v>76.22276119402986</v>
      </c>
      <c r="U23" s="23">
        <f>IF($E23=0,0,($Q23/$E23)*100)</f>
        <v>73.56304776119403</v>
      </c>
      <c r="V23" s="19"/>
      <c r="W23" s="20"/>
    </row>
    <row r="24" spans="1:23" ht="12.75" customHeight="1">
      <c r="A24" s="17" t="s">
        <v>47</v>
      </c>
      <c r="B24" s="18">
        <v>0</v>
      </c>
      <c r="C24" s="18">
        <v>0</v>
      </c>
      <c r="D24" s="18"/>
      <c r="E24" s="18">
        <f>$B24+$C24+$D24</f>
        <v>0</v>
      </c>
      <c r="F24" s="19">
        <v>0</v>
      </c>
      <c r="G24" s="20">
        <v>0</v>
      </c>
      <c r="H24" s="19">
        <v>0</v>
      </c>
      <c r="I24" s="20">
        <v>0</v>
      </c>
      <c r="J24" s="19">
        <v>0</v>
      </c>
      <c r="K24" s="20">
        <v>0</v>
      </c>
      <c r="L24" s="19">
        <v>0</v>
      </c>
      <c r="M24" s="20">
        <v>0</v>
      </c>
      <c r="N24" s="19">
        <v>0</v>
      </c>
      <c r="O24" s="20">
        <v>0</v>
      </c>
      <c r="P24" s="19">
        <f>$H24+$J24+$L24+$N24</f>
        <v>0</v>
      </c>
      <c r="Q24" s="20">
        <f>$I24+$K24+$M24+$O24</f>
        <v>0</v>
      </c>
      <c r="R24" s="21">
        <f>IF($L24=0,0,(($N24-$L24)/$L24)*100)</f>
        <v>0</v>
      </c>
      <c r="S24" s="22">
        <f>IF($M24=0,0,(($O24-$M24)/$M24)*100)</f>
        <v>0</v>
      </c>
      <c r="T24" s="21">
        <f>IF($E24=0,0,($P24/$E24)*100)</f>
        <v>0</v>
      </c>
      <c r="U24" s="23">
        <f>IF($E24=0,0,($Q24/$E24)*100)</f>
        <v>0</v>
      </c>
      <c r="V24" s="19"/>
      <c r="W24" s="20"/>
    </row>
    <row r="25" spans="1:23" ht="12.75" customHeight="1">
      <c r="A25" s="24" t="s">
        <v>39</v>
      </c>
      <c r="B25" s="25">
        <f>SUM(B22:B24)</f>
        <v>2179070000</v>
      </c>
      <c r="C25" s="25">
        <f>SUM(C22:C24)</f>
        <v>-50000000</v>
      </c>
      <c r="D25" s="25"/>
      <c r="E25" s="25">
        <f>$B25+$C25+$D25</f>
        <v>2129070000</v>
      </c>
      <c r="F25" s="26">
        <f aca="true" t="shared" si="7" ref="F25:O25">SUM(F22:F24)</f>
        <v>2129070000</v>
      </c>
      <c r="G25" s="27">
        <f t="shared" si="7"/>
        <v>2129070000</v>
      </c>
      <c r="H25" s="26">
        <f t="shared" si="7"/>
        <v>285941000</v>
      </c>
      <c r="I25" s="27">
        <f t="shared" si="7"/>
        <v>280969556</v>
      </c>
      <c r="J25" s="26">
        <f t="shared" si="7"/>
        <v>366954000</v>
      </c>
      <c r="K25" s="27">
        <f t="shared" si="7"/>
        <v>379971760</v>
      </c>
      <c r="L25" s="26">
        <f t="shared" si="7"/>
        <v>201496000</v>
      </c>
      <c r="M25" s="27">
        <f t="shared" si="7"/>
        <v>197971060</v>
      </c>
      <c r="N25" s="26">
        <f t="shared" si="7"/>
        <v>487573000</v>
      </c>
      <c r="O25" s="27">
        <f t="shared" si="7"/>
        <v>1086768536</v>
      </c>
      <c r="P25" s="26">
        <f>$H25+$J25+$L25+$N25</f>
        <v>1341964000</v>
      </c>
      <c r="Q25" s="27">
        <f>$I25+$K25+$M25+$O25</f>
        <v>1945680912</v>
      </c>
      <c r="R25" s="28">
        <f>IF($L25=0,0,(($N25-$L25)/$L25)*100)</f>
        <v>141.97651566284196</v>
      </c>
      <c r="S25" s="29">
        <f>IF($M25=0,0,(($O25-$M25)/$M25)*100)</f>
        <v>448.9532338716578</v>
      </c>
      <c r="T25" s="28">
        <f>IF($E25=0,0,($P25/$E25)*100)</f>
        <v>63.03052506493445</v>
      </c>
      <c r="U25" s="30">
        <f>IF($E25=0,0,($Q25/$E25)*100)</f>
        <v>91.38642280432302</v>
      </c>
      <c r="V25" s="26">
        <f>SUM(V22:V24)</f>
        <v>378469000</v>
      </c>
      <c r="W25" s="27">
        <f>SUM(W22:W24)</f>
        <v>20249598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143808000</v>
      </c>
      <c r="C27" s="18">
        <v>0</v>
      </c>
      <c r="D27" s="18"/>
      <c r="E27" s="18">
        <f>$B27+$C27+$D27</f>
        <v>143808000</v>
      </c>
      <c r="F27" s="19">
        <v>143808000</v>
      </c>
      <c r="G27" s="20">
        <v>143808000</v>
      </c>
      <c r="H27" s="19">
        <v>15157000</v>
      </c>
      <c r="I27" s="20">
        <v>7578021</v>
      </c>
      <c r="J27" s="19">
        <v>22881000</v>
      </c>
      <c r="K27" s="20">
        <v>54696989</v>
      </c>
      <c r="L27" s="19">
        <v>27002000</v>
      </c>
      <c r="M27" s="20">
        <v>31166441</v>
      </c>
      <c r="N27" s="19">
        <v>72703000</v>
      </c>
      <c r="O27" s="20">
        <v>51383981</v>
      </c>
      <c r="P27" s="19">
        <f>$H27+$J27+$L27+$N27</f>
        <v>137743000</v>
      </c>
      <c r="Q27" s="20">
        <f>$I27+$K27+$M27+$O27</f>
        <v>144825432</v>
      </c>
      <c r="R27" s="21">
        <f>IF($L27=0,0,(($N27-$L27)/$L27)*100)</f>
        <v>169.2504258943782</v>
      </c>
      <c r="S27" s="22">
        <f>IF($M27=0,0,(($O27-$M27)/$M27)*100)</f>
        <v>64.86958199686643</v>
      </c>
      <c r="T27" s="21">
        <f>IF($E27=0,0,($P27/$E27)*100)</f>
        <v>95.78257120605251</v>
      </c>
      <c r="U27" s="23">
        <f>IF($E27=0,0,($Q27/$E27)*100)</f>
        <v>100.70749332443259</v>
      </c>
      <c r="V27" s="19">
        <v>20808000</v>
      </c>
      <c r="W27" s="20">
        <v>5497000</v>
      </c>
    </row>
    <row r="28" spans="1:23" ht="12.75" customHeight="1">
      <c r="A28" s="24" t="s">
        <v>39</v>
      </c>
      <c r="B28" s="25">
        <f>B27</f>
        <v>143808000</v>
      </c>
      <c r="C28" s="25">
        <f>C27</f>
        <v>0</v>
      </c>
      <c r="D28" s="25"/>
      <c r="E28" s="25">
        <f>$B28+$C28+$D28</f>
        <v>143808000</v>
      </c>
      <c r="F28" s="26">
        <f aca="true" t="shared" si="8" ref="F28:O28">F27</f>
        <v>143808000</v>
      </c>
      <c r="G28" s="27">
        <f t="shared" si="8"/>
        <v>143808000</v>
      </c>
      <c r="H28" s="26">
        <f t="shared" si="8"/>
        <v>15157000</v>
      </c>
      <c r="I28" s="27">
        <f t="shared" si="8"/>
        <v>7578021</v>
      </c>
      <c r="J28" s="26">
        <f t="shared" si="8"/>
        <v>22881000</v>
      </c>
      <c r="K28" s="27">
        <f t="shared" si="8"/>
        <v>54696989</v>
      </c>
      <c r="L28" s="26">
        <f t="shared" si="8"/>
        <v>27002000</v>
      </c>
      <c r="M28" s="27">
        <f t="shared" si="8"/>
        <v>31166441</v>
      </c>
      <c r="N28" s="26">
        <f t="shared" si="8"/>
        <v>72703000</v>
      </c>
      <c r="O28" s="27">
        <f t="shared" si="8"/>
        <v>51383981</v>
      </c>
      <c r="P28" s="26">
        <f>$H28+$J28+$L28+$N28</f>
        <v>137743000</v>
      </c>
      <c r="Q28" s="27">
        <f>$I28+$K28+$M28+$O28</f>
        <v>144825432</v>
      </c>
      <c r="R28" s="28">
        <f>IF($L28=0,0,(($N28-$L28)/$L28)*100)</f>
        <v>169.2504258943782</v>
      </c>
      <c r="S28" s="29">
        <f>IF($M28=0,0,(($O28-$M28)/$M28)*100)</f>
        <v>64.86958199686643</v>
      </c>
      <c r="T28" s="28">
        <f>IF($E28=0,0,($P28/$E28)*100)</f>
        <v>95.78257120605251</v>
      </c>
      <c r="U28" s="30">
        <f>IF($E28=0,0,($Q28/$E28)*100)</f>
        <v>100.70749332443259</v>
      </c>
      <c r="V28" s="26">
        <f>V27</f>
        <v>20808000</v>
      </c>
      <c r="W28" s="27">
        <f>W27</f>
        <v>5497000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173000000</v>
      </c>
      <c r="C30" s="18">
        <v>0</v>
      </c>
      <c r="D30" s="18"/>
      <c r="E30" s="18">
        <f aca="true" t="shared" si="9" ref="E30:E35">$B30+$C30+$D30</f>
        <v>173000000</v>
      </c>
      <c r="F30" s="19">
        <v>173000000</v>
      </c>
      <c r="G30" s="20">
        <v>173000000</v>
      </c>
      <c r="H30" s="19">
        <v>28214000</v>
      </c>
      <c r="I30" s="20">
        <v>23593248</v>
      </c>
      <c r="J30" s="19">
        <v>33843000</v>
      </c>
      <c r="K30" s="20">
        <v>49349721</v>
      </c>
      <c r="L30" s="19">
        <v>50355000</v>
      </c>
      <c r="M30" s="20">
        <v>62963849</v>
      </c>
      <c r="N30" s="19">
        <v>1228000</v>
      </c>
      <c r="O30" s="20">
        <v>44061265</v>
      </c>
      <c r="P30" s="19">
        <f aca="true" t="shared" si="10" ref="P30:P35">$H30+$J30+$L30+$N30</f>
        <v>113640000</v>
      </c>
      <c r="Q30" s="20">
        <f aca="true" t="shared" si="11" ref="Q30:Q35">$I30+$K30+$M30+$O30</f>
        <v>179968083</v>
      </c>
      <c r="R30" s="21">
        <f aca="true" t="shared" si="12" ref="R30:R35">IF($L30=0,0,(($N30-$L30)/$L30)*100)</f>
        <v>-97.56131466587232</v>
      </c>
      <c r="S30" s="22">
        <f aca="true" t="shared" si="13" ref="S30:S35">IF($M30=0,0,(($O30-$M30)/$M30)*100)</f>
        <v>-30.021328588091873</v>
      </c>
      <c r="T30" s="21">
        <f>IF($E30=0,0,($P30/$E30)*100)</f>
        <v>65.6878612716763</v>
      </c>
      <c r="U30" s="23">
        <f>IF($E30=0,0,($Q30/$E30)*100)</f>
        <v>104.02779364161849</v>
      </c>
      <c r="V30" s="19">
        <v>13423000</v>
      </c>
      <c r="W30" s="20"/>
    </row>
    <row r="31" spans="1:23" ht="12.75" customHeight="1">
      <c r="A31" s="17" t="s">
        <v>52</v>
      </c>
      <c r="B31" s="18">
        <v>104530000</v>
      </c>
      <c r="C31" s="18">
        <v>-44021000</v>
      </c>
      <c r="D31" s="18"/>
      <c r="E31" s="18">
        <f t="shared" si="9"/>
        <v>60509000</v>
      </c>
      <c r="F31" s="19">
        <v>60509000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23000000</v>
      </c>
      <c r="C33" s="18">
        <v>7000000</v>
      </c>
      <c r="D33" s="18"/>
      <c r="E33" s="18">
        <f t="shared" si="9"/>
        <v>30000000</v>
      </c>
      <c r="F33" s="19">
        <v>30000000</v>
      </c>
      <c r="G33" s="20">
        <v>29999000</v>
      </c>
      <c r="H33" s="19">
        <v>0</v>
      </c>
      <c r="I33" s="20">
        <v>5428350</v>
      </c>
      <c r="J33" s="19">
        <v>6907000</v>
      </c>
      <c r="K33" s="20">
        <v>2460656</v>
      </c>
      <c r="L33" s="19">
        <v>436000</v>
      </c>
      <c r="M33" s="20">
        <v>2369883</v>
      </c>
      <c r="N33" s="19">
        <v>17654000</v>
      </c>
      <c r="O33" s="20">
        <v>19252514</v>
      </c>
      <c r="P33" s="19">
        <f t="shared" si="10"/>
        <v>24997000</v>
      </c>
      <c r="Q33" s="20">
        <f t="shared" si="11"/>
        <v>29511403</v>
      </c>
      <c r="R33" s="21">
        <f t="shared" si="12"/>
        <v>3949.082568807339</v>
      </c>
      <c r="S33" s="22">
        <f t="shared" si="13"/>
        <v>712.3824678264707</v>
      </c>
      <c r="T33" s="21">
        <f>IF($E33=0,0,($P33/$E33)*100)</f>
        <v>83.32333333333334</v>
      </c>
      <c r="U33" s="23">
        <f>IF($E33=0,0,($Q33/$E33)*100)</f>
        <v>98.37134333333334</v>
      </c>
      <c r="V33" s="19">
        <v>407000</v>
      </c>
      <c r="W33" s="20">
        <v>406900</v>
      </c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300530000</v>
      </c>
      <c r="C35" s="25">
        <f>SUM(C30:C34)</f>
        <v>-37021000</v>
      </c>
      <c r="D35" s="25"/>
      <c r="E35" s="25">
        <f t="shared" si="9"/>
        <v>263509000</v>
      </c>
      <c r="F35" s="26">
        <f aca="true" t="shared" si="14" ref="F35:O35">SUM(F30:F34)</f>
        <v>263509000</v>
      </c>
      <c r="G35" s="27">
        <f t="shared" si="14"/>
        <v>202999000</v>
      </c>
      <c r="H35" s="26">
        <f t="shared" si="14"/>
        <v>28214000</v>
      </c>
      <c r="I35" s="27">
        <f t="shared" si="14"/>
        <v>29021598</v>
      </c>
      <c r="J35" s="26">
        <f t="shared" si="14"/>
        <v>40750000</v>
      </c>
      <c r="K35" s="27">
        <f t="shared" si="14"/>
        <v>51810377</v>
      </c>
      <c r="L35" s="26">
        <f t="shared" si="14"/>
        <v>50791000</v>
      </c>
      <c r="M35" s="27">
        <f t="shared" si="14"/>
        <v>65333732</v>
      </c>
      <c r="N35" s="26">
        <f t="shared" si="14"/>
        <v>18882000</v>
      </c>
      <c r="O35" s="27">
        <f t="shared" si="14"/>
        <v>63313779</v>
      </c>
      <c r="P35" s="26">
        <f t="shared" si="10"/>
        <v>138637000</v>
      </c>
      <c r="Q35" s="27">
        <f t="shared" si="11"/>
        <v>209479486</v>
      </c>
      <c r="R35" s="28">
        <f t="shared" si="12"/>
        <v>-62.8241223838869</v>
      </c>
      <c r="S35" s="29">
        <f t="shared" si="13"/>
        <v>-3.0917459299585093</v>
      </c>
      <c r="T35" s="28">
        <f>IF((+$E30+$E33)=0,0,(P35/(+$E30+$E33))*100)</f>
        <v>68.29408866995074</v>
      </c>
      <c r="U35" s="30">
        <f>IF((+$E30+$E33)=0,0,(Q35/(+$E30+$E33))*100)</f>
        <v>103.19186502463053</v>
      </c>
      <c r="V35" s="26">
        <f>SUM(V30:V34)</f>
        <v>13830000</v>
      </c>
      <c r="W35" s="27">
        <f>SUM(W30:W34)</f>
        <v>406900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241000000</v>
      </c>
      <c r="C38" s="18">
        <v>-30000000</v>
      </c>
      <c r="D38" s="18"/>
      <c r="E38" s="18">
        <f t="shared" si="15"/>
        <v>211000000</v>
      </c>
      <c r="F38" s="19">
        <v>211000000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14000000</v>
      </c>
      <c r="C39" s="18">
        <v>0</v>
      </c>
      <c r="D39" s="18"/>
      <c r="E39" s="18">
        <f t="shared" si="15"/>
        <v>14000000</v>
      </c>
      <c r="F39" s="19">
        <v>14000000</v>
      </c>
      <c r="G39" s="20">
        <v>14000000</v>
      </c>
      <c r="H39" s="19">
        <v>0</v>
      </c>
      <c r="I39" s="20">
        <v>700431</v>
      </c>
      <c r="J39" s="19">
        <v>0</v>
      </c>
      <c r="K39" s="20">
        <v>3275493</v>
      </c>
      <c r="L39" s="19">
        <v>10896000</v>
      </c>
      <c r="M39" s="20">
        <v>6763632</v>
      </c>
      <c r="N39" s="19">
        <v>3104000</v>
      </c>
      <c r="O39" s="20">
        <v>3260444</v>
      </c>
      <c r="P39" s="19">
        <f t="shared" si="16"/>
        <v>14000000</v>
      </c>
      <c r="Q39" s="20">
        <f t="shared" si="17"/>
        <v>14000000</v>
      </c>
      <c r="R39" s="21">
        <f t="shared" si="18"/>
        <v>-71.51248164464023</v>
      </c>
      <c r="S39" s="22">
        <f t="shared" si="19"/>
        <v>-51.794479652352464</v>
      </c>
      <c r="T39" s="21">
        <f t="shared" si="20"/>
        <v>100</v>
      </c>
      <c r="U39" s="23">
        <f t="shared" si="21"/>
        <v>100</v>
      </c>
      <c r="V39" s="19">
        <v>4833</v>
      </c>
      <c r="W39" s="20">
        <v>4833</v>
      </c>
    </row>
    <row r="40" spans="1:23" ht="12.75" customHeight="1">
      <c r="A40" s="17" t="s">
        <v>60</v>
      </c>
      <c r="B40" s="18">
        <v>300000</v>
      </c>
      <c r="C40" s="18">
        <v>0</v>
      </c>
      <c r="D40" s="18"/>
      <c r="E40" s="18">
        <f t="shared" si="15"/>
        <v>300000</v>
      </c>
      <c r="F40" s="19">
        <v>300000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0</v>
      </c>
      <c r="C42" s="18">
        <v>0</v>
      </c>
      <c r="D42" s="18"/>
      <c r="E42" s="18">
        <f t="shared" si="15"/>
        <v>0</v>
      </c>
      <c r="F42" s="19">
        <v>0</v>
      </c>
      <c r="G42" s="20">
        <v>0</v>
      </c>
      <c r="H42" s="19">
        <v>0</v>
      </c>
      <c r="I42" s="20">
        <v>0</v>
      </c>
      <c r="J42" s="19">
        <v>0</v>
      </c>
      <c r="K42" s="20">
        <v>0</v>
      </c>
      <c r="L42" s="19">
        <v>0</v>
      </c>
      <c r="M42" s="20">
        <v>0</v>
      </c>
      <c r="N42" s="19">
        <v>0</v>
      </c>
      <c r="O42" s="20">
        <v>0</v>
      </c>
      <c r="P42" s="19">
        <f t="shared" si="16"/>
        <v>0</v>
      </c>
      <c r="Q42" s="20">
        <f t="shared" si="17"/>
        <v>0</v>
      </c>
      <c r="R42" s="21">
        <f t="shared" si="18"/>
        <v>0</v>
      </c>
      <c r="S42" s="22">
        <f t="shared" si="19"/>
        <v>0</v>
      </c>
      <c r="T42" s="21">
        <f t="shared" si="20"/>
        <v>0</v>
      </c>
      <c r="U42" s="23">
        <f t="shared" si="21"/>
        <v>0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255300000</v>
      </c>
      <c r="C44" s="25">
        <f>SUM(C37:C43)</f>
        <v>-30000000</v>
      </c>
      <c r="D44" s="25"/>
      <c r="E44" s="25">
        <f t="shared" si="15"/>
        <v>225300000</v>
      </c>
      <c r="F44" s="26">
        <f aca="true" t="shared" si="22" ref="F44:O44">SUM(F37:F43)</f>
        <v>225300000</v>
      </c>
      <c r="G44" s="27">
        <f t="shared" si="22"/>
        <v>14000000</v>
      </c>
      <c r="H44" s="26">
        <f t="shared" si="22"/>
        <v>0</v>
      </c>
      <c r="I44" s="27">
        <f t="shared" si="22"/>
        <v>700431</v>
      </c>
      <c r="J44" s="26">
        <f t="shared" si="22"/>
        <v>0</v>
      </c>
      <c r="K44" s="27">
        <f t="shared" si="22"/>
        <v>3275493</v>
      </c>
      <c r="L44" s="26">
        <f t="shared" si="22"/>
        <v>10896000</v>
      </c>
      <c r="M44" s="27">
        <f t="shared" si="22"/>
        <v>6763632</v>
      </c>
      <c r="N44" s="26">
        <f t="shared" si="22"/>
        <v>3104000</v>
      </c>
      <c r="O44" s="27">
        <f t="shared" si="22"/>
        <v>3260444</v>
      </c>
      <c r="P44" s="26">
        <f t="shared" si="16"/>
        <v>14000000</v>
      </c>
      <c r="Q44" s="27">
        <f t="shared" si="17"/>
        <v>14000000</v>
      </c>
      <c r="R44" s="28">
        <f t="shared" si="18"/>
        <v>-71.51248164464023</v>
      </c>
      <c r="S44" s="29">
        <f t="shared" si="19"/>
        <v>-51.794479652352464</v>
      </c>
      <c r="T44" s="28">
        <f>IF((+$E39+$E41+$E42)=0,0,(P44/(+$E39+$E41+$E42))*100)</f>
        <v>100</v>
      </c>
      <c r="U44" s="30">
        <f>IF((+$E39+$E41+$E42)=0,0,(Q44/(+$E39+$E41+$E42))*100)</f>
        <v>100</v>
      </c>
      <c r="V44" s="26">
        <f>SUM(V37:V43)</f>
        <v>4833</v>
      </c>
      <c r="W44" s="27">
        <f>SUM(W37:W43)</f>
        <v>4833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0</v>
      </c>
      <c r="C47" s="18">
        <v>0</v>
      </c>
      <c r="D47" s="18"/>
      <c r="E47" s="18">
        <f>$B47+$C47+$D47</f>
        <v>0</v>
      </c>
      <c r="F47" s="19">
        <v>0</v>
      </c>
      <c r="G47" s="20">
        <v>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f>$H47+$J47+$L47+$N47</f>
        <v>0</v>
      </c>
      <c r="Q47" s="20">
        <f>$I47+$K47+$M47+$O47</f>
        <v>0</v>
      </c>
      <c r="R47" s="21">
        <f>IF($L47=0,0,(($N47-$L47)/$L47)*100)</f>
        <v>0</v>
      </c>
      <c r="S47" s="22">
        <f>IF($M47=0,0,(($O47-$M47)/$M47)*100)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0</v>
      </c>
      <c r="C50" s="36">
        <f>SUM(C46:C49)</f>
        <v>0</v>
      </c>
      <c r="D50" s="36"/>
      <c r="E50" s="36">
        <f>$B50+$C50+$D50</f>
        <v>0</v>
      </c>
      <c r="F50" s="37">
        <f aca="true" t="shared" si="23" ref="F50:O50">SUM(F46:F49)</f>
        <v>0</v>
      </c>
      <c r="G50" s="38">
        <f t="shared" si="23"/>
        <v>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0</v>
      </c>
      <c r="N50" s="37">
        <f t="shared" si="23"/>
        <v>0</v>
      </c>
      <c r="O50" s="38">
        <f t="shared" si="23"/>
        <v>0</v>
      </c>
      <c r="P50" s="37">
        <f>$H50+$J50+$L50+$N50</f>
        <v>0</v>
      </c>
      <c r="Q50" s="38">
        <f>$I50+$K50+$M50+$O50</f>
        <v>0</v>
      </c>
      <c r="R50" s="39">
        <f>IF($L50=0,0,(($N50-$L50)/$L50)*100)</f>
        <v>0</v>
      </c>
      <c r="S50" s="40">
        <f>IF($M50=0,0,(($O50-$M50)/$M50)*100)</f>
        <v>0</v>
      </c>
      <c r="T50" s="39">
        <f>IF($E50=0,0,($P50/$E50)*100)</f>
        <v>0</v>
      </c>
      <c r="U50" s="41">
        <f>IF($E50=0,0,($Q50/$E50)*100)</f>
        <v>0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0</v>
      </c>
      <c r="C52" s="18">
        <v>0</v>
      </c>
      <c r="D52" s="18"/>
      <c r="E52" s="18">
        <f>$B52+$C52+$D52</f>
        <v>0</v>
      </c>
      <c r="F52" s="19">
        <v>0</v>
      </c>
      <c r="G52" s="20">
        <v>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0</v>
      </c>
      <c r="P52" s="19">
        <f>$H52+$J52+$L52+$N52</f>
        <v>0</v>
      </c>
      <c r="Q52" s="20">
        <f>$I52+$K52+$M52+$O52</f>
        <v>0</v>
      </c>
      <c r="R52" s="21">
        <f>IF($L52=0,0,(($N52-$L52)/$L52)*100)</f>
        <v>0</v>
      </c>
      <c r="S52" s="22">
        <f>IF($M52=0,0,(($O52-$M52)/$M52)*100)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0</v>
      </c>
      <c r="D53" s="18"/>
      <c r="E53" s="18">
        <f>$B53+$C53+$D53</f>
        <v>0</v>
      </c>
      <c r="F53" s="19">
        <v>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0</v>
      </c>
      <c r="C55" s="25">
        <f>SUM(C52:C54)</f>
        <v>0</v>
      </c>
      <c r="D55" s="25"/>
      <c r="E55" s="25">
        <f>$B55+$C55+$D55</f>
        <v>0</v>
      </c>
      <c r="F55" s="26">
        <f aca="true" t="shared" si="24" ref="F55:O55">SUM(F52:F54)</f>
        <v>0</v>
      </c>
      <c r="G55" s="27">
        <f t="shared" si="24"/>
        <v>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0</v>
      </c>
      <c r="L55" s="26">
        <f t="shared" si="24"/>
        <v>0</v>
      </c>
      <c r="M55" s="27">
        <f t="shared" si="24"/>
        <v>0</v>
      </c>
      <c r="N55" s="26">
        <f t="shared" si="24"/>
        <v>0</v>
      </c>
      <c r="O55" s="27">
        <f t="shared" si="24"/>
        <v>0</v>
      </c>
      <c r="P55" s="26">
        <f>$H55+$J55+$L55+$N55</f>
        <v>0</v>
      </c>
      <c r="Q55" s="27">
        <f>$I55+$K55+$M55+$O55</f>
        <v>0</v>
      </c>
      <c r="R55" s="28">
        <f>IF($L55=0,0,(($N55-$L55)/$L55)*100)</f>
        <v>0</v>
      </c>
      <c r="S55" s="29">
        <f>IF($M55=0,0,(($O55-$M55)/$M55)*100)</f>
        <v>0</v>
      </c>
      <c r="T55" s="28">
        <f>IF((+$E52+$E54)=0,0,(P55/(+$E52+$E54))*100)</f>
        <v>0</v>
      </c>
      <c r="U55" s="30">
        <f>IF((+$E52+$E54)=0,0,(Q55/(+$E52+$E54))*100)</f>
        <v>0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3193689000</v>
      </c>
      <c r="C56" s="43">
        <f>SUM(C9:C14,C17:C19,C22:C24,C27,C30:C34,C37:C43,C46:C49,C52:C54)</f>
        <v>-92079000</v>
      </c>
      <c r="D56" s="43"/>
      <c r="E56" s="43">
        <f>$B56+$C56+$D56</f>
        <v>3101610000</v>
      </c>
      <c r="F56" s="44">
        <f aca="true" t="shared" si="25" ref="F56:O56">SUM(F9:F14,F17:F19,F22:F24,F27,F30:F34,F37:F43,F46:F49,F52:F54)</f>
        <v>3101610000</v>
      </c>
      <c r="G56" s="45">
        <f t="shared" si="25"/>
        <v>2815350000</v>
      </c>
      <c r="H56" s="44">
        <f t="shared" si="25"/>
        <v>357114000</v>
      </c>
      <c r="I56" s="45">
        <f t="shared" si="25"/>
        <v>329990224</v>
      </c>
      <c r="J56" s="44">
        <f t="shared" si="25"/>
        <v>466458000</v>
      </c>
      <c r="K56" s="45">
        <f t="shared" si="25"/>
        <v>542505604</v>
      </c>
      <c r="L56" s="44">
        <f t="shared" si="25"/>
        <v>339365000</v>
      </c>
      <c r="M56" s="45">
        <f t="shared" si="25"/>
        <v>369043755</v>
      </c>
      <c r="N56" s="44">
        <f t="shared" si="25"/>
        <v>755542000</v>
      </c>
      <c r="O56" s="45">
        <f t="shared" si="25"/>
        <v>1385258467</v>
      </c>
      <c r="P56" s="44">
        <f>$H56+$J56+$L56+$N56</f>
        <v>1918479000</v>
      </c>
      <c r="Q56" s="45">
        <f>$I56+$K56+$M56+$O56</f>
        <v>2626798050</v>
      </c>
      <c r="R56" s="46">
        <f>IF($L56=0,0,(($N56-$L56)/$L56)*100)</f>
        <v>122.63403709869904</v>
      </c>
      <c r="S56" s="47">
        <f>IF($M56=0,0,(($O56-$M56)/$M56)*100)</f>
        <v>275.3642889851909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68.14351034737764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93.30268410581843</v>
      </c>
      <c r="V56" s="44">
        <f>SUM(V9:V14,V17:V19,V22:V24,V27,V30:V34,V37:V43,V46:V49,V52:V54)</f>
        <v>429173833</v>
      </c>
      <c r="W56" s="45">
        <f>SUM(W9:W14,W17:W19,W22:W24,W27,W30:W34,W37:W43,W46:W49,W52:W54)</f>
        <v>28988331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468804000</v>
      </c>
      <c r="C58" s="18">
        <v>-12343000</v>
      </c>
      <c r="D58" s="18"/>
      <c r="E58" s="18">
        <f>$B58+$C58+$D58</f>
        <v>456461000</v>
      </c>
      <c r="F58" s="19">
        <v>456461000</v>
      </c>
      <c r="G58" s="20">
        <v>456461000</v>
      </c>
      <c r="H58" s="19">
        <v>80587000</v>
      </c>
      <c r="I58" s="20">
        <v>88533091</v>
      </c>
      <c r="J58" s="19">
        <v>86608000</v>
      </c>
      <c r="K58" s="20">
        <v>121033506</v>
      </c>
      <c r="L58" s="19">
        <v>104665000</v>
      </c>
      <c r="M58" s="20">
        <v>77431573</v>
      </c>
      <c r="N58" s="19">
        <v>147448000</v>
      </c>
      <c r="O58" s="20">
        <v>135492170</v>
      </c>
      <c r="P58" s="19">
        <f>$H58+$J58+$L58+$N58</f>
        <v>419308000</v>
      </c>
      <c r="Q58" s="20">
        <f>$I58+$K58+$M58+$O58</f>
        <v>422490340</v>
      </c>
      <c r="R58" s="21">
        <f>IF($L58=0,0,(($N58-$L58)/$L58)*100)</f>
        <v>40.876128600773896</v>
      </c>
      <c r="S58" s="22">
        <f>IF($M58=0,0,(($O58-$M58)/$M58)*100)</f>
        <v>74.98310411439013</v>
      </c>
      <c r="T58" s="21">
        <f>IF($E58=0,0,($P58/$E58)*100)</f>
        <v>91.86064088717328</v>
      </c>
      <c r="U58" s="23">
        <f>IF($E58=0,0,($Q58/$E58)*100)</f>
        <v>92.55781764488094</v>
      </c>
      <c r="V58" s="19">
        <v>32826000</v>
      </c>
      <c r="W58" s="20">
        <v>9875000</v>
      </c>
    </row>
    <row r="59" spans="1:23" ht="12.75" customHeight="1">
      <c r="A59" s="35" t="s">
        <v>39</v>
      </c>
      <c r="B59" s="36">
        <f>B58</f>
        <v>468804000</v>
      </c>
      <c r="C59" s="36">
        <f>C58</f>
        <v>-12343000</v>
      </c>
      <c r="D59" s="36"/>
      <c r="E59" s="36">
        <f>$B59+$C59+$D59</f>
        <v>456461000</v>
      </c>
      <c r="F59" s="37">
        <f aca="true" t="shared" si="26" ref="F59:O59">F58</f>
        <v>456461000</v>
      </c>
      <c r="G59" s="38">
        <f t="shared" si="26"/>
        <v>456461000</v>
      </c>
      <c r="H59" s="37">
        <f t="shared" si="26"/>
        <v>80587000</v>
      </c>
      <c r="I59" s="38">
        <f t="shared" si="26"/>
        <v>88533091</v>
      </c>
      <c r="J59" s="37">
        <f t="shared" si="26"/>
        <v>86608000</v>
      </c>
      <c r="K59" s="38">
        <f t="shared" si="26"/>
        <v>121033506</v>
      </c>
      <c r="L59" s="37">
        <f t="shared" si="26"/>
        <v>104665000</v>
      </c>
      <c r="M59" s="38">
        <f t="shared" si="26"/>
        <v>77431573</v>
      </c>
      <c r="N59" s="37">
        <f t="shared" si="26"/>
        <v>147448000</v>
      </c>
      <c r="O59" s="38">
        <f t="shared" si="26"/>
        <v>135492170</v>
      </c>
      <c r="P59" s="37">
        <f>$H59+$J59+$L59+$N59</f>
        <v>419308000</v>
      </c>
      <c r="Q59" s="38">
        <f>$I59+$K59+$M59+$O59</f>
        <v>422490340</v>
      </c>
      <c r="R59" s="39">
        <f>IF($L59=0,0,(($N59-$L59)/$L59)*100)</f>
        <v>40.876128600773896</v>
      </c>
      <c r="S59" s="40">
        <f>IF($M59=0,0,(($O59-$M59)/$M59)*100)</f>
        <v>74.98310411439013</v>
      </c>
      <c r="T59" s="39">
        <f>IF($E59=0,0,($P59/$E59)*100)</f>
        <v>91.86064088717328</v>
      </c>
      <c r="U59" s="41">
        <f>IF($E59=0,0,($Q59/$E59)*100)</f>
        <v>92.55781764488094</v>
      </c>
      <c r="V59" s="37">
        <f>V58</f>
        <v>32826000</v>
      </c>
      <c r="W59" s="38">
        <f>W58</f>
        <v>9875000</v>
      </c>
    </row>
    <row r="60" spans="1:23" ht="12.75" customHeight="1">
      <c r="A60" s="42" t="s">
        <v>73</v>
      </c>
      <c r="B60" s="43">
        <f>B58</f>
        <v>468804000</v>
      </c>
      <c r="C60" s="43">
        <f>C58</f>
        <v>-12343000</v>
      </c>
      <c r="D60" s="43"/>
      <c r="E60" s="43">
        <f>$B60+$C60+$D60</f>
        <v>456461000</v>
      </c>
      <c r="F60" s="44">
        <f aca="true" t="shared" si="27" ref="F60:O60">F58</f>
        <v>456461000</v>
      </c>
      <c r="G60" s="45">
        <f t="shared" si="27"/>
        <v>456461000</v>
      </c>
      <c r="H60" s="44">
        <f t="shared" si="27"/>
        <v>80587000</v>
      </c>
      <c r="I60" s="45">
        <f t="shared" si="27"/>
        <v>88533091</v>
      </c>
      <c r="J60" s="44">
        <f t="shared" si="27"/>
        <v>86608000</v>
      </c>
      <c r="K60" s="45">
        <f t="shared" si="27"/>
        <v>121033506</v>
      </c>
      <c r="L60" s="44">
        <f t="shared" si="27"/>
        <v>104665000</v>
      </c>
      <c r="M60" s="45">
        <f t="shared" si="27"/>
        <v>77431573</v>
      </c>
      <c r="N60" s="44">
        <f t="shared" si="27"/>
        <v>147448000</v>
      </c>
      <c r="O60" s="45">
        <f t="shared" si="27"/>
        <v>135492170</v>
      </c>
      <c r="P60" s="44">
        <f>$H60+$J60+$L60+$N60</f>
        <v>419308000</v>
      </c>
      <c r="Q60" s="45">
        <f>$I60+$K60+$M60+$O60</f>
        <v>422490340</v>
      </c>
      <c r="R60" s="46">
        <f>IF($L60=0,0,(($N60-$L60)/$L60)*100)</f>
        <v>40.876128600773896</v>
      </c>
      <c r="S60" s="47">
        <f>IF($M60=0,0,(($O60-$M60)/$M60)*100)</f>
        <v>74.98310411439013</v>
      </c>
      <c r="T60" s="46">
        <f>IF($E60=0,0,($P60/$E60)*100)</f>
        <v>91.86064088717328</v>
      </c>
      <c r="U60" s="50">
        <f>IF($E60=0,0,($Q60/$E60)*100)</f>
        <v>92.55781764488094</v>
      </c>
      <c r="V60" s="44">
        <f>V58</f>
        <v>32826000</v>
      </c>
      <c r="W60" s="45">
        <f>W58</f>
        <v>9875000</v>
      </c>
    </row>
    <row r="61" spans="1:23" ht="12.75" customHeight="1" thickBot="1">
      <c r="A61" s="42" t="s">
        <v>75</v>
      </c>
      <c r="B61" s="43">
        <f>SUM(B9:B14,B17:B19,B22:B24,B27,B30:B34,B37:B43,B46:B49,B52:B54,B58)</f>
        <v>3662493000</v>
      </c>
      <c r="C61" s="43">
        <f>SUM(C9:C14,C17:C19,C22:C24,C27,C30:C34,C37:C43,C46:C49,C52:C54,C58)</f>
        <v>-104422000</v>
      </c>
      <c r="D61" s="43"/>
      <c r="E61" s="43">
        <f>$B61+$C61+$D61</f>
        <v>3558071000</v>
      </c>
      <c r="F61" s="44">
        <f aca="true" t="shared" si="28" ref="F61:O61">SUM(F9:F14,F17:F19,F22:F24,F27,F30:F34,F37:F43,F46:F49,F52:F54,F58)</f>
        <v>3558071000</v>
      </c>
      <c r="G61" s="45">
        <f t="shared" si="28"/>
        <v>3271811000</v>
      </c>
      <c r="H61" s="44">
        <f t="shared" si="28"/>
        <v>437701000</v>
      </c>
      <c r="I61" s="45">
        <f t="shared" si="28"/>
        <v>418523315</v>
      </c>
      <c r="J61" s="44">
        <f t="shared" si="28"/>
        <v>553066000</v>
      </c>
      <c r="K61" s="45">
        <f t="shared" si="28"/>
        <v>663539110</v>
      </c>
      <c r="L61" s="44">
        <f t="shared" si="28"/>
        <v>444030000</v>
      </c>
      <c r="M61" s="45">
        <f t="shared" si="28"/>
        <v>446475328</v>
      </c>
      <c r="N61" s="44">
        <f t="shared" si="28"/>
        <v>902990000</v>
      </c>
      <c r="O61" s="45">
        <f t="shared" si="28"/>
        <v>1520750637</v>
      </c>
      <c r="P61" s="44">
        <f>$H61+$J61+$L61+$N61</f>
        <v>2337787000</v>
      </c>
      <c r="Q61" s="45">
        <f>$I61+$K61+$M61+$O61</f>
        <v>3049288390</v>
      </c>
      <c r="R61" s="46">
        <f>IF($L61=0,0,(($N61-$L61)/$L61)*100)</f>
        <v>103.36238542440826</v>
      </c>
      <c r="S61" s="47">
        <f>IF($M61=0,0,(($O61-$M61)/$M61)*100)</f>
        <v>240.61246873645837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71.45236339985304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93.19876539361064</v>
      </c>
      <c r="V61" s="44">
        <f>SUM(V9:V14,V17:V19,V22:V24,V27,V30:V34,V37:V43,V46:V49,V52:V54,V58)</f>
        <v>461999833</v>
      </c>
      <c r="W61" s="45">
        <f>SUM(W9:W14,W17:W19,W22:W24,W27,W30:W34,W37:W43,W46:W49,W52:W54,W58)</f>
        <v>38863331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947546000</v>
      </c>
      <c r="C74" s="94">
        <f t="shared" si="30"/>
        <v>1125000</v>
      </c>
      <c r="D74" s="94">
        <f t="shared" si="30"/>
        <v>0</v>
      </c>
      <c r="E74" s="94">
        <f t="shared" si="30"/>
        <v>948671000</v>
      </c>
      <c r="F74" s="94">
        <f t="shared" si="30"/>
        <v>0</v>
      </c>
      <c r="G74" s="94">
        <f t="shared" si="30"/>
        <v>0</v>
      </c>
      <c r="H74" s="94">
        <f t="shared" si="30"/>
        <v>347863000</v>
      </c>
      <c r="I74" s="94">
        <f t="shared" si="30"/>
        <v>0</v>
      </c>
      <c r="J74" s="94">
        <f t="shared" si="30"/>
        <v>373350000</v>
      </c>
      <c r="K74" s="94">
        <f t="shared" si="30"/>
        <v>0</v>
      </c>
      <c r="L74" s="94">
        <f t="shared" si="30"/>
        <v>243300000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964513000</v>
      </c>
      <c r="Q74" s="95">
        <f t="shared" si="30"/>
        <v>0</v>
      </c>
      <c r="R74" s="96">
        <f t="shared" si="30"/>
        <v>-600</v>
      </c>
      <c r="S74" s="96">
        <f t="shared" si="30"/>
        <v>0</v>
      </c>
      <c r="T74" s="97">
        <f>IF(SUM($E75:$E83)=0,0,(P74/SUM($E75:$E83))*100)</f>
        <v>101.66991507066201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0</v>
      </c>
      <c r="C75" s="100">
        <v>0</v>
      </c>
      <c r="D75" s="100"/>
      <c r="E75" s="100">
        <f aca="true" t="shared" si="31" ref="E75:E83">$B75+$C75+$D75</f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0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607678000</v>
      </c>
      <c r="C76" s="88">
        <v>0</v>
      </c>
      <c r="D76" s="88"/>
      <c r="E76" s="88">
        <f t="shared" si="31"/>
        <v>607678000</v>
      </c>
      <c r="F76" s="88">
        <v>0</v>
      </c>
      <c r="G76" s="88">
        <v>0</v>
      </c>
      <c r="H76" s="88">
        <v>262163000</v>
      </c>
      <c r="I76" s="88">
        <v>0</v>
      </c>
      <c r="J76" s="88">
        <v>149064000</v>
      </c>
      <c r="K76" s="88">
        <v>0</v>
      </c>
      <c r="L76" s="88">
        <v>196450000</v>
      </c>
      <c r="M76" s="88">
        <v>0</v>
      </c>
      <c r="N76" s="88">
        <v>0</v>
      </c>
      <c r="O76" s="88">
        <v>0</v>
      </c>
      <c r="P76" s="90">
        <f t="shared" si="32"/>
        <v>607677000</v>
      </c>
      <c r="Q76" s="90">
        <f t="shared" si="33"/>
        <v>0</v>
      </c>
      <c r="R76" s="101">
        <f t="shared" si="34"/>
        <v>-100</v>
      </c>
      <c r="S76" s="102">
        <f t="shared" si="35"/>
        <v>0</v>
      </c>
      <c r="T76" s="101">
        <f t="shared" si="36"/>
        <v>99.9998354391635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0</v>
      </c>
      <c r="C77" s="88">
        <v>0</v>
      </c>
      <c r="D77" s="88"/>
      <c r="E77" s="88">
        <f t="shared" si="31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f t="shared" si="32"/>
        <v>0</v>
      </c>
      <c r="Q77" s="90">
        <f t="shared" si="33"/>
        <v>0</v>
      </c>
      <c r="R77" s="101">
        <f t="shared" si="34"/>
        <v>0</v>
      </c>
      <c r="S77" s="102">
        <f t="shared" si="35"/>
        <v>0</v>
      </c>
      <c r="T77" s="101">
        <f t="shared" si="36"/>
        <v>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400000</v>
      </c>
      <c r="C78" s="88">
        <v>0</v>
      </c>
      <c r="D78" s="88"/>
      <c r="E78" s="88">
        <f t="shared" si="31"/>
        <v>400000</v>
      </c>
      <c r="F78" s="88">
        <v>0</v>
      </c>
      <c r="G78" s="88">
        <v>0</v>
      </c>
      <c r="H78" s="88">
        <v>383000</v>
      </c>
      <c r="I78" s="88">
        <v>0</v>
      </c>
      <c r="J78" s="88">
        <v>263000</v>
      </c>
      <c r="K78" s="88">
        <v>0</v>
      </c>
      <c r="L78" s="88">
        <v>138000</v>
      </c>
      <c r="M78" s="88">
        <v>0</v>
      </c>
      <c r="N78" s="88">
        <v>0</v>
      </c>
      <c r="O78" s="88">
        <v>0</v>
      </c>
      <c r="P78" s="90">
        <f t="shared" si="32"/>
        <v>784000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196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5400000</v>
      </c>
      <c r="C79" s="88">
        <v>1425000</v>
      </c>
      <c r="D79" s="88"/>
      <c r="E79" s="88">
        <f t="shared" si="31"/>
        <v>6825000</v>
      </c>
      <c r="F79" s="88">
        <v>0</v>
      </c>
      <c r="G79" s="88">
        <v>0</v>
      </c>
      <c r="H79" s="88">
        <v>1500000</v>
      </c>
      <c r="I79" s="88">
        <v>0</v>
      </c>
      <c r="J79" s="88">
        <v>2725000</v>
      </c>
      <c r="K79" s="88">
        <v>0</v>
      </c>
      <c r="L79" s="88">
        <v>3100000</v>
      </c>
      <c r="M79" s="88">
        <v>0</v>
      </c>
      <c r="N79" s="88">
        <v>0</v>
      </c>
      <c r="O79" s="88">
        <v>0</v>
      </c>
      <c r="P79" s="90">
        <f t="shared" si="32"/>
        <v>7325000</v>
      </c>
      <c r="Q79" s="90">
        <f t="shared" si="33"/>
        <v>0</v>
      </c>
      <c r="R79" s="101">
        <f t="shared" si="34"/>
        <v>-100</v>
      </c>
      <c r="S79" s="102">
        <f t="shared" si="35"/>
        <v>0</v>
      </c>
      <c r="T79" s="101">
        <f t="shared" si="36"/>
        <v>107.32600732600733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38088000</v>
      </c>
      <c r="C80" s="88">
        <v>-600000</v>
      </c>
      <c r="D80" s="88"/>
      <c r="E80" s="88">
        <f t="shared" si="31"/>
        <v>37488000</v>
      </c>
      <c r="F80" s="88">
        <v>0</v>
      </c>
      <c r="G80" s="88">
        <v>0</v>
      </c>
      <c r="H80" s="88">
        <v>29788000</v>
      </c>
      <c r="I80" s="88">
        <v>0</v>
      </c>
      <c r="J80" s="88">
        <v>7000000</v>
      </c>
      <c r="K80" s="88">
        <v>0</v>
      </c>
      <c r="L80" s="88">
        <v>700000</v>
      </c>
      <c r="M80" s="88">
        <v>0</v>
      </c>
      <c r="N80" s="88">
        <v>0</v>
      </c>
      <c r="O80" s="88">
        <v>0</v>
      </c>
      <c r="P80" s="90">
        <f t="shared" si="32"/>
        <v>37488000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100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295980000</v>
      </c>
      <c r="C81" s="88">
        <v>300000</v>
      </c>
      <c r="D81" s="88"/>
      <c r="E81" s="88">
        <f t="shared" si="31"/>
        <v>296280000</v>
      </c>
      <c r="F81" s="88">
        <v>0</v>
      </c>
      <c r="G81" s="88">
        <v>0</v>
      </c>
      <c r="H81" s="88">
        <v>53921000</v>
      </c>
      <c r="I81" s="88">
        <v>0</v>
      </c>
      <c r="J81" s="88">
        <v>214127000</v>
      </c>
      <c r="K81" s="88">
        <v>0</v>
      </c>
      <c r="L81" s="88">
        <v>40939000</v>
      </c>
      <c r="M81" s="88">
        <v>0</v>
      </c>
      <c r="N81" s="88">
        <v>0</v>
      </c>
      <c r="O81" s="88">
        <v>0</v>
      </c>
      <c r="P81" s="90">
        <f t="shared" si="32"/>
        <v>308987000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104.28884838666126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0</v>
      </c>
      <c r="C83" s="105">
        <v>0</v>
      </c>
      <c r="D83" s="105"/>
      <c r="E83" s="105">
        <f t="shared" si="31"/>
        <v>0</v>
      </c>
      <c r="F83" s="105">
        <v>0</v>
      </c>
      <c r="G83" s="105">
        <v>0</v>
      </c>
      <c r="H83" s="105">
        <v>108000</v>
      </c>
      <c r="I83" s="105">
        <v>0</v>
      </c>
      <c r="J83" s="105">
        <v>171000</v>
      </c>
      <c r="K83" s="105">
        <v>0</v>
      </c>
      <c r="L83" s="105">
        <v>1973000</v>
      </c>
      <c r="M83" s="105">
        <v>0</v>
      </c>
      <c r="N83" s="105">
        <v>0</v>
      </c>
      <c r="O83" s="105">
        <v>0</v>
      </c>
      <c r="P83" s="106">
        <f t="shared" si="32"/>
        <v>2252000</v>
      </c>
      <c r="Q83" s="106">
        <f t="shared" si="33"/>
        <v>0</v>
      </c>
      <c r="R83" s="107">
        <f t="shared" si="34"/>
        <v>-100</v>
      </c>
      <c r="S83" s="108">
        <f t="shared" si="35"/>
        <v>0</v>
      </c>
      <c r="T83" s="107">
        <f t="shared" si="36"/>
        <v>0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947546000</v>
      </c>
      <c r="C101" s="121">
        <f t="shared" si="44"/>
        <v>1125000</v>
      </c>
      <c r="D101" s="121">
        <f t="shared" si="44"/>
        <v>0</v>
      </c>
      <c r="E101" s="121">
        <f t="shared" si="44"/>
        <v>948671000</v>
      </c>
      <c r="F101" s="121">
        <f t="shared" si="44"/>
        <v>0</v>
      </c>
      <c r="G101" s="121">
        <f t="shared" si="44"/>
        <v>0</v>
      </c>
      <c r="H101" s="121">
        <f t="shared" si="44"/>
        <v>347863000</v>
      </c>
      <c r="I101" s="121">
        <f t="shared" si="44"/>
        <v>0</v>
      </c>
      <c r="J101" s="121">
        <f t="shared" si="44"/>
        <v>373350000</v>
      </c>
      <c r="K101" s="121">
        <f t="shared" si="44"/>
        <v>0</v>
      </c>
      <c r="L101" s="121">
        <f t="shared" si="44"/>
        <v>243300000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964513000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1.01669915070662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947546000</v>
      </c>
      <c r="C102" s="124">
        <f aca="true" t="shared" si="45" ref="C102:Q102">C74</f>
        <v>1125000</v>
      </c>
      <c r="D102" s="124">
        <f t="shared" si="45"/>
        <v>0</v>
      </c>
      <c r="E102" s="124">
        <f t="shared" si="45"/>
        <v>948671000</v>
      </c>
      <c r="F102" s="124">
        <f t="shared" si="45"/>
        <v>0</v>
      </c>
      <c r="G102" s="124">
        <f t="shared" si="45"/>
        <v>0</v>
      </c>
      <c r="H102" s="124">
        <f t="shared" si="45"/>
        <v>347863000</v>
      </c>
      <c r="I102" s="124">
        <f t="shared" si="45"/>
        <v>0</v>
      </c>
      <c r="J102" s="124">
        <f t="shared" si="45"/>
        <v>373350000</v>
      </c>
      <c r="K102" s="124">
        <f t="shared" si="45"/>
        <v>0</v>
      </c>
      <c r="L102" s="124">
        <f t="shared" si="45"/>
        <v>243300000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964513000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1.01669915070662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  <colBreaks count="1" manualBreakCount="1">
    <brk id="23" max="1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E1">
      <selection activeCell="U39" sqref="U39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95100000</v>
      </c>
      <c r="C10" s="18">
        <v>0</v>
      </c>
      <c r="D10" s="18"/>
      <c r="E10" s="18">
        <f aca="true" t="shared" si="0" ref="E10:E15">$B10+$C10+$D10</f>
        <v>95100000</v>
      </c>
      <c r="F10" s="19">
        <v>95100000</v>
      </c>
      <c r="G10" s="20">
        <v>95100000</v>
      </c>
      <c r="H10" s="19">
        <v>23627000</v>
      </c>
      <c r="I10" s="20">
        <v>24227200</v>
      </c>
      <c r="J10" s="19">
        <v>24234000</v>
      </c>
      <c r="K10" s="20">
        <v>26306462</v>
      </c>
      <c r="L10" s="19">
        <v>21300000</v>
      </c>
      <c r="M10" s="20">
        <v>22585983</v>
      </c>
      <c r="N10" s="19">
        <v>21527000</v>
      </c>
      <c r="O10" s="20">
        <v>27622322</v>
      </c>
      <c r="P10" s="19">
        <f aca="true" t="shared" si="1" ref="P10:P15">$H10+$J10+$L10+$N10</f>
        <v>90688000</v>
      </c>
      <c r="Q10" s="20">
        <f aca="true" t="shared" si="2" ref="Q10:Q15">$I10+$K10+$M10+$O10</f>
        <v>100741967</v>
      </c>
      <c r="R10" s="21">
        <f aca="true" t="shared" si="3" ref="R10:R15">IF($L10=0,0,(($N10-$L10)/$L10)*100)</f>
        <v>1.0657276995305165</v>
      </c>
      <c r="S10" s="22">
        <f aca="true" t="shared" si="4" ref="S10:S15">IF($M10=0,0,(($O10-$M10)/$M10)*100)</f>
        <v>22.298515853837312</v>
      </c>
      <c r="T10" s="21">
        <f>IF($E10=0,0,($P10/$E10)*100)</f>
        <v>95.36067297581494</v>
      </c>
      <c r="U10" s="23">
        <f>IF($E10=0,0,($Q10/$E10)*100)</f>
        <v>105.93266771819138</v>
      </c>
      <c r="V10" s="19">
        <v>3480000</v>
      </c>
      <c r="W10" s="20">
        <v>975000</v>
      </c>
    </row>
    <row r="11" spans="1:23" ht="12.75" customHeight="1">
      <c r="A11" s="17" t="s">
        <v>35</v>
      </c>
      <c r="B11" s="18">
        <v>37000000</v>
      </c>
      <c r="C11" s="18">
        <v>-11500000</v>
      </c>
      <c r="D11" s="18"/>
      <c r="E11" s="18">
        <f t="shared" si="0"/>
        <v>25500000</v>
      </c>
      <c r="F11" s="19">
        <v>25500000</v>
      </c>
      <c r="G11" s="20">
        <v>25500000</v>
      </c>
      <c r="H11" s="19">
        <v>7059000</v>
      </c>
      <c r="I11" s="20">
        <v>3429375</v>
      </c>
      <c r="J11" s="19">
        <v>7032000</v>
      </c>
      <c r="K11" s="20">
        <v>12627019</v>
      </c>
      <c r="L11" s="19">
        <v>9771000</v>
      </c>
      <c r="M11" s="20">
        <v>4873212</v>
      </c>
      <c r="N11" s="19">
        <v>1638000</v>
      </c>
      <c r="O11" s="20">
        <v>4781047</v>
      </c>
      <c r="P11" s="19">
        <f t="shared" si="1"/>
        <v>25500000</v>
      </c>
      <c r="Q11" s="20">
        <f t="shared" si="2"/>
        <v>25710653</v>
      </c>
      <c r="R11" s="21">
        <f t="shared" si="3"/>
        <v>-83.23610684679153</v>
      </c>
      <c r="S11" s="22">
        <f t="shared" si="4"/>
        <v>-1.8912577577170866</v>
      </c>
      <c r="T11" s="21">
        <f>IF($E11=0,0,($P11/$E11)*100)</f>
        <v>100</v>
      </c>
      <c r="U11" s="23">
        <f>IF($E11=0,0,($Q11/$E11)*100)</f>
        <v>100.82609019607843</v>
      </c>
      <c r="V11" s="19"/>
      <c r="W11" s="20"/>
    </row>
    <row r="12" spans="1:23" ht="12.75" customHeight="1">
      <c r="A12" s="17" t="s">
        <v>36</v>
      </c>
      <c r="B12" s="18">
        <v>9539000</v>
      </c>
      <c r="C12" s="18">
        <v>0</v>
      </c>
      <c r="D12" s="18"/>
      <c r="E12" s="18">
        <f t="shared" si="0"/>
        <v>9539000</v>
      </c>
      <c r="F12" s="19">
        <v>9539000</v>
      </c>
      <c r="G12" s="20">
        <v>9539000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555808</v>
      </c>
      <c r="N12" s="19">
        <v>9538000</v>
      </c>
      <c r="O12" s="20">
        <v>8983192</v>
      </c>
      <c r="P12" s="19">
        <f t="shared" si="1"/>
        <v>9538000</v>
      </c>
      <c r="Q12" s="20">
        <f t="shared" si="2"/>
        <v>9539000</v>
      </c>
      <c r="R12" s="21">
        <f t="shared" si="3"/>
        <v>0</v>
      </c>
      <c r="S12" s="22">
        <f t="shared" si="4"/>
        <v>1516.2401404801658</v>
      </c>
      <c r="T12" s="21">
        <f>IF($E12=0,0,($P12/$E12)*100)</f>
        <v>99.98951672083027</v>
      </c>
      <c r="U12" s="23">
        <f>IF($E12=0,0,($Q12/$E12)*100)</f>
        <v>100</v>
      </c>
      <c r="V12" s="19"/>
      <c r="W12" s="20"/>
    </row>
    <row r="13" spans="1:23" ht="12.75" customHeight="1">
      <c r="A13" s="17" t="s">
        <v>37</v>
      </c>
      <c r="B13" s="18">
        <v>104889000</v>
      </c>
      <c r="C13" s="18">
        <v>14112000</v>
      </c>
      <c r="D13" s="18"/>
      <c r="E13" s="18">
        <f t="shared" si="0"/>
        <v>119001000</v>
      </c>
      <c r="F13" s="19">
        <v>119001000</v>
      </c>
      <c r="G13" s="20">
        <v>119001000</v>
      </c>
      <c r="H13" s="19">
        <v>24319000</v>
      </c>
      <c r="I13" s="20">
        <v>16306924</v>
      </c>
      <c r="J13" s="19">
        <v>20488000</v>
      </c>
      <c r="K13" s="20">
        <v>31352178</v>
      </c>
      <c r="L13" s="19">
        <v>22110000</v>
      </c>
      <c r="M13" s="20">
        <v>25357763</v>
      </c>
      <c r="N13" s="19">
        <v>28706000</v>
      </c>
      <c r="O13" s="20">
        <v>25254118</v>
      </c>
      <c r="P13" s="19">
        <f t="shared" si="1"/>
        <v>95623000</v>
      </c>
      <c r="Q13" s="20">
        <f t="shared" si="2"/>
        <v>98270983</v>
      </c>
      <c r="R13" s="21">
        <f t="shared" si="3"/>
        <v>29.832654907281775</v>
      </c>
      <c r="S13" s="22">
        <f t="shared" si="4"/>
        <v>-0.4087308490106166</v>
      </c>
      <c r="T13" s="21">
        <f>IF($E13=0,0,($P13/$E13)*100)</f>
        <v>80.35478693456358</v>
      </c>
      <c r="U13" s="23">
        <f>IF($E13=0,0,($Q13/$E13)*100)</f>
        <v>82.57996403391567</v>
      </c>
      <c r="V13" s="19">
        <v>6620000</v>
      </c>
      <c r="W13" s="20">
        <v>4634005</v>
      </c>
    </row>
    <row r="14" spans="1:23" ht="12.75" customHeight="1">
      <c r="A14" s="17" t="s">
        <v>38</v>
      </c>
      <c r="B14" s="18">
        <v>6250000</v>
      </c>
      <c r="C14" s="18">
        <v>-1445000</v>
      </c>
      <c r="D14" s="18"/>
      <c r="E14" s="18">
        <f t="shared" si="0"/>
        <v>4805000</v>
      </c>
      <c r="F14" s="19">
        <v>4805000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252778000</v>
      </c>
      <c r="C15" s="25">
        <f>SUM(C9:C14)</f>
        <v>1167000</v>
      </c>
      <c r="D15" s="25"/>
      <c r="E15" s="25">
        <f t="shared" si="0"/>
        <v>253945000</v>
      </c>
      <c r="F15" s="26">
        <f aca="true" t="shared" si="5" ref="F15:O15">SUM(F9:F14)</f>
        <v>253945000</v>
      </c>
      <c r="G15" s="27">
        <f t="shared" si="5"/>
        <v>249140000</v>
      </c>
      <c r="H15" s="26">
        <f t="shared" si="5"/>
        <v>55005000</v>
      </c>
      <c r="I15" s="27">
        <f t="shared" si="5"/>
        <v>43963499</v>
      </c>
      <c r="J15" s="26">
        <f t="shared" si="5"/>
        <v>51754000</v>
      </c>
      <c r="K15" s="27">
        <f t="shared" si="5"/>
        <v>70285659</v>
      </c>
      <c r="L15" s="26">
        <f t="shared" si="5"/>
        <v>53181000</v>
      </c>
      <c r="M15" s="27">
        <f t="shared" si="5"/>
        <v>53372766</v>
      </c>
      <c r="N15" s="26">
        <f t="shared" si="5"/>
        <v>61409000</v>
      </c>
      <c r="O15" s="27">
        <f t="shared" si="5"/>
        <v>66640679</v>
      </c>
      <c r="P15" s="26">
        <f t="shared" si="1"/>
        <v>221349000</v>
      </c>
      <c r="Q15" s="27">
        <f t="shared" si="2"/>
        <v>234262603</v>
      </c>
      <c r="R15" s="28">
        <f t="shared" si="3"/>
        <v>15.471691017468645</v>
      </c>
      <c r="S15" s="29">
        <f t="shared" si="4"/>
        <v>24.85895709433534</v>
      </c>
      <c r="T15" s="28">
        <f>IF(SUM($E9:$E13)=0,0,(P15/SUM($E9:$E13))*100)</f>
        <v>88.84522758288512</v>
      </c>
      <c r="U15" s="30">
        <f>IF(SUM($E9:$E13)=0,0,(Q15/SUM($E9:$E13))*100)</f>
        <v>94.02849923737658</v>
      </c>
      <c r="V15" s="26">
        <f>SUM(V9:V14)</f>
        <v>10100000</v>
      </c>
      <c r="W15" s="27">
        <f>SUM(W9:W14)</f>
        <v>5609005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53407000</v>
      </c>
      <c r="C17" s="18">
        <v>0</v>
      </c>
      <c r="D17" s="18"/>
      <c r="E17" s="18">
        <f>$B17+$C17+$D17</f>
        <v>53407000</v>
      </c>
      <c r="F17" s="19">
        <v>53407000</v>
      </c>
      <c r="G17" s="20">
        <v>53407000</v>
      </c>
      <c r="H17" s="19">
        <v>331000</v>
      </c>
      <c r="I17" s="20">
        <v>10480593</v>
      </c>
      <c r="J17" s="19">
        <v>4727000</v>
      </c>
      <c r="K17" s="20">
        <v>14821971</v>
      </c>
      <c r="L17" s="19">
        <v>3351000</v>
      </c>
      <c r="M17" s="20">
        <v>9763429</v>
      </c>
      <c r="N17" s="19">
        <v>17852000</v>
      </c>
      <c r="O17" s="20">
        <v>19428380</v>
      </c>
      <c r="P17" s="19">
        <f>$H17+$J17+$L17+$N17</f>
        <v>26261000</v>
      </c>
      <c r="Q17" s="20">
        <f>$I17+$K17+$M17+$O17</f>
        <v>54494373</v>
      </c>
      <c r="R17" s="21">
        <f>IF($L17=0,0,(($N17-$L17)/$L17)*100)</f>
        <v>432.73649656818856</v>
      </c>
      <c r="S17" s="22">
        <f>IF($M17=0,0,(($O17-$M17)/$M17)*100)</f>
        <v>98.99135846637488</v>
      </c>
      <c r="T17" s="21">
        <f>IF($E17=0,0,($P17/$E17)*100)</f>
        <v>49.17145692512218</v>
      </c>
      <c r="U17" s="23">
        <f>IF($E17=0,0,($Q17/$E17)*100)</f>
        <v>102.03601213324096</v>
      </c>
      <c r="V17" s="19">
        <v>2067000</v>
      </c>
      <c r="W17" s="20">
        <v>324500</v>
      </c>
    </row>
    <row r="18" spans="1:23" ht="12.75" customHeight="1">
      <c r="A18" s="17" t="s">
        <v>42</v>
      </c>
      <c r="B18" s="18">
        <v>34124000</v>
      </c>
      <c r="C18" s="18">
        <v>0</v>
      </c>
      <c r="D18" s="18"/>
      <c r="E18" s="18">
        <f>$B18+$C18+$D18</f>
        <v>34124000</v>
      </c>
      <c r="F18" s="19">
        <v>34124000</v>
      </c>
      <c r="G18" s="20">
        <v>34124000</v>
      </c>
      <c r="H18" s="19">
        <v>21793000</v>
      </c>
      <c r="I18" s="20">
        <v>16602147</v>
      </c>
      <c r="J18" s="19">
        <v>0</v>
      </c>
      <c r="K18" s="20">
        <v>5154332</v>
      </c>
      <c r="L18" s="19">
        <v>0</v>
      </c>
      <c r="M18" s="20">
        <v>3424889</v>
      </c>
      <c r="N18" s="19">
        <v>5429000</v>
      </c>
      <c r="O18" s="20">
        <v>2272166</v>
      </c>
      <c r="P18" s="19">
        <f>$H18+$J18+$L18+$N18</f>
        <v>27222000</v>
      </c>
      <c r="Q18" s="20">
        <f>$I18+$K18+$M18+$O18</f>
        <v>27453534</v>
      </c>
      <c r="R18" s="21">
        <f>IF($L18=0,0,(($N18-$L18)/$L18)*100)</f>
        <v>0</v>
      </c>
      <c r="S18" s="22">
        <f>IF($M18=0,0,(($O18-$M18)/$M18)*100)</f>
        <v>-33.65723677468087</v>
      </c>
      <c r="T18" s="21">
        <f>IF($E18=0,0,($P18/$E18)*100)</f>
        <v>79.77376626421288</v>
      </c>
      <c r="U18" s="23">
        <f>IF($E18=0,0,($Q18/$E18)*100)</f>
        <v>80.45227405931308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38000</v>
      </c>
      <c r="D19" s="18"/>
      <c r="E19" s="18">
        <f>$B19+$C19+$D19</f>
        <v>38000</v>
      </c>
      <c r="F19" s="19">
        <v>38000</v>
      </c>
      <c r="G19" s="20">
        <v>38000</v>
      </c>
      <c r="H19" s="19">
        <v>0</v>
      </c>
      <c r="I19" s="20">
        <v>0</v>
      </c>
      <c r="J19" s="19">
        <v>0</v>
      </c>
      <c r="K19" s="20">
        <v>0</v>
      </c>
      <c r="L19" s="19">
        <v>38000</v>
      </c>
      <c r="M19" s="20">
        <v>1816000</v>
      </c>
      <c r="N19" s="19">
        <v>0</v>
      </c>
      <c r="O19" s="20">
        <v>962330</v>
      </c>
      <c r="P19" s="19">
        <f>$H19+$J19+$L19+$N19</f>
        <v>38000</v>
      </c>
      <c r="Q19" s="20">
        <f>$I19+$K19+$M19+$O19</f>
        <v>2778330</v>
      </c>
      <c r="R19" s="21">
        <f>IF($L19=0,0,(($N19-$L19)/$L19)*100)</f>
        <v>-100</v>
      </c>
      <c r="S19" s="22">
        <f>IF($M19=0,0,(($O19-$M19)/$M19)*100)</f>
        <v>-47.00825991189427</v>
      </c>
      <c r="T19" s="21">
        <f>IF($E19=0,0,($P19/$E19)*100)</f>
        <v>100</v>
      </c>
      <c r="U19" s="23">
        <f>IF($E19=0,0,($Q19/$E19)*100)</f>
        <v>7311.394736842105</v>
      </c>
      <c r="V19" s="19"/>
      <c r="W19" s="20"/>
    </row>
    <row r="20" spans="1:23" ht="12.75" customHeight="1">
      <c r="A20" s="24" t="s">
        <v>39</v>
      </c>
      <c r="B20" s="25">
        <f>SUM(B17:B19)</f>
        <v>87531000</v>
      </c>
      <c r="C20" s="25">
        <f>SUM(C17:C19)</f>
        <v>38000</v>
      </c>
      <c r="D20" s="25"/>
      <c r="E20" s="25">
        <f>$B20+$C20+$D20</f>
        <v>87569000</v>
      </c>
      <c r="F20" s="26">
        <f aca="true" t="shared" si="6" ref="F20:O20">SUM(F17:F19)</f>
        <v>87569000</v>
      </c>
      <c r="G20" s="27">
        <f t="shared" si="6"/>
        <v>87569000</v>
      </c>
      <c r="H20" s="26">
        <f t="shared" si="6"/>
        <v>22124000</v>
      </c>
      <c r="I20" s="27">
        <f t="shared" si="6"/>
        <v>27082740</v>
      </c>
      <c r="J20" s="26">
        <f t="shared" si="6"/>
        <v>4727000</v>
      </c>
      <c r="K20" s="27">
        <f t="shared" si="6"/>
        <v>19976303</v>
      </c>
      <c r="L20" s="26">
        <f t="shared" si="6"/>
        <v>3389000</v>
      </c>
      <c r="M20" s="27">
        <f t="shared" si="6"/>
        <v>15004318</v>
      </c>
      <c r="N20" s="26">
        <f t="shared" si="6"/>
        <v>23281000</v>
      </c>
      <c r="O20" s="27">
        <f t="shared" si="6"/>
        <v>22662876</v>
      </c>
      <c r="P20" s="26">
        <f>$H20+$J20+$L20+$N20</f>
        <v>53521000</v>
      </c>
      <c r="Q20" s="27">
        <f>$I20+$K20+$M20+$O20</f>
        <v>84726237</v>
      </c>
      <c r="R20" s="28">
        <f>IF($L20=0,0,(($N20-$L20)/$L20)*100)</f>
        <v>586.9578046621422</v>
      </c>
      <c r="S20" s="29">
        <f>IF($M20=0,0,(($O20-$M20)/$M20)*100)</f>
        <v>51.04235993931881</v>
      </c>
      <c r="T20" s="28">
        <f>IF($E20=0,0,($P20/$E20)*100)</f>
        <v>61.11866071326612</v>
      </c>
      <c r="U20" s="30">
        <f>IF($E20=0,0,($Q20/$E20)*100)</f>
        <v>96.7536879489317</v>
      </c>
      <c r="V20" s="26">
        <f>SUM(V17:V19)</f>
        <v>2067000</v>
      </c>
      <c r="W20" s="27">
        <f>SUM(W17:W19)</f>
        <v>324500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808212000</v>
      </c>
      <c r="C22" s="18">
        <v>-200000000</v>
      </c>
      <c r="D22" s="18"/>
      <c r="E22" s="18">
        <f>$B22+$C22+$D22</f>
        <v>608212000</v>
      </c>
      <c r="F22" s="19">
        <v>608212000</v>
      </c>
      <c r="G22" s="20">
        <v>608212000</v>
      </c>
      <c r="H22" s="19">
        <v>29023000</v>
      </c>
      <c r="I22" s="20">
        <v>25286723</v>
      </c>
      <c r="J22" s="19">
        <v>40112000</v>
      </c>
      <c r="K22" s="20">
        <v>52148905</v>
      </c>
      <c r="L22" s="19">
        <v>103243000</v>
      </c>
      <c r="M22" s="20">
        <v>90474713</v>
      </c>
      <c r="N22" s="19">
        <v>16424000</v>
      </c>
      <c r="O22" s="20">
        <v>124173962</v>
      </c>
      <c r="P22" s="19">
        <f>$H22+$J22+$L22+$N22</f>
        <v>188802000</v>
      </c>
      <c r="Q22" s="20">
        <f>$I22+$K22+$M22+$O22</f>
        <v>292084303</v>
      </c>
      <c r="R22" s="21">
        <f>IF($L22=0,0,(($N22-$L22)/$L22)*100)</f>
        <v>-84.0918996929574</v>
      </c>
      <c r="S22" s="22">
        <f>IF($M22=0,0,(($O22-$M22)/$M22)*100)</f>
        <v>37.24714661432527</v>
      </c>
      <c r="T22" s="21">
        <f>IF($E22=0,0,($P22/$E22)*100)</f>
        <v>31.0421366234142</v>
      </c>
      <c r="U22" s="23">
        <f>IF($E22=0,0,($Q22/$E22)*100)</f>
        <v>48.02343640046563</v>
      </c>
      <c r="V22" s="19">
        <v>595548000</v>
      </c>
      <c r="W22" s="20">
        <v>249912058</v>
      </c>
    </row>
    <row r="23" spans="1:23" ht="12.75" customHeight="1">
      <c r="A23" s="17" t="s">
        <v>46</v>
      </c>
      <c r="B23" s="18">
        <v>71395000</v>
      </c>
      <c r="C23" s="18">
        <v>0</v>
      </c>
      <c r="D23" s="18"/>
      <c r="E23" s="18">
        <f>$B23+$C23+$D23</f>
        <v>71395000</v>
      </c>
      <c r="F23" s="19">
        <v>71395000</v>
      </c>
      <c r="G23" s="20">
        <v>71395000</v>
      </c>
      <c r="H23" s="19">
        <v>13319000</v>
      </c>
      <c r="I23" s="20">
        <v>13318753</v>
      </c>
      <c r="J23" s="19">
        <v>20305000</v>
      </c>
      <c r="K23" s="20">
        <v>20304701</v>
      </c>
      <c r="L23" s="19">
        <v>32757000</v>
      </c>
      <c r="M23" s="20">
        <v>31403486</v>
      </c>
      <c r="N23" s="19">
        <v>5014000</v>
      </c>
      <c r="O23" s="20">
        <v>30026859</v>
      </c>
      <c r="P23" s="19">
        <f>$H23+$J23+$L23+$N23</f>
        <v>71395000</v>
      </c>
      <c r="Q23" s="20">
        <f>$I23+$K23+$M23+$O23</f>
        <v>95053799</v>
      </c>
      <c r="R23" s="21">
        <f>IF($L23=0,0,(($N23-$L23)/$L23)*100)</f>
        <v>-84.69334798668987</v>
      </c>
      <c r="S23" s="22">
        <f>IF($M23=0,0,(($O23-$M23)/$M23)*100)</f>
        <v>-4.383675748609566</v>
      </c>
      <c r="T23" s="21">
        <f>IF($E23=0,0,($P23/$E23)*100)</f>
        <v>100</v>
      </c>
      <c r="U23" s="23">
        <f>IF($E23=0,0,($Q23/$E23)*100)</f>
        <v>133.13789340990266</v>
      </c>
      <c r="V23" s="19"/>
      <c r="W23" s="20"/>
    </row>
    <row r="24" spans="1:23" ht="12.75" customHeight="1">
      <c r="A24" s="17" t="s">
        <v>47</v>
      </c>
      <c r="B24" s="18">
        <v>19112000</v>
      </c>
      <c r="C24" s="18">
        <v>0</v>
      </c>
      <c r="D24" s="18"/>
      <c r="E24" s="18">
        <f>$B24+$C24+$D24</f>
        <v>19112000</v>
      </c>
      <c r="F24" s="19">
        <v>19112000</v>
      </c>
      <c r="G24" s="20">
        <v>19112000</v>
      </c>
      <c r="H24" s="19">
        <v>2991000</v>
      </c>
      <c r="I24" s="20">
        <v>2757552</v>
      </c>
      <c r="J24" s="19">
        <v>3435000</v>
      </c>
      <c r="K24" s="20">
        <v>5655972</v>
      </c>
      <c r="L24" s="19">
        <v>3286000</v>
      </c>
      <c r="M24" s="20">
        <v>4945274</v>
      </c>
      <c r="N24" s="19">
        <v>3803000</v>
      </c>
      <c r="O24" s="20">
        <v>6340004</v>
      </c>
      <c r="P24" s="19">
        <f>$H24+$J24+$L24+$N24</f>
        <v>13515000</v>
      </c>
      <c r="Q24" s="20">
        <f>$I24+$K24+$M24+$O24</f>
        <v>19698802</v>
      </c>
      <c r="R24" s="21">
        <f>IF($L24=0,0,(($N24-$L24)/$L24)*100)</f>
        <v>15.733414485696894</v>
      </c>
      <c r="S24" s="22">
        <f>IF($M24=0,0,(($O24-$M24)/$M24)*100)</f>
        <v>28.203290656897877</v>
      </c>
      <c r="T24" s="21">
        <f>IF($E24=0,0,($P24/$E24)*100)</f>
        <v>70.71473419840937</v>
      </c>
      <c r="U24" s="23">
        <f>IF($E24=0,0,($Q24/$E24)*100)</f>
        <v>103.07033277521975</v>
      </c>
      <c r="V24" s="19">
        <v>2424000</v>
      </c>
      <c r="W24" s="20"/>
    </row>
    <row r="25" spans="1:23" ht="12.75" customHeight="1">
      <c r="A25" s="24" t="s">
        <v>39</v>
      </c>
      <c r="B25" s="25">
        <f>SUM(B22:B24)</f>
        <v>898719000</v>
      </c>
      <c r="C25" s="25">
        <f>SUM(C22:C24)</f>
        <v>-200000000</v>
      </c>
      <c r="D25" s="25"/>
      <c r="E25" s="25">
        <f>$B25+$C25+$D25</f>
        <v>698719000</v>
      </c>
      <c r="F25" s="26">
        <f aca="true" t="shared" si="7" ref="F25:O25">SUM(F22:F24)</f>
        <v>698719000</v>
      </c>
      <c r="G25" s="27">
        <f t="shared" si="7"/>
        <v>698719000</v>
      </c>
      <c r="H25" s="26">
        <f t="shared" si="7"/>
        <v>45333000</v>
      </c>
      <c r="I25" s="27">
        <f t="shared" si="7"/>
        <v>41363028</v>
      </c>
      <c r="J25" s="26">
        <f t="shared" si="7"/>
        <v>63852000</v>
      </c>
      <c r="K25" s="27">
        <f t="shared" si="7"/>
        <v>78109578</v>
      </c>
      <c r="L25" s="26">
        <f t="shared" si="7"/>
        <v>139286000</v>
      </c>
      <c r="M25" s="27">
        <f t="shared" si="7"/>
        <v>126823473</v>
      </c>
      <c r="N25" s="26">
        <f t="shared" si="7"/>
        <v>25241000</v>
      </c>
      <c r="O25" s="27">
        <f t="shared" si="7"/>
        <v>160540825</v>
      </c>
      <c r="P25" s="26">
        <f>$H25+$J25+$L25+$N25</f>
        <v>273712000</v>
      </c>
      <c r="Q25" s="27">
        <f>$I25+$K25+$M25+$O25</f>
        <v>406836904</v>
      </c>
      <c r="R25" s="28">
        <f>IF($L25=0,0,(($N25-$L25)/$L25)*100)</f>
        <v>-81.87829358298752</v>
      </c>
      <c r="S25" s="29">
        <f>IF($M25=0,0,(($O25-$M25)/$M25)*100)</f>
        <v>26.586050044537103</v>
      </c>
      <c r="T25" s="28">
        <f>IF($E25=0,0,($P25/$E25)*100)</f>
        <v>39.1734016106618</v>
      </c>
      <c r="U25" s="30">
        <f>IF($E25=0,0,($Q25/$E25)*100)</f>
        <v>58.22611149832765</v>
      </c>
      <c r="V25" s="26">
        <f>SUM(V22:V24)</f>
        <v>597972000</v>
      </c>
      <c r="W25" s="27">
        <f>SUM(W22:W24)</f>
        <v>249912058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114437000</v>
      </c>
      <c r="C27" s="18">
        <v>0</v>
      </c>
      <c r="D27" s="18"/>
      <c r="E27" s="18">
        <f>$B27+$C27+$D27</f>
        <v>114437000</v>
      </c>
      <c r="F27" s="19">
        <v>114737000</v>
      </c>
      <c r="G27" s="20">
        <v>114437000</v>
      </c>
      <c r="H27" s="19">
        <v>12145000</v>
      </c>
      <c r="I27" s="20">
        <v>20469148</v>
      </c>
      <c r="J27" s="19">
        <v>27463000</v>
      </c>
      <c r="K27" s="20">
        <v>37020787</v>
      </c>
      <c r="L27" s="19">
        <v>32024000</v>
      </c>
      <c r="M27" s="20">
        <v>40711217</v>
      </c>
      <c r="N27" s="19">
        <v>33503000</v>
      </c>
      <c r="O27" s="20">
        <v>40003272</v>
      </c>
      <c r="P27" s="19">
        <f>$H27+$J27+$L27+$N27</f>
        <v>105135000</v>
      </c>
      <c r="Q27" s="20">
        <f>$I27+$K27+$M27+$O27</f>
        <v>138204424</v>
      </c>
      <c r="R27" s="21">
        <f>IF($L27=0,0,(($N27-$L27)/$L27)*100)</f>
        <v>4.618411191606295</v>
      </c>
      <c r="S27" s="22">
        <f>IF($M27=0,0,(($O27-$M27)/$M27)*100)</f>
        <v>-1.7389433482177652</v>
      </c>
      <c r="T27" s="21">
        <f>IF($E27=0,0,($P27/$E27)*100)</f>
        <v>91.87151008852032</v>
      </c>
      <c r="U27" s="23">
        <f>IF($E27=0,0,($Q27/$E27)*100)</f>
        <v>120.76900303223607</v>
      </c>
      <c r="V27" s="19">
        <v>25723000</v>
      </c>
      <c r="W27" s="20">
        <v>20393000</v>
      </c>
    </row>
    <row r="28" spans="1:23" ht="12.75" customHeight="1">
      <c r="A28" s="24" t="s">
        <v>39</v>
      </c>
      <c r="B28" s="25">
        <f>B27</f>
        <v>114437000</v>
      </c>
      <c r="C28" s="25">
        <f>C27</f>
        <v>0</v>
      </c>
      <c r="D28" s="25"/>
      <c r="E28" s="25">
        <f>$B28+$C28+$D28</f>
        <v>114437000</v>
      </c>
      <c r="F28" s="26">
        <f aca="true" t="shared" si="8" ref="F28:O28">F27</f>
        <v>114737000</v>
      </c>
      <c r="G28" s="27">
        <f t="shared" si="8"/>
        <v>114437000</v>
      </c>
      <c r="H28" s="26">
        <f t="shared" si="8"/>
        <v>12145000</v>
      </c>
      <c r="I28" s="27">
        <f t="shared" si="8"/>
        <v>20469148</v>
      </c>
      <c r="J28" s="26">
        <f t="shared" si="8"/>
        <v>27463000</v>
      </c>
      <c r="K28" s="27">
        <f t="shared" si="8"/>
        <v>37020787</v>
      </c>
      <c r="L28" s="26">
        <f t="shared" si="8"/>
        <v>32024000</v>
      </c>
      <c r="M28" s="27">
        <f t="shared" si="8"/>
        <v>40711217</v>
      </c>
      <c r="N28" s="26">
        <f t="shared" si="8"/>
        <v>33503000</v>
      </c>
      <c r="O28" s="27">
        <f t="shared" si="8"/>
        <v>40003272</v>
      </c>
      <c r="P28" s="26">
        <f>$H28+$J28+$L28+$N28</f>
        <v>105135000</v>
      </c>
      <c r="Q28" s="27">
        <f>$I28+$K28+$M28+$O28</f>
        <v>138204424</v>
      </c>
      <c r="R28" s="28">
        <f>IF($L28=0,0,(($N28-$L28)/$L28)*100)</f>
        <v>4.618411191606295</v>
      </c>
      <c r="S28" s="29">
        <f>IF($M28=0,0,(($O28-$M28)/$M28)*100)</f>
        <v>-1.7389433482177652</v>
      </c>
      <c r="T28" s="28">
        <f>IF($E28=0,0,($P28/$E28)*100)</f>
        <v>91.87151008852032</v>
      </c>
      <c r="U28" s="30">
        <f>IF($E28=0,0,($Q28/$E28)*100)</f>
        <v>120.76900303223607</v>
      </c>
      <c r="V28" s="26">
        <f>V27</f>
        <v>25723000</v>
      </c>
      <c r="W28" s="27">
        <f>W27</f>
        <v>20393000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361722000</v>
      </c>
      <c r="C30" s="18">
        <v>-1000000</v>
      </c>
      <c r="D30" s="18"/>
      <c r="E30" s="18">
        <f aca="true" t="shared" si="9" ref="E30:E35">$B30+$C30+$D30</f>
        <v>360722000</v>
      </c>
      <c r="F30" s="19">
        <v>360722000</v>
      </c>
      <c r="G30" s="20">
        <v>360722000</v>
      </c>
      <c r="H30" s="19">
        <v>1000000</v>
      </c>
      <c r="I30" s="20">
        <v>36417937</v>
      </c>
      <c r="J30" s="19">
        <v>19957000</v>
      </c>
      <c r="K30" s="20">
        <v>58134146</v>
      </c>
      <c r="L30" s="19">
        <v>59997000</v>
      </c>
      <c r="M30" s="20">
        <v>62372068</v>
      </c>
      <c r="N30" s="19">
        <v>49905000</v>
      </c>
      <c r="O30" s="20">
        <v>105496084</v>
      </c>
      <c r="P30" s="19">
        <f aca="true" t="shared" si="10" ref="P30:P35">$H30+$J30+$L30+$N30</f>
        <v>130859000</v>
      </c>
      <c r="Q30" s="20">
        <f aca="true" t="shared" si="11" ref="Q30:Q35">$I30+$K30+$M30+$O30</f>
        <v>262420235</v>
      </c>
      <c r="R30" s="21">
        <f aca="true" t="shared" si="12" ref="R30:R35">IF($L30=0,0,(($N30-$L30)/$L30)*100)</f>
        <v>-16.820841042052102</v>
      </c>
      <c r="S30" s="22">
        <f aca="true" t="shared" si="13" ref="S30:S35">IF($M30=0,0,(($O30-$M30)/$M30)*100)</f>
        <v>69.13994899126962</v>
      </c>
      <c r="T30" s="21">
        <f>IF($E30=0,0,($P30/$E30)*100)</f>
        <v>36.27696675001802</v>
      </c>
      <c r="U30" s="23">
        <f>IF($E30=0,0,($Q30/$E30)*100)</f>
        <v>72.74860834659378</v>
      </c>
      <c r="V30" s="19">
        <v>54372000</v>
      </c>
      <c r="W30" s="20">
        <v>19816556</v>
      </c>
    </row>
    <row r="31" spans="1:23" ht="12.75" customHeight="1">
      <c r="A31" s="17" t="s">
        <v>52</v>
      </c>
      <c r="B31" s="18">
        <v>523236000</v>
      </c>
      <c r="C31" s="18">
        <v>45608000</v>
      </c>
      <c r="D31" s="18"/>
      <c r="E31" s="18">
        <f t="shared" si="9"/>
        <v>568844000</v>
      </c>
      <c r="F31" s="19">
        <v>568844000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33000000</v>
      </c>
      <c r="C33" s="18">
        <v>-12579000</v>
      </c>
      <c r="D33" s="18"/>
      <c r="E33" s="18">
        <f t="shared" si="9"/>
        <v>20421000</v>
      </c>
      <c r="F33" s="19">
        <v>20421000</v>
      </c>
      <c r="G33" s="20">
        <v>20421000</v>
      </c>
      <c r="H33" s="19">
        <v>0</v>
      </c>
      <c r="I33" s="20">
        <v>61500</v>
      </c>
      <c r="J33" s="19">
        <v>0</v>
      </c>
      <c r="K33" s="20">
        <v>711899</v>
      </c>
      <c r="L33" s="19">
        <v>2100000</v>
      </c>
      <c r="M33" s="20">
        <v>2281016</v>
      </c>
      <c r="N33" s="19">
        <v>3245000</v>
      </c>
      <c r="O33" s="20">
        <v>3041079</v>
      </c>
      <c r="P33" s="19">
        <f t="shared" si="10"/>
        <v>5345000</v>
      </c>
      <c r="Q33" s="20">
        <f t="shared" si="11"/>
        <v>6095494</v>
      </c>
      <c r="R33" s="21">
        <f t="shared" si="12"/>
        <v>54.52380952380952</v>
      </c>
      <c r="S33" s="22">
        <f t="shared" si="13"/>
        <v>33.32124807541902</v>
      </c>
      <c r="T33" s="21">
        <f>IF($E33=0,0,($P33/$E33)*100)</f>
        <v>26.174036531021986</v>
      </c>
      <c r="U33" s="23">
        <f>IF($E33=0,0,($Q33/$E33)*100)</f>
        <v>29.84914548748837</v>
      </c>
      <c r="V33" s="19">
        <v>14683000</v>
      </c>
      <c r="W33" s="20">
        <v>2403791</v>
      </c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917958000</v>
      </c>
      <c r="C35" s="25">
        <f>SUM(C30:C34)</f>
        <v>32029000</v>
      </c>
      <c r="D35" s="25"/>
      <c r="E35" s="25">
        <f t="shared" si="9"/>
        <v>949987000</v>
      </c>
      <c r="F35" s="26">
        <f aca="true" t="shared" si="14" ref="F35:O35">SUM(F30:F34)</f>
        <v>949987000</v>
      </c>
      <c r="G35" s="27">
        <f t="shared" si="14"/>
        <v>381143000</v>
      </c>
      <c r="H35" s="26">
        <f t="shared" si="14"/>
        <v>1000000</v>
      </c>
      <c r="I35" s="27">
        <f t="shared" si="14"/>
        <v>36479437</v>
      </c>
      <c r="J35" s="26">
        <f t="shared" si="14"/>
        <v>19957000</v>
      </c>
      <c r="K35" s="27">
        <f t="shared" si="14"/>
        <v>58846045</v>
      </c>
      <c r="L35" s="26">
        <f t="shared" si="14"/>
        <v>62097000</v>
      </c>
      <c r="M35" s="27">
        <f t="shared" si="14"/>
        <v>64653084</v>
      </c>
      <c r="N35" s="26">
        <f t="shared" si="14"/>
        <v>53150000</v>
      </c>
      <c r="O35" s="27">
        <f t="shared" si="14"/>
        <v>108537163</v>
      </c>
      <c r="P35" s="26">
        <f t="shared" si="10"/>
        <v>136204000</v>
      </c>
      <c r="Q35" s="27">
        <f t="shared" si="11"/>
        <v>268515729</v>
      </c>
      <c r="R35" s="28">
        <f t="shared" si="12"/>
        <v>-14.408103451052387</v>
      </c>
      <c r="S35" s="29">
        <f t="shared" si="13"/>
        <v>67.87623464334663</v>
      </c>
      <c r="T35" s="28">
        <f>IF((+$E30+$E33)=0,0,(P35/(+$E30+$E33))*100)</f>
        <v>35.73566876474184</v>
      </c>
      <c r="U35" s="30">
        <f>IF((+$E30+$E33)=0,0,(Q35/(+$E30+$E33))*100)</f>
        <v>70.45012738001223</v>
      </c>
      <c r="V35" s="26">
        <f>SUM(V30:V34)</f>
        <v>69055000</v>
      </c>
      <c r="W35" s="27">
        <f>SUM(W30:W34)</f>
        <v>22220347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604600000</v>
      </c>
      <c r="C38" s="18">
        <v>-11287000</v>
      </c>
      <c r="D38" s="18"/>
      <c r="E38" s="18">
        <f t="shared" si="15"/>
        <v>593313000</v>
      </c>
      <c r="F38" s="19">
        <v>593313000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69563000</v>
      </c>
      <c r="C39" s="18">
        <v>6900000</v>
      </c>
      <c r="D39" s="18"/>
      <c r="E39" s="18">
        <f t="shared" si="15"/>
        <v>76463000</v>
      </c>
      <c r="F39" s="19">
        <v>76463000</v>
      </c>
      <c r="G39" s="20">
        <v>76463000</v>
      </c>
      <c r="H39" s="19">
        <v>3613000</v>
      </c>
      <c r="I39" s="20">
        <v>9004389</v>
      </c>
      <c r="J39" s="19">
        <v>14227000</v>
      </c>
      <c r="K39" s="20">
        <v>9681495</v>
      </c>
      <c r="L39" s="19">
        <v>12014000</v>
      </c>
      <c r="M39" s="20">
        <v>20429579</v>
      </c>
      <c r="N39" s="19">
        <v>37550000</v>
      </c>
      <c r="O39" s="20">
        <v>14561841</v>
      </c>
      <c r="P39" s="19">
        <f t="shared" si="16"/>
        <v>67404000</v>
      </c>
      <c r="Q39" s="20">
        <f t="shared" si="17"/>
        <v>53677304</v>
      </c>
      <c r="R39" s="21">
        <f t="shared" si="18"/>
        <v>212.55202264025303</v>
      </c>
      <c r="S39" s="22">
        <f t="shared" si="19"/>
        <v>-28.721776400776537</v>
      </c>
      <c r="T39" s="21">
        <f t="shared" si="20"/>
        <v>88.15243974209749</v>
      </c>
      <c r="U39" s="23">
        <f t="shared" si="21"/>
        <v>70.20036357453931</v>
      </c>
      <c r="V39" s="19">
        <v>205000</v>
      </c>
      <c r="W39" s="20"/>
    </row>
    <row r="40" spans="1:23" ht="12.75" customHeight="1">
      <c r="A40" s="17" t="s">
        <v>60</v>
      </c>
      <c r="B40" s="18">
        <v>3000000</v>
      </c>
      <c r="C40" s="18">
        <v>0</v>
      </c>
      <c r="D40" s="18"/>
      <c r="E40" s="18">
        <f t="shared" si="15"/>
        <v>3000000</v>
      </c>
      <c r="F40" s="19">
        <v>3000000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267463000</v>
      </c>
      <c r="C42" s="18">
        <v>0</v>
      </c>
      <c r="D42" s="18"/>
      <c r="E42" s="18">
        <f t="shared" si="15"/>
        <v>267463000</v>
      </c>
      <c r="F42" s="19">
        <v>267463000</v>
      </c>
      <c r="G42" s="20">
        <v>267463000</v>
      </c>
      <c r="H42" s="19">
        <v>3610000</v>
      </c>
      <c r="I42" s="20">
        <v>9190481</v>
      </c>
      <c r="J42" s="19">
        <v>14619000</v>
      </c>
      <c r="K42" s="20">
        <v>43684759</v>
      </c>
      <c r="L42" s="19">
        <v>14437000</v>
      </c>
      <c r="M42" s="20">
        <v>48427156</v>
      </c>
      <c r="N42" s="19">
        <v>137380000</v>
      </c>
      <c r="O42" s="20">
        <v>64078822</v>
      </c>
      <c r="P42" s="19">
        <f t="shared" si="16"/>
        <v>170046000</v>
      </c>
      <c r="Q42" s="20">
        <f t="shared" si="17"/>
        <v>165381218</v>
      </c>
      <c r="R42" s="21">
        <f t="shared" si="18"/>
        <v>851.5827387961489</v>
      </c>
      <c r="S42" s="22">
        <f t="shared" si="19"/>
        <v>32.32001895795822</v>
      </c>
      <c r="T42" s="21">
        <f t="shared" si="20"/>
        <v>63.57739201310088</v>
      </c>
      <c r="U42" s="23">
        <f t="shared" si="21"/>
        <v>61.83330703686117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944626000</v>
      </c>
      <c r="C44" s="25">
        <f>SUM(C37:C43)</f>
        <v>-4387000</v>
      </c>
      <c r="D44" s="25"/>
      <c r="E44" s="25">
        <f t="shared" si="15"/>
        <v>940239000</v>
      </c>
      <c r="F44" s="26">
        <f aca="true" t="shared" si="22" ref="F44:O44">SUM(F37:F43)</f>
        <v>940239000</v>
      </c>
      <c r="G44" s="27">
        <f t="shared" si="22"/>
        <v>343926000</v>
      </c>
      <c r="H44" s="26">
        <f t="shared" si="22"/>
        <v>7223000</v>
      </c>
      <c r="I44" s="27">
        <f t="shared" si="22"/>
        <v>18194870</v>
      </c>
      <c r="J44" s="26">
        <f t="shared" si="22"/>
        <v>28846000</v>
      </c>
      <c r="K44" s="27">
        <f t="shared" si="22"/>
        <v>53366254</v>
      </c>
      <c r="L44" s="26">
        <f t="shared" si="22"/>
        <v>26451000</v>
      </c>
      <c r="M44" s="27">
        <f t="shared" si="22"/>
        <v>68856735</v>
      </c>
      <c r="N44" s="26">
        <f t="shared" si="22"/>
        <v>174930000</v>
      </c>
      <c r="O44" s="27">
        <f t="shared" si="22"/>
        <v>78640663</v>
      </c>
      <c r="P44" s="26">
        <f t="shared" si="16"/>
        <v>237450000</v>
      </c>
      <c r="Q44" s="27">
        <f t="shared" si="17"/>
        <v>219058522</v>
      </c>
      <c r="R44" s="28">
        <f t="shared" si="18"/>
        <v>561.3360553476239</v>
      </c>
      <c r="S44" s="29">
        <f t="shared" si="19"/>
        <v>14.20910823029875</v>
      </c>
      <c r="T44" s="28">
        <f>IF((+$E39+$E41+$E42)=0,0,(P44/(+$E39+$E41+$E42))*100)</f>
        <v>69.04101463686956</v>
      </c>
      <c r="U44" s="30">
        <f>IF((+$E39+$E41+$E42)=0,0,(Q44/(+$E39+$E41+$E42))*100)</f>
        <v>63.69350441664777</v>
      </c>
      <c r="V44" s="26">
        <f>SUM(V37:V43)</f>
        <v>205000</v>
      </c>
      <c r="W44" s="27">
        <f>SUM(W37:W43)</f>
        <v>0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0</v>
      </c>
      <c r="C47" s="18">
        <v>0</v>
      </c>
      <c r="D47" s="18"/>
      <c r="E47" s="18">
        <f>$B47+$C47+$D47</f>
        <v>0</v>
      </c>
      <c r="F47" s="19">
        <v>0</v>
      </c>
      <c r="G47" s="20">
        <v>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f>$H47+$J47+$L47+$N47</f>
        <v>0</v>
      </c>
      <c r="Q47" s="20">
        <f>$I47+$K47+$M47+$O47</f>
        <v>0</v>
      </c>
      <c r="R47" s="21">
        <f>IF($L47=0,0,(($N47-$L47)/$L47)*100)</f>
        <v>0</v>
      </c>
      <c r="S47" s="22">
        <f>IF($M47=0,0,(($O47-$M47)/$M47)*100)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0</v>
      </c>
      <c r="C50" s="36">
        <f>SUM(C46:C49)</f>
        <v>0</v>
      </c>
      <c r="D50" s="36"/>
      <c r="E50" s="36">
        <f>$B50+$C50+$D50</f>
        <v>0</v>
      </c>
      <c r="F50" s="37">
        <f aca="true" t="shared" si="23" ref="F50:O50">SUM(F46:F49)</f>
        <v>0</v>
      </c>
      <c r="G50" s="38">
        <f t="shared" si="23"/>
        <v>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0</v>
      </c>
      <c r="N50" s="37">
        <f t="shared" si="23"/>
        <v>0</v>
      </c>
      <c r="O50" s="38">
        <f t="shared" si="23"/>
        <v>0</v>
      </c>
      <c r="P50" s="37">
        <f>$H50+$J50+$L50+$N50</f>
        <v>0</v>
      </c>
      <c r="Q50" s="38">
        <f>$I50+$K50+$M50+$O50</f>
        <v>0</v>
      </c>
      <c r="R50" s="39">
        <f>IF($L50=0,0,(($N50-$L50)/$L50)*100)</f>
        <v>0</v>
      </c>
      <c r="S50" s="40">
        <f>IF($M50=0,0,(($O50-$M50)/$M50)*100)</f>
        <v>0</v>
      </c>
      <c r="T50" s="39">
        <f>IF($E50=0,0,($P50/$E50)*100)</f>
        <v>0</v>
      </c>
      <c r="U50" s="41">
        <f>IF($E50=0,0,($Q50/$E50)*100)</f>
        <v>0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40500000</v>
      </c>
      <c r="C52" s="18">
        <v>0</v>
      </c>
      <c r="D52" s="18"/>
      <c r="E52" s="18">
        <f>$B52+$C52+$D52</f>
        <v>40500000</v>
      </c>
      <c r="F52" s="19">
        <v>40500000</v>
      </c>
      <c r="G52" s="20">
        <v>40500000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10433930</v>
      </c>
      <c r="P52" s="19">
        <f>$H52+$J52+$L52+$N52</f>
        <v>0</v>
      </c>
      <c r="Q52" s="20">
        <f>$I52+$K52+$M52+$O52</f>
        <v>10433930</v>
      </c>
      <c r="R52" s="21">
        <f>IF($L52=0,0,(($N52-$L52)/$L52)*100)</f>
        <v>0</v>
      </c>
      <c r="S52" s="22">
        <f>IF($M52=0,0,(($O52-$M52)/$M52)*100)</f>
        <v>0</v>
      </c>
      <c r="T52" s="21">
        <f>IF($E52=0,0,($P52/$E52)*100)</f>
        <v>0</v>
      </c>
      <c r="U52" s="23">
        <f>IF($E52=0,0,($Q52/$E52)*100)</f>
        <v>25.762790123456792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54304000</v>
      </c>
      <c r="D53" s="18"/>
      <c r="E53" s="18">
        <f>$B53+$C53+$D53</f>
        <v>54304000</v>
      </c>
      <c r="F53" s="19">
        <v>54304000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40500000</v>
      </c>
      <c r="C55" s="25">
        <f>SUM(C52:C54)</f>
        <v>54304000</v>
      </c>
      <c r="D55" s="25"/>
      <c r="E55" s="25">
        <f>$B55+$C55+$D55</f>
        <v>94804000</v>
      </c>
      <c r="F55" s="26">
        <f aca="true" t="shared" si="24" ref="F55:O55">SUM(F52:F54)</f>
        <v>94804000</v>
      </c>
      <c r="G55" s="27">
        <f t="shared" si="24"/>
        <v>40500000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0</v>
      </c>
      <c r="L55" s="26">
        <f t="shared" si="24"/>
        <v>0</v>
      </c>
      <c r="M55" s="27">
        <f t="shared" si="24"/>
        <v>0</v>
      </c>
      <c r="N55" s="26">
        <f t="shared" si="24"/>
        <v>0</v>
      </c>
      <c r="O55" s="27">
        <f t="shared" si="24"/>
        <v>10433930</v>
      </c>
      <c r="P55" s="26">
        <f>$H55+$J55+$L55+$N55</f>
        <v>0</v>
      </c>
      <c r="Q55" s="27">
        <f>$I55+$K55+$M55+$O55</f>
        <v>10433930</v>
      </c>
      <c r="R55" s="28">
        <f>IF($L55=0,0,(($N55-$L55)/$L55)*100)</f>
        <v>0</v>
      </c>
      <c r="S55" s="29">
        <f>IF($M55=0,0,(($O55-$M55)/$M55)*100)</f>
        <v>0</v>
      </c>
      <c r="T55" s="28">
        <f>IF((+$E52+$E54)=0,0,(P55/(+$E52+$E54))*100)</f>
        <v>0</v>
      </c>
      <c r="U55" s="30">
        <f>IF((+$E52+$E54)=0,0,(Q55/(+$E52+$E54))*100)</f>
        <v>25.762790123456792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3256549000</v>
      </c>
      <c r="C56" s="43">
        <f>SUM(C9:C14,C17:C19,C22:C24,C27,C30:C34,C37:C43,C46:C49,C52:C54)</f>
        <v>-116849000</v>
      </c>
      <c r="D56" s="43"/>
      <c r="E56" s="43">
        <f>$B56+$C56+$D56</f>
        <v>3139700000</v>
      </c>
      <c r="F56" s="44">
        <f aca="true" t="shared" si="25" ref="F56:O56">SUM(F9:F14,F17:F19,F22:F24,F27,F30:F34,F37:F43,F46:F49,F52:F54)</f>
        <v>3140000000</v>
      </c>
      <c r="G56" s="45">
        <f t="shared" si="25"/>
        <v>1915434000</v>
      </c>
      <c r="H56" s="44">
        <f t="shared" si="25"/>
        <v>142830000</v>
      </c>
      <c r="I56" s="45">
        <f t="shared" si="25"/>
        <v>187552722</v>
      </c>
      <c r="J56" s="44">
        <f t="shared" si="25"/>
        <v>196599000</v>
      </c>
      <c r="K56" s="45">
        <f t="shared" si="25"/>
        <v>317604626</v>
      </c>
      <c r="L56" s="44">
        <f t="shared" si="25"/>
        <v>316428000</v>
      </c>
      <c r="M56" s="45">
        <f t="shared" si="25"/>
        <v>369421593</v>
      </c>
      <c r="N56" s="44">
        <f t="shared" si="25"/>
        <v>371514000</v>
      </c>
      <c r="O56" s="45">
        <f t="shared" si="25"/>
        <v>487459408</v>
      </c>
      <c r="P56" s="44">
        <f>$H56+$J56+$L56+$N56</f>
        <v>1027371000</v>
      </c>
      <c r="Q56" s="45">
        <f>$I56+$K56+$M56+$O56</f>
        <v>1362038349</v>
      </c>
      <c r="R56" s="46">
        <f>IF($L56=0,0,(($N56-$L56)/$L56)*100)</f>
        <v>17.408699609389814</v>
      </c>
      <c r="S56" s="47">
        <f>IF($M56=0,0,(($O56-$M56)/$M56)*100)</f>
        <v>31.952061611081838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53.636460457525544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71.10860248904426</v>
      </c>
      <c r="V56" s="44">
        <f>SUM(V9:V14,V17:V19,V22:V24,V27,V30:V34,V37:V43,V46:V49,V52:V54)</f>
        <v>705122000</v>
      </c>
      <c r="W56" s="45">
        <f>SUM(W9:W14,W17:W19,W22:W24,W27,W30:W34,W37:W43,W46:W49,W52:W54)</f>
        <v>298458910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3179029000</v>
      </c>
      <c r="C58" s="18">
        <v>14230000</v>
      </c>
      <c r="D58" s="18"/>
      <c r="E58" s="18">
        <f>$B58+$C58+$D58</f>
        <v>3193259000</v>
      </c>
      <c r="F58" s="19">
        <v>3193259000</v>
      </c>
      <c r="G58" s="20">
        <v>3193259000</v>
      </c>
      <c r="H58" s="19">
        <v>582948000</v>
      </c>
      <c r="I58" s="20">
        <v>661519976</v>
      </c>
      <c r="J58" s="19">
        <v>723763000</v>
      </c>
      <c r="K58" s="20">
        <v>864974142</v>
      </c>
      <c r="L58" s="19">
        <v>720963000</v>
      </c>
      <c r="M58" s="20">
        <v>659917354</v>
      </c>
      <c r="N58" s="19">
        <v>1064545000</v>
      </c>
      <c r="O58" s="20">
        <v>1004078548</v>
      </c>
      <c r="P58" s="19">
        <f>$H58+$J58+$L58+$N58</f>
        <v>3092219000</v>
      </c>
      <c r="Q58" s="20">
        <f>$I58+$K58+$M58+$O58</f>
        <v>3190490020</v>
      </c>
      <c r="R58" s="21">
        <f>IF($L58=0,0,(($N58-$L58)/$L58)*100)</f>
        <v>47.655982345834666</v>
      </c>
      <c r="S58" s="22">
        <f>IF($M58=0,0,(($O58-$M58)/$M58)*100)</f>
        <v>52.15216601198822</v>
      </c>
      <c r="T58" s="21">
        <f>IF($E58=0,0,($P58/$E58)*100)</f>
        <v>96.83583448758776</v>
      </c>
      <c r="U58" s="23">
        <f>IF($E58=0,0,($Q58/$E58)*100)</f>
        <v>99.9132867080309</v>
      </c>
      <c r="V58" s="19">
        <v>287227000</v>
      </c>
      <c r="W58" s="20">
        <v>170275751</v>
      </c>
    </row>
    <row r="59" spans="1:23" ht="12.75" customHeight="1">
      <c r="A59" s="35" t="s">
        <v>39</v>
      </c>
      <c r="B59" s="36">
        <f>B58</f>
        <v>3179029000</v>
      </c>
      <c r="C59" s="36">
        <f>C58</f>
        <v>14230000</v>
      </c>
      <c r="D59" s="36"/>
      <c r="E59" s="36">
        <f>$B59+$C59+$D59</f>
        <v>3193259000</v>
      </c>
      <c r="F59" s="37">
        <f aca="true" t="shared" si="26" ref="F59:O59">F58</f>
        <v>3193259000</v>
      </c>
      <c r="G59" s="38">
        <f t="shared" si="26"/>
        <v>3193259000</v>
      </c>
      <c r="H59" s="37">
        <f t="shared" si="26"/>
        <v>582948000</v>
      </c>
      <c r="I59" s="38">
        <f t="shared" si="26"/>
        <v>661519976</v>
      </c>
      <c r="J59" s="37">
        <f t="shared" si="26"/>
        <v>723763000</v>
      </c>
      <c r="K59" s="38">
        <f t="shared" si="26"/>
        <v>864974142</v>
      </c>
      <c r="L59" s="37">
        <f t="shared" si="26"/>
        <v>720963000</v>
      </c>
      <c r="M59" s="38">
        <f t="shared" si="26"/>
        <v>659917354</v>
      </c>
      <c r="N59" s="37">
        <f t="shared" si="26"/>
        <v>1064545000</v>
      </c>
      <c r="O59" s="38">
        <f t="shared" si="26"/>
        <v>1004078548</v>
      </c>
      <c r="P59" s="37">
        <f>$H59+$J59+$L59+$N59</f>
        <v>3092219000</v>
      </c>
      <c r="Q59" s="38">
        <f>$I59+$K59+$M59+$O59</f>
        <v>3190490020</v>
      </c>
      <c r="R59" s="39">
        <f>IF($L59=0,0,(($N59-$L59)/$L59)*100)</f>
        <v>47.655982345834666</v>
      </c>
      <c r="S59" s="40">
        <f>IF($M59=0,0,(($O59-$M59)/$M59)*100)</f>
        <v>52.15216601198822</v>
      </c>
      <c r="T59" s="39">
        <f>IF($E59=0,0,($P59/$E59)*100)</f>
        <v>96.83583448758776</v>
      </c>
      <c r="U59" s="41">
        <f>IF($E59=0,0,($Q59/$E59)*100)</f>
        <v>99.9132867080309</v>
      </c>
      <c r="V59" s="37">
        <f>V58</f>
        <v>287227000</v>
      </c>
      <c r="W59" s="38">
        <f>W58</f>
        <v>170275751</v>
      </c>
    </row>
    <row r="60" spans="1:23" ht="12.75" customHeight="1">
      <c r="A60" s="42" t="s">
        <v>73</v>
      </c>
      <c r="B60" s="43">
        <f>B58</f>
        <v>3179029000</v>
      </c>
      <c r="C60" s="43">
        <f>C58</f>
        <v>14230000</v>
      </c>
      <c r="D60" s="43"/>
      <c r="E60" s="43">
        <f>$B60+$C60+$D60</f>
        <v>3193259000</v>
      </c>
      <c r="F60" s="44">
        <f aca="true" t="shared" si="27" ref="F60:O60">F58</f>
        <v>3193259000</v>
      </c>
      <c r="G60" s="45">
        <f t="shared" si="27"/>
        <v>3193259000</v>
      </c>
      <c r="H60" s="44">
        <f t="shared" si="27"/>
        <v>582948000</v>
      </c>
      <c r="I60" s="45">
        <f t="shared" si="27"/>
        <v>661519976</v>
      </c>
      <c r="J60" s="44">
        <f t="shared" si="27"/>
        <v>723763000</v>
      </c>
      <c r="K60" s="45">
        <f t="shared" si="27"/>
        <v>864974142</v>
      </c>
      <c r="L60" s="44">
        <f t="shared" si="27"/>
        <v>720963000</v>
      </c>
      <c r="M60" s="45">
        <f t="shared" si="27"/>
        <v>659917354</v>
      </c>
      <c r="N60" s="44">
        <f t="shared" si="27"/>
        <v>1064545000</v>
      </c>
      <c r="O60" s="45">
        <f t="shared" si="27"/>
        <v>1004078548</v>
      </c>
      <c r="P60" s="44">
        <f>$H60+$J60+$L60+$N60</f>
        <v>3092219000</v>
      </c>
      <c r="Q60" s="45">
        <f>$I60+$K60+$M60+$O60</f>
        <v>3190490020</v>
      </c>
      <c r="R60" s="46">
        <f>IF($L60=0,0,(($N60-$L60)/$L60)*100)</f>
        <v>47.655982345834666</v>
      </c>
      <c r="S60" s="47">
        <f>IF($M60=0,0,(($O60-$M60)/$M60)*100)</f>
        <v>52.15216601198822</v>
      </c>
      <c r="T60" s="46">
        <f>IF($E60=0,0,($P60/$E60)*100)</f>
        <v>96.83583448758776</v>
      </c>
      <c r="U60" s="50">
        <f>IF($E60=0,0,($Q60/$E60)*100)</f>
        <v>99.9132867080309</v>
      </c>
      <c r="V60" s="44">
        <f>V58</f>
        <v>287227000</v>
      </c>
      <c r="W60" s="45">
        <f>W58</f>
        <v>170275751</v>
      </c>
    </row>
    <row r="61" spans="1:23" ht="12.75" customHeight="1" thickBot="1">
      <c r="A61" s="42" t="s">
        <v>75</v>
      </c>
      <c r="B61" s="43">
        <f>SUM(B9:B14,B17:B19,B22:B24,B27,B30:B34,B37:B43,B46:B49,B52:B54,B58)</f>
        <v>6435578000</v>
      </c>
      <c r="C61" s="43">
        <f>SUM(C9:C14,C17:C19,C22:C24,C27,C30:C34,C37:C43,C46:C49,C52:C54,C58)</f>
        <v>-102619000</v>
      </c>
      <c r="D61" s="43"/>
      <c r="E61" s="43">
        <f>$B61+$C61+$D61</f>
        <v>6332959000</v>
      </c>
      <c r="F61" s="44">
        <f aca="true" t="shared" si="28" ref="F61:O61">SUM(F9:F14,F17:F19,F22:F24,F27,F30:F34,F37:F43,F46:F49,F52:F54,F58)</f>
        <v>6333259000</v>
      </c>
      <c r="G61" s="45">
        <f t="shared" si="28"/>
        <v>5108693000</v>
      </c>
      <c r="H61" s="44">
        <f t="shared" si="28"/>
        <v>725778000</v>
      </c>
      <c r="I61" s="45">
        <f t="shared" si="28"/>
        <v>849072698</v>
      </c>
      <c r="J61" s="44">
        <f t="shared" si="28"/>
        <v>920362000</v>
      </c>
      <c r="K61" s="45">
        <f t="shared" si="28"/>
        <v>1182578768</v>
      </c>
      <c r="L61" s="44">
        <f t="shared" si="28"/>
        <v>1037391000</v>
      </c>
      <c r="M61" s="45">
        <f t="shared" si="28"/>
        <v>1029338947</v>
      </c>
      <c r="N61" s="44">
        <f t="shared" si="28"/>
        <v>1436059000</v>
      </c>
      <c r="O61" s="45">
        <f t="shared" si="28"/>
        <v>1491537956</v>
      </c>
      <c r="P61" s="44">
        <f>$H61+$J61+$L61+$N61</f>
        <v>4119590000</v>
      </c>
      <c r="Q61" s="45">
        <f>$I61+$K61+$M61+$O61</f>
        <v>4552528369</v>
      </c>
      <c r="R61" s="46">
        <f>IF($L61=0,0,(($N61-$L61)/$L61)*100)</f>
        <v>38.429868776575084</v>
      </c>
      <c r="S61" s="47">
        <f>IF($M61=0,0,(($O61-$M61)/$M61)*100)</f>
        <v>44.90250858058711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80.63882484228353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89.11336752864186</v>
      </c>
      <c r="V61" s="44">
        <f>SUM(V9:V14,V17:V19,V22:V24,V27,V30:V34,V37:V43,V46:V49,V52:V54,V58)</f>
        <v>992349000</v>
      </c>
      <c r="W61" s="45">
        <f>SUM(W9:W14,W17:W19,W22:W24,W27,W30:W34,W37:W43,W46:W49,W52:W54,W58)</f>
        <v>468734661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1082736000</v>
      </c>
      <c r="C74" s="94">
        <f t="shared" si="30"/>
        <v>263680000</v>
      </c>
      <c r="D74" s="94">
        <f t="shared" si="30"/>
        <v>0</v>
      </c>
      <c r="E74" s="94">
        <f t="shared" si="30"/>
        <v>1346416000</v>
      </c>
      <c r="F74" s="94">
        <f t="shared" si="30"/>
        <v>0</v>
      </c>
      <c r="G74" s="94">
        <f t="shared" si="30"/>
        <v>0</v>
      </c>
      <c r="H74" s="94">
        <f t="shared" si="30"/>
        <v>695949000</v>
      </c>
      <c r="I74" s="94">
        <f t="shared" si="30"/>
        <v>0</v>
      </c>
      <c r="J74" s="94">
        <f t="shared" si="30"/>
        <v>277467000</v>
      </c>
      <c r="K74" s="94">
        <f t="shared" si="30"/>
        <v>0</v>
      </c>
      <c r="L74" s="94">
        <f t="shared" si="30"/>
        <v>198627000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1172043000</v>
      </c>
      <c r="Q74" s="95">
        <f t="shared" si="30"/>
        <v>0</v>
      </c>
      <c r="R74" s="96">
        <f t="shared" si="30"/>
        <v>-500</v>
      </c>
      <c r="S74" s="96">
        <f t="shared" si="30"/>
        <v>0</v>
      </c>
      <c r="T74" s="97">
        <f>IF(SUM($E75:$E83)=0,0,(P74/SUM($E75:$E83))*100)</f>
        <v>87.04909923827405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0</v>
      </c>
      <c r="C75" s="100">
        <v>0</v>
      </c>
      <c r="D75" s="100"/>
      <c r="E75" s="100">
        <f aca="true" t="shared" si="31" ref="E75:E83">$B75+$C75+$D75</f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0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148683000</v>
      </c>
      <c r="C76" s="88">
        <v>12813000</v>
      </c>
      <c r="D76" s="88"/>
      <c r="E76" s="88">
        <f t="shared" si="31"/>
        <v>161496000</v>
      </c>
      <c r="F76" s="88">
        <v>0</v>
      </c>
      <c r="G76" s="88">
        <v>0</v>
      </c>
      <c r="H76" s="88">
        <v>73182000</v>
      </c>
      <c r="I76" s="88">
        <v>0</v>
      </c>
      <c r="J76" s="88">
        <v>4161000</v>
      </c>
      <c r="K76" s="88">
        <v>0</v>
      </c>
      <c r="L76" s="88">
        <v>1858000</v>
      </c>
      <c r="M76" s="88">
        <v>0</v>
      </c>
      <c r="N76" s="88">
        <v>0</v>
      </c>
      <c r="O76" s="88">
        <v>0</v>
      </c>
      <c r="P76" s="90">
        <f t="shared" si="32"/>
        <v>79201000</v>
      </c>
      <c r="Q76" s="90">
        <f t="shared" si="33"/>
        <v>0</v>
      </c>
      <c r="R76" s="101">
        <f t="shared" si="34"/>
        <v>-100</v>
      </c>
      <c r="S76" s="102">
        <f t="shared" si="35"/>
        <v>0</v>
      </c>
      <c r="T76" s="101">
        <f t="shared" si="36"/>
        <v>49.042081537623226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0</v>
      </c>
      <c r="C77" s="88">
        <v>0</v>
      </c>
      <c r="D77" s="88"/>
      <c r="E77" s="88">
        <f t="shared" si="31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f t="shared" si="32"/>
        <v>0</v>
      </c>
      <c r="Q77" s="90">
        <f t="shared" si="33"/>
        <v>0</v>
      </c>
      <c r="R77" s="101">
        <f t="shared" si="34"/>
        <v>0</v>
      </c>
      <c r="S77" s="102">
        <f t="shared" si="35"/>
        <v>0</v>
      </c>
      <c r="T77" s="101">
        <f t="shared" si="36"/>
        <v>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462418000</v>
      </c>
      <c r="C78" s="88">
        <v>-11774000</v>
      </c>
      <c r="D78" s="88"/>
      <c r="E78" s="88">
        <f t="shared" si="31"/>
        <v>450644000</v>
      </c>
      <c r="F78" s="88">
        <v>0</v>
      </c>
      <c r="G78" s="88">
        <v>0</v>
      </c>
      <c r="H78" s="88">
        <v>352924000</v>
      </c>
      <c r="I78" s="88">
        <v>0</v>
      </c>
      <c r="J78" s="88">
        <v>70557000</v>
      </c>
      <c r="K78" s="88">
        <v>0</v>
      </c>
      <c r="L78" s="88">
        <v>36208000</v>
      </c>
      <c r="M78" s="88">
        <v>0</v>
      </c>
      <c r="N78" s="88">
        <v>0</v>
      </c>
      <c r="O78" s="88">
        <v>0</v>
      </c>
      <c r="P78" s="90">
        <f t="shared" si="32"/>
        <v>459689000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102.00712757742254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0</v>
      </c>
      <c r="C79" s="88">
        <v>0</v>
      </c>
      <c r="D79" s="88"/>
      <c r="E79" s="88">
        <f t="shared" si="31"/>
        <v>0</v>
      </c>
      <c r="F79" s="88">
        <v>0</v>
      </c>
      <c r="G79" s="88">
        <v>0</v>
      </c>
      <c r="H79" s="88">
        <v>200000</v>
      </c>
      <c r="I79" s="88">
        <v>0</v>
      </c>
      <c r="J79" s="88">
        <v>400000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90">
        <f t="shared" si="32"/>
        <v>600000</v>
      </c>
      <c r="Q79" s="90">
        <f t="shared" si="33"/>
        <v>0</v>
      </c>
      <c r="R79" s="101">
        <f t="shared" si="34"/>
        <v>0</v>
      </c>
      <c r="S79" s="102">
        <f t="shared" si="35"/>
        <v>0</v>
      </c>
      <c r="T79" s="101">
        <f t="shared" si="36"/>
        <v>0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277370000</v>
      </c>
      <c r="C80" s="88">
        <v>5965000</v>
      </c>
      <c r="D80" s="88"/>
      <c r="E80" s="88">
        <f t="shared" si="31"/>
        <v>283335000</v>
      </c>
      <c r="F80" s="88">
        <v>0</v>
      </c>
      <c r="G80" s="88">
        <v>0</v>
      </c>
      <c r="H80" s="88">
        <v>248553000</v>
      </c>
      <c r="I80" s="88">
        <v>0</v>
      </c>
      <c r="J80" s="88">
        <v>9287000</v>
      </c>
      <c r="K80" s="88">
        <v>0</v>
      </c>
      <c r="L80" s="88">
        <v>21953000</v>
      </c>
      <c r="M80" s="88">
        <v>0</v>
      </c>
      <c r="N80" s="88">
        <v>0</v>
      </c>
      <c r="O80" s="88">
        <v>0</v>
      </c>
      <c r="P80" s="90">
        <f t="shared" si="32"/>
        <v>279793000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98.74988970653114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171176000</v>
      </c>
      <c r="C81" s="88">
        <v>236242000</v>
      </c>
      <c r="D81" s="88"/>
      <c r="E81" s="88">
        <f t="shared" si="31"/>
        <v>407418000</v>
      </c>
      <c r="F81" s="88">
        <v>0</v>
      </c>
      <c r="G81" s="88">
        <v>0</v>
      </c>
      <c r="H81" s="88">
        <v>13900000</v>
      </c>
      <c r="I81" s="88">
        <v>0</v>
      </c>
      <c r="J81" s="88">
        <v>179675000</v>
      </c>
      <c r="K81" s="88">
        <v>0</v>
      </c>
      <c r="L81" s="88">
        <v>130121000</v>
      </c>
      <c r="M81" s="88">
        <v>0</v>
      </c>
      <c r="N81" s="88">
        <v>0</v>
      </c>
      <c r="O81" s="88">
        <v>0</v>
      </c>
      <c r="P81" s="90">
        <f t="shared" si="32"/>
        <v>323696000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79.45058883014497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23089000</v>
      </c>
      <c r="C83" s="105">
        <v>20434000</v>
      </c>
      <c r="D83" s="105"/>
      <c r="E83" s="105">
        <f t="shared" si="31"/>
        <v>43523000</v>
      </c>
      <c r="F83" s="105">
        <v>0</v>
      </c>
      <c r="G83" s="105">
        <v>0</v>
      </c>
      <c r="H83" s="105">
        <v>7190000</v>
      </c>
      <c r="I83" s="105">
        <v>0</v>
      </c>
      <c r="J83" s="105">
        <v>13387000</v>
      </c>
      <c r="K83" s="105">
        <v>0</v>
      </c>
      <c r="L83" s="105">
        <v>8487000</v>
      </c>
      <c r="M83" s="105">
        <v>0</v>
      </c>
      <c r="N83" s="105">
        <v>0</v>
      </c>
      <c r="O83" s="105">
        <v>0</v>
      </c>
      <c r="P83" s="106">
        <f t="shared" si="32"/>
        <v>29064000</v>
      </c>
      <c r="Q83" s="106">
        <f t="shared" si="33"/>
        <v>0</v>
      </c>
      <c r="R83" s="107">
        <f t="shared" si="34"/>
        <v>-100</v>
      </c>
      <c r="S83" s="108">
        <f t="shared" si="35"/>
        <v>0</v>
      </c>
      <c r="T83" s="107">
        <f t="shared" si="36"/>
        <v>66.77848493899778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1082736000</v>
      </c>
      <c r="C101" s="121">
        <f t="shared" si="44"/>
        <v>263680000</v>
      </c>
      <c r="D101" s="121">
        <f t="shared" si="44"/>
        <v>0</v>
      </c>
      <c r="E101" s="121">
        <f t="shared" si="44"/>
        <v>1346416000</v>
      </c>
      <c r="F101" s="121">
        <f t="shared" si="44"/>
        <v>0</v>
      </c>
      <c r="G101" s="121">
        <f t="shared" si="44"/>
        <v>0</v>
      </c>
      <c r="H101" s="121">
        <f t="shared" si="44"/>
        <v>695949000</v>
      </c>
      <c r="I101" s="121">
        <f t="shared" si="44"/>
        <v>0</v>
      </c>
      <c r="J101" s="121">
        <f t="shared" si="44"/>
        <v>277467000</v>
      </c>
      <c r="K101" s="121">
        <f t="shared" si="44"/>
        <v>0</v>
      </c>
      <c r="L101" s="121">
        <f t="shared" si="44"/>
        <v>198627000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1172043000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0.8704909923827405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1082736000</v>
      </c>
      <c r="C102" s="124">
        <f aca="true" t="shared" si="45" ref="C102:Q102">C74</f>
        <v>263680000</v>
      </c>
      <c r="D102" s="124">
        <f t="shared" si="45"/>
        <v>0</v>
      </c>
      <c r="E102" s="124">
        <f t="shared" si="45"/>
        <v>1346416000</v>
      </c>
      <c r="F102" s="124">
        <f t="shared" si="45"/>
        <v>0</v>
      </c>
      <c r="G102" s="124">
        <f t="shared" si="45"/>
        <v>0</v>
      </c>
      <c r="H102" s="124">
        <f t="shared" si="45"/>
        <v>695949000</v>
      </c>
      <c r="I102" s="124">
        <f t="shared" si="45"/>
        <v>0</v>
      </c>
      <c r="J102" s="124">
        <f t="shared" si="45"/>
        <v>277467000</v>
      </c>
      <c r="K102" s="124">
        <f t="shared" si="45"/>
        <v>0</v>
      </c>
      <c r="L102" s="124">
        <f t="shared" si="45"/>
        <v>198627000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1172043000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0.8704909923827405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C1">
      <selection activeCell="U39" sqref="U39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45800000</v>
      </c>
      <c r="C10" s="18">
        <v>0</v>
      </c>
      <c r="D10" s="18"/>
      <c r="E10" s="18">
        <f aca="true" t="shared" si="0" ref="E10:E15">$B10+$C10+$D10</f>
        <v>45800000</v>
      </c>
      <c r="F10" s="19">
        <v>45800000</v>
      </c>
      <c r="G10" s="20">
        <v>45800000</v>
      </c>
      <c r="H10" s="19">
        <v>11718000</v>
      </c>
      <c r="I10" s="20">
        <v>10377574</v>
      </c>
      <c r="J10" s="19">
        <v>12218000</v>
      </c>
      <c r="K10" s="20">
        <v>10405411</v>
      </c>
      <c r="L10" s="19">
        <v>8858000</v>
      </c>
      <c r="M10" s="20">
        <v>8174060</v>
      </c>
      <c r="N10" s="19">
        <v>11304000</v>
      </c>
      <c r="O10" s="20">
        <v>10829996</v>
      </c>
      <c r="P10" s="19">
        <f aca="true" t="shared" si="1" ref="P10:P15">$H10+$J10+$L10+$N10</f>
        <v>44098000</v>
      </c>
      <c r="Q10" s="20">
        <f aca="true" t="shared" si="2" ref="Q10:Q15">$I10+$K10+$M10+$O10</f>
        <v>39787041</v>
      </c>
      <c r="R10" s="21">
        <f aca="true" t="shared" si="3" ref="R10:R15">IF($L10=0,0,(($N10-$L10)/$L10)*100)</f>
        <v>27.613456762248816</v>
      </c>
      <c r="S10" s="22">
        <f aca="true" t="shared" si="4" ref="S10:S15">IF($M10=0,0,(($O10-$M10)/$M10)*100)</f>
        <v>32.49224987337993</v>
      </c>
      <c r="T10" s="21">
        <f>IF($E10=0,0,($P10/$E10)*100)</f>
        <v>96.28384279475982</v>
      </c>
      <c r="U10" s="23">
        <f>IF($E10=0,0,($Q10/$E10)*100)</f>
        <v>86.87126855895197</v>
      </c>
      <c r="V10" s="19">
        <v>624000</v>
      </c>
      <c r="W10" s="20">
        <v>166611</v>
      </c>
    </row>
    <row r="11" spans="1:23" ht="12.75" customHeight="1">
      <c r="A11" s="17" t="s">
        <v>35</v>
      </c>
      <c r="B11" s="18">
        <v>3200000</v>
      </c>
      <c r="C11" s="18">
        <v>0</v>
      </c>
      <c r="D11" s="18"/>
      <c r="E11" s="18">
        <f t="shared" si="0"/>
        <v>3200000</v>
      </c>
      <c r="F11" s="19">
        <v>3200000</v>
      </c>
      <c r="G11" s="20">
        <v>3200000</v>
      </c>
      <c r="H11" s="19">
        <v>1367000</v>
      </c>
      <c r="I11" s="20">
        <v>0</v>
      </c>
      <c r="J11" s="19">
        <v>1445000</v>
      </c>
      <c r="K11" s="20">
        <v>0</v>
      </c>
      <c r="L11" s="19">
        <v>388000</v>
      </c>
      <c r="M11" s="20">
        <v>0</v>
      </c>
      <c r="N11" s="19">
        <v>0</v>
      </c>
      <c r="O11" s="20">
        <v>3200000</v>
      </c>
      <c r="P11" s="19">
        <f t="shared" si="1"/>
        <v>3200000</v>
      </c>
      <c r="Q11" s="20">
        <f t="shared" si="2"/>
        <v>3200000</v>
      </c>
      <c r="R11" s="21">
        <f t="shared" si="3"/>
        <v>-100</v>
      </c>
      <c r="S11" s="22">
        <f t="shared" si="4"/>
        <v>0</v>
      </c>
      <c r="T11" s="21">
        <f>IF($E11=0,0,($P11/$E11)*100)</f>
        <v>100</v>
      </c>
      <c r="U11" s="23">
        <f>IF($E11=0,0,($Q11/$E11)*100)</f>
        <v>100</v>
      </c>
      <c r="V11" s="19"/>
      <c r="W11" s="20"/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37</v>
      </c>
      <c r="B13" s="18">
        <v>95003000</v>
      </c>
      <c r="C13" s="18">
        <v>-8184000</v>
      </c>
      <c r="D13" s="18"/>
      <c r="E13" s="18">
        <f t="shared" si="0"/>
        <v>86819000</v>
      </c>
      <c r="F13" s="19">
        <v>86819000</v>
      </c>
      <c r="G13" s="20">
        <v>86819000</v>
      </c>
      <c r="H13" s="19">
        <v>16558000</v>
      </c>
      <c r="I13" s="20">
        <v>23358575</v>
      </c>
      <c r="J13" s="19">
        <v>20187000</v>
      </c>
      <c r="K13" s="20">
        <v>29762885</v>
      </c>
      <c r="L13" s="19">
        <v>21527000</v>
      </c>
      <c r="M13" s="20">
        <v>9548747</v>
      </c>
      <c r="N13" s="19">
        <v>20199000</v>
      </c>
      <c r="O13" s="20">
        <v>19746450</v>
      </c>
      <c r="P13" s="19">
        <f t="shared" si="1"/>
        <v>78471000</v>
      </c>
      <c r="Q13" s="20">
        <f t="shared" si="2"/>
        <v>82416657</v>
      </c>
      <c r="R13" s="21">
        <f t="shared" si="3"/>
        <v>-6.168997073442654</v>
      </c>
      <c r="S13" s="22">
        <f t="shared" si="4"/>
        <v>106.79624248081974</v>
      </c>
      <c r="T13" s="21">
        <f>IF($E13=0,0,($P13/$E13)*100)</f>
        <v>90.38459323419988</v>
      </c>
      <c r="U13" s="23">
        <f>IF($E13=0,0,($Q13/$E13)*100)</f>
        <v>94.92928621615084</v>
      </c>
      <c r="V13" s="19">
        <v>10263000</v>
      </c>
      <c r="W13" s="20"/>
    </row>
    <row r="14" spans="1:23" ht="12.75" customHeight="1">
      <c r="A14" s="17" t="s">
        <v>38</v>
      </c>
      <c r="B14" s="18">
        <v>7250000</v>
      </c>
      <c r="C14" s="18">
        <v>2642000</v>
      </c>
      <c r="D14" s="18"/>
      <c r="E14" s="18">
        <f t="shared" si="0"/>
        <v>9892000</v>
      </c>
      <c r="F14" s="19">
        <v>9892000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151253000</v>
      </c>
      <c r="C15" s="25">
        <f>SUM(C9:C14)</f>
        <v>-5542000</v>
      </c>
      <c r="D15" s="25"/>
      <c r="E15" s="25">
        <f t="shared" si="0"/>
        <v>145711000</v>
      </c>
      <c r="F15" s="26">
        <f aca="true" t="shared" si="5" ref="F15:O15">SUM(F9:F14)</f>
        <v>145711000</v>
      </c>
      <c r="G15" s="27">
        <f t="shared" si="5"/>
        <v>135819000</v>
      </c>
      <c r="H15" s="26">
        <f t="shared" si="5"/>
        <v>29643000</v>
      </c>
      <c r="I15" s="27">
        <f t="shared" si="5"/>
        <v>33736149</v>
      </c>
      <c r="J15" s="26">
        <f t="shared" si="5"/>
        <v>33850000</v>
      </c>
      <c r="K15" s="27">
        <f t="shared" si="5"/>
        <v>40168296</v>
      </c>
      <c r="L15" s="26">
        <f t="shared" si="5"/>
        <v>30773000</v>
      </c>
      <c r="M15" s="27">
        <f t="shared" si="5"/>
        <v>17722807</v>
      </c>
      <c r="N15" s="26">
        <f t="shared" si="5"/>
        <v>31503000</v>
      </c>
      <c r="O15" s="27">
        <f t="shared" si="5"/>
        <v>33776446</v>
      </c>
      <c r="P15" s="26">
        <f t="shared" si="1"/>
        <v>125769000</v>
      </c>
      <c r="Q15" s="27">
        <f t="shared" si="2"/>
        <v>125403698</v>
      </c>
      <c r="R15" s="28">
        <f t="shared" si="3"/>
        <v>2.3722094043479673</v>
      </c>
      <c r="S15" s="29">
        <f t="shared" si="4"/>
        <v>90.58180794949693</v>
      </c>
      <c r="T15" s="28">
        <f>IF(SUM($E9:$E13)=0,0,(P15/SUM($E9:$E13))*100)</f>
        <v>92.60044618205112</v>
      </c>
      <c r="U15" s="30">
        <f>IF(SUM($E9:$E13)=0,0,(Q15/SUM($E9:$E13))*100)</f>
        <v>92.33148381301585</v>
      </c>
      <c r="V15" s="26">
        <f>SUM(V9:V14)</f>
        <v>10887000</v>
      </c>
      <c r="W15" s="27">
        <f>SUM(W9:W14)</f>
        <v>166611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26700000</v>
      </c>
      <c r="C17" s="18">
        <v>0</v>
      </c>
      <c r="D17" s="18"/>
      <c r="E17" s="18">
        <f>$B17+$C17+$D17</f>
        <v>26700000</v>
      </c>
      <c r="F17" s="19">
        <v>26700000</v>
      </c>
      <c r="G17" s="20">
        <v>26700000</v>
      </c>
      <c r="H17" s="19">
        <v>599000</v>
      </c>
      <c r="I17" s="20">
        <v>5797271</v>
      </c>
      <c r="J17" s="19">
        <v>1687000</v>
      </c>
      <c r="K17" s="20">
        <v>7597663</v>
      </c>
      <c r="L17" s="19">
        <v>1441000</v>
      </c>
      <c r="M17" s="20">
        <v>3734468</v>
      </c>
      <c r="N17" s="19">
        <v>11812000</v>
      </c>
      <c r="O17" s="20">
        <v>6335656</v>
      </c>
      <c r="P17" s="19">
        <f>$H17+$J17+$L17+$N17</f>
        <v>15539000</v>
      </c>
      <c r="Q17" s="20">
        <f>$I17+$K17+$M17+$O17</f>
        <v>23465058</v>
      </c>
      <c r="R17" s="21">
        <f>IF($L17=0,0,(($N17-$L17)/$L17)*100)</f>
        <v>719.70853573907</v>
      </c>
      <c r="S17" s="22">
        <f>IF($M17=0,0,(($O17-$M17)/$M17)*100)</f>
        <v>69.65350887997968</v>
      </c>
      <c r="T17" s="21">
        <f>IF($E17=0,0,($P17/$E17)*100)</f>
        <v>58.19850187265918</v>
      </c>
      <c r="U17" s="23">
        <f>IF($E17=0,0,($Q17/$E17)*100)</f>
        <v>87.88411235955056</v>
      </c>
      <c r="V17" s="19">
        <v>833000</v>
      </c>
      <c r="W17" s="20">
        <v>570000</v>
      </c>
    </row>
    <row r="18" spans="1:23" ht="12.75" customHeight="1">
      <c r="A18" s="17" t="s">
        <v>42</v>
      </c>
      <c r="B18" s="18">
        <v>87661000</v>
      </c>
      <c r="C18" s="18">
        <v>0</v>
      </c>
      <c r="D18" s="18"/>
      <c r="E18" s="18">
        <f>$B18+$C18+$D18</f>
        <v>87661000</v>
      </c>
      <c r="F18" s="19">
        <v>87661000</v>
      </c>
      <c r="G18" s="20">
        <v>87661000</v>
      </c>
      <c r="H18" s="19">
        <v>3898000</v>
      </c>
      <c r="I18" s="20">
        <v>13256319</v>
      </c>
      <c r="J18" s="19">
        <v>0</v>
      </c>
      <c r="K18" s="20">
        <v>16723304</v>
      </c>
      <c r="L18" s="19">
        <v>0</v>
      </c>
      <c r="M18" s="20">
        <v>4522533</v>
      </c>
      <c r="N18" s="19">
        <v>59627000</v>
      </c>
      <c r="O18" s="20">
        <v>7130253</v>
      </c>
      <c r="P18" s="19">
        <f>$H18+$J18+$L18+$N18</f>
        <v>63525000</v>
      </c>
      <c r="Q18" s="20">
        <f>$I18+$K18+$M18+$O18</f>
        <v>41632409</v>
      </c>
      <c r="R18" s="21">
        <f>IF($L18=0,0,(($N18-$L18)/$L18)*100)</f>
        <v>0</v>
      </c>
      <c r="S18" s="22">
        <f>IF($M18=0,0,(($O18-$M18)/$M18)*100)</f>
        <v>57.660607451620585</v>
      </c>
      <c r="T18" s="21">
        <f>IF($E18=0,0,($P18/$E18)*100)</f>
        <v>72.46666134312865</v>
      </c>
      <c r="U18" s="23">
        <f>IF($E18=0,0,($Q18/$E18)*100)</f>
        <v>47.49250978200112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264000</v>
      </c>
      <c r="D19" s="18"/>
      <c r="E19" s="18">
        <f>$B19+$C19+$D19</f>
        <v>264000</v>
      </c>
      <c r="F19" s="19">
        <v>264000</v>
      </c>
      <c r="G19" s="20">
        <v>264000</v>
      </c>
      <c r="H19" s="19">
        <v>0</v>
      </c>
      <c r="I19" s="20">
        <v>0</v>
      </c>
      <c r="J19" s="19">
        <v>0</v>
      </c>
      <c r="K19" s="20">
        <v>272240</v>
      </c>
      <c r="L19" s="19">
        <v>0</v>
      </c>
      <c r="M19" s="20">
        <v>264000</v>
      </c>
      <c r="N19" s="19">
        <v>0</v>
      </c>
      <c r="O19" s="20">
        <v>0</v>
      </c>
      <c r="P19" s="19">
        <f>$H19+$J19+$L19+$N19</f>
        <v>0</v>
      </c>
      <c r="Q19" s="20">
        <f>$I19+$K19+$M19+$O19</f>
        <v>536240</v>
      </c>
      <c r="R19" s="21">
        <f>IF($L19=0,0,(($N19-$L19)/$L19)*100)</f>
        <v>0</v>
      </c>
      <c r="S19" s="22">
        <f>IF($M19=0,0,(($O19-$M19)/$M19)*100)</f>
        <v>-100</v>
      </c>
      <c r="T19" s="21">
        <f>IF($E19=0,0,($P19/$E19)*100)</f>
        <v>0</v>
      </c>
      <c r="U19" s="23">
        <f>IF($E19=0,0,($Q19/$E19)*100)</f>
        <v>203.12121212121212</v>
      </c>
      <c r="V19" s="19"/>
      <c r="W19" s="20"/>
    </row>
    <row r="20" spans="1:23" ht="12.75" customHeight="1">
      <c r="A20" s="24" t="s">
        <v>39</v>
      </c>
      <c r="B20" s="25">
        <f>SUM(B17:B19)</f>
        <v>114361000</v>
      </c>
      <c r="C20" s="25">
        <f>SUM(C17:C19)</f>
        <v>264000</v>
      </c>
      <c r="D20" s="25"/>
      <c r="E20" s="25">
        <f>$B20+$C20+$D20</f>
        <v>114625000</v>
      </c>
      <c r="F20" s="26">
        <f aca="true" t="shared" si="6" ref="F20:O20">SUM(F17:F19)</f>
        <v>114625000</v>
      </c>
      <c r="G20" s="27">
        <f t="shared" si="6"/>
        <v>114625000</v>
      </c>
      <c r="H20" s="26">
        <f t="shared" si="6"/>
        <v>4497000</v>
      </c>
      <c r="I20" s="27">
        <f t="shared" si="6"/>
        <v>19053590</v>
      </c>
      <c r="J20" s="26">
        <f t="shared" si="6"/>
        <v>1687000</v>
      </c>
      <c r="K20" s="27">
        <f t="shared" si="6"/>
        <v>24593207</v>
      </c>
      <c r="L20" s="26">
        <f t="shared" si="6"/>
        <v>1441000</v>
      </c>
      <c r="M20" s="27">
        <f t="shared" si="6"/>
        <v>8521001</v>
      </c>
      <c r="N20" s="26">
        <f t="shared" si="6"/>
        <v>71439000</v>
      </c>
      <c r="O20" s="27">
        <f t="shared" si="6"/>
        <v>13465909</v>
      </c>
      <c r="P20" s="26">
        <f>$H20+$J20+$L20+$N20</f>
        <v>79064000</v>
      </c>
      <c r="Q20" s="27">
        <f>$I20+$K20+$M20+$O20</f>
        <v>65633707</v>
      </c>
      <c r="R20" s="28">
        <f>IF($L20=0,0,(($N20-$L20)/$L20)*100)</f>
        <v>4857.598889659958</v>
      </c>
      <c r="S20" s="29">
        <f>IF($M20=0,0,(($O20-$M20)/$M20)*100)</f>
        <v>58.032008211241845</v>
      </c>
      <c r="T20" s="28">
        <f>IF($E20=0,0,($P20/$E20)*100)</f>
        <v>68.97622682660851</v>
      </c>
      <c r="U20" s="30">
        <f>IF($E20=0,0,($Q20/$E20)*100)</f>
        <v>57.25950447110142</v>
      </c>
      <c r="V20" s="26">
        <f>SUM(V17:V19)</f>
        <v>833000</v>
      </c>
      <c r="W20" s="27">
        <f>SUM(W17:W19)</f>
        <v>570000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198761000</v>
      </c>
      <c r="C22" s="18">
        <v>0</v>
      </c>
      <c r="D22" s="18"/>
      <c r="E22" s="18">
        <f>$B22+$C22+$D22</f>
        <v>198761000</v>
      </c>
      <c r="F22" s="19">
        <v>198761000</v>
      </c>
      <c r="G22" s="20">
        <v>198761000</v>
      </c>
      <c r="H22" s="19">
        <v>17370000</v>
      </c>
      <c r="I22" s="20">
        <v>0</v>
      </c>
      <c r="J22" s="19">
        <v>40097000</v>
      </c>
      <c r="K22" s="20">
        <v>52105142</v>
      </c>
      <c r="L22" s="19">
        <v>0</v>
      </c>
      <c r="M22" s="20">
        <v>33452240</v>
      </c>
      <c r="N22" s="19">
        <v>49321000</v>
      </c>
      <c r="O22" s="20">
        <v>43643338</v>
      </c>
      <c r="P22" s="19">
        <f>$H22+$J22+$L22+$N22</f>
        <v>106788000</v>
      </c>
      <c r="Q22" s="20">
        <f>$I22+$K22+$M22+$O22</f>
        <v>129200720</v>
      </c>
      <c r="R22" s="21">
        <f>IF($L22=0,0,(($N22-$L22)/$L22)*100)</f>
        <v>0</v>
      </c>
      <c r="S22" s="22">
        <f>IF($M22=0,0,(($O22-$M22)/$M22)*100)</f>
        <v>30.464620605376503</v>
      </c>
      <c r="T22" s="21">
        <f>IF($E22=0,0,($P22/$E22)*100)</f>
        <v>53.72683775992272</v>
      </c>
      <c r="U22" s="23">
        <f>IF($E22=0,0,($Q22/$E22)*100)</f>
        <v>65.00305391902839</v>
      </c>
      <c r="V22" s="19">
        <v>42338000</v>
      </c>
      <c r="W22" s="20"/>
    </row>
    <row r="23" spans="1:23" ht="12.75" customHeight="1">
      <c r="A23" s="17" t="s">
        <v>46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>
        <v>0</v>
      </c>
      <c r="O23" s="20">
        <v>0</v>
      </c>
      <c r="P23" s="19">
        <f>$H23+$J23+$L23+$N23</f>
        <v>0</v>
      </c>
      <c r="Q23" s="20">
        <f>$I23+$K23+$M23+$O23</f>
        <v>0</v>
      </c>
      <c r="R23" s="21">
        <f>IF($L23=0,0,(($N23-$L23)/$L23)*100)</f>
        <v>0</v>
      </c>
      <c r="S23" s="22">
        <f>IF($M23=0,0,(($O23-$M23)/$M23)*100)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47</v>
      </c>
      <c r="B24" s="18">
        <v>8625000</v>
      </c>
      <c r="C24" s="18">
        <v>0</v>
      </c>
      <c r="D24" s="18"/>
      <c r="E24" s="18">
        <f>$B24+$C24+$D24</f>
        <v>8625000</v>
      </c>
      <c r="F24" s="19">
        <v>8625000</v>
      </c>
      <c r="G24" s="20">
        <v>8625000</v>
      </c>
      <c r="H24" s="19">
        <v>1809000</v>
      </c>
      <c r="I24" s="20">
        <v>675024</v>
      </c>
      <c r="J24" s="19">
        <v>3313000</v>
      </c>
      <c r="K24" s="20">
        <v>2699255</v>
      </c>
      <c r="L24" s="19">
        <v>417000</v>
      </c>
      <c r="M24" s="20">
        <v>2134796</v>
      </c>
      <c r="N24" s="19">
        <v>2657000</v>
      </c>
      <c r="O24" s="20">
        <v>2159167</v>
      </c>
      <c r="P24" s="19">
        <f>$H24+$J24+$L24+$N24</f>
        <v>8196000</v>
      </c>
      <c r="Q24" s="20">
        <f>$I24+$K24+$M24+$O24</f>
        <v>7668242</v>
      </c>
      <c r="R24" s="21">
        <f>IF($L24=0,0,(($N24-$L24)/$L24)*100)</f>
        <v>537.1702637889689</v>
      </c>
      <c r="S24" s="22">
        <f>IF($M24=0,0,(($O24-$M24)/$M24)*100)</f>
        <v>1.1416079100766536</v>
      </c>
      <c r="T24" s="21">
        <f>IF($E24=0,0,($P24/$E24)*100)</f>
        <v>95.02608695652174</v>
      </c>
      <c r="U24" s="23">
        <f>IF($E24=0,0,($Q24/$E24)*100)</f>
        <v>88.9071536231884</v>
      </c>
      <c r="V24" s="19">
        <v>1400000</v>
      </c>
      <c r="W24" s="20"/>
    </row>
    <row r="25" spans="1:23" ht="12.75" customHeight="1">
      <c r="A25" s="24" t="s">
        <v>39</v>
      </c>
      <c r="B25" s="25">
        <f>SUM(B22:B24)</f>
        <v>207386000</v>
      </c>
      <c r="C25" s="25">
        <f>SUM(C22:C24)</f>
        <v>0</v>
      </c>
      <c r="D25" s="25"/>
      <c r="E25" s="25">
        <f>$B25+$C25+$D25</f>
        <v>207386000</v>
      </c>
      <c r="F25" s="26">
        <f aca="true" t="shared" si="7" ref="F25:O25">SUM(F22:F24)</f>
        <v>207386000</v>
      </c>
      <c r="G25" s="27">
        <f t="shared" si="7"/>
        <v>207386000</v>
      </c>
      <c r="H25" s="26">
        <f t="shared" si="7"/>
        <v>19179000</v>
      </c>
      <c r="I25" s="27">
        <f t="shared" si="7"/>
        <v>675024</v>
      </c>
      <c r="J25" s="26">
        <f t="shared" si="7"/>
        <v>43410000</v>
      </c>
      <c r="K25" s="27">
        <f t="shared" si="7"/>
        <v>54804397</v>
      </c>
      <c r="L25" s="26">
        <f t="shared" si="7"/>
        <v>417000</v>
      </c>
      <c r="M25" s="27">
        <f t="shared" si="7"/>
        <v>35587036</v>
      </c>
      <c r="N25" s="26">
        <f t="shared" si="7"/>
        <v>51978000</v>
      </c>
      <c r="O25" s="27">
        <f t="shared" si="7"/>
        <v>45802505</v>
      </c>
      <c r="P25" s="26">
        <f>$H25+$J25+$L25+$N25</f>
        <v>114984000</v>
      </c>
      <c r="Q25" s="27">
        <f>$I25+$K25+$M25+$O25</f>
        <v>136868962</v>
      </c>
      <c r="R25" s="28">
        <f>IF($L25=0,0,(($N25-$L25)/$L25)*100)</f>
        <v>12364.748201438848</v>
      </c>
      <c r="S25" s="29">
        <f>IF($M25=0,0,(($O25-$M25)/$M25)*100)</f>
        <v>28.705590991056408</v>
      </c>
      <c r="T25" s="28">
        <f>IF($E25=0,0,($P25/$E25)*100)</f>
        <v>55.44443694367026</v>
      </c>
      <c r="U25" s="30">
        <f>IF($E25=0,0,($Q25/$E25)*100)</f>
        <v>65.99720424715265</v>
      </c>
      <c r="V25" s="26">
        <f>SUM(V22:V24)</f>
        <v>43738000</v>
      </c>
      <c r="W25" s="27">
        <f>SUM(W22:W24)</f>
        <v>0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39379000</v>
      </c>
      <c r="C27" s="18">
        <v>0</v>
      </c>
      <c r="D27" s="18"/>
      <c r="E27" s="18">
        <f>$B27+$C27+$D27</f>
        <v>39379000</v>
      </c>
      <c r="F27" s="19">
        <v>39379000</v>
      </c>
      <c r="G27" s="20">
        <v>39379000</v>
      </c>
      <c r="H27" s="19">
        <v>5658000</v>
      </c>
      <c r="I27" s="20">
        <v>8624356</v>
      </c>
      <c r="J27" s="19">
        <v>14361000</v>
      </c>
      <c r="K27" s="20">
        <v>13627206</v>
      </c>
      <c r="L27" s="19">
        <v>8386000</v>
      </c>
      <c r="M27" s="20">
        <v>12914756</v>
      </c>
      <c r="N27" s="19">
        <v>6389000</v>
      </c>
      <c r="O27" s="20">
        <v>7216606</v>
      </c>
      <c r="P27" s="19">
        <f>$H27+$J27+$L27+$N27</f>
        <v>34794000</v>
      </c>
      <c r="Q27" s="20">
        <f>$I27+$K27+$M27+$O27</f>
        <v>42382924</v>
      </c>
      <c r="R27" s="21">
        <f>IF($L27=0,0,(($N27-$L27)/$L27)*100)</f>
        <v>-23.813498688290007</v>
      </c>
      <c r="S27" s="22">
        <f>IF($M27=0,0,(($O27-$M27)/$M27)*100)</f>
        <v>-44.12123620453999</v>
      </c>
      <c r="T27" s="21">
        <f>IF($E27=0,0,($P27/$E27)*100)</f>
        <v>88.35673836308693</v>
      </c>
      <c r="U27" s="23">
        <f>IF($E27=0,0,($Q27/$E27)*100)</f>
        <v>107.6282384011783</v>
      </c>
      <c r="V27" s="19">
        <v>3506000</v>
      </c>
      <c r="W27" s="20">
        <v>941000</v>
      </c>
    </row>
    <row r="28" spans="1:23" ht="12.75" customHeight="1">
      <c r="A28" s="24" t="s">
        <v>39</v>
      </c>
      <c r="B28" s="25">
        <f>B27</f>
        <v>39379000</v>
      </c>
      <c r="C28" s="25">
        <f>C27</f>
        <v>0</v>
      </c>
      <c r="D28" s="25"/>
      <c r="E28" s="25">
        <f>$B28+$C28+$D28</f>
        <v>39379000</v>
      </c>
      <c r="F28" s="26">
        <f aca="true" t="shared" si="8" ref="F28:O28">F27</f>
        <v>39379000</v>
      </c>
      <c r="G28" s="27">
        <f t="shared" si="8"/>
        <v>39379000</v>
      </c>
      <c r="H28" s="26">
        <f t="shared" si="8"/>
        <v>5658000</v>
      </c>
      <c r="I28" s="27">
        <f t="shared" si="8"/>
        <v>8624356</v>
      </c>
      <c r="J28" s="26">
        <f t="shared" si="8"/>
        <v>14361000</v>
      </c>
      <c r="K28" s="27">
        <f t="shared" si="8"/>
        <v>13627206</v>
      </c>
      <c r="L28" s="26">
        <f t="shared" si="8"/>
        <v>8386000</v>
      </c>
      <c r="M28" s="27">
        <f t="shared" si="8"/>
        <v>12914756</v>
      </c>
      <c r="N28" s="26">
        <f t="shared" si="8"/>
        <v>6389000</v>
      </c>
      <c r="O28" s="27">
        <f t="shared" si="8"/>
        <v>7216606</v>
      </c>
      <c r="P28" s="26">
        <f>$H28+$J28+$L28+$N28</f>
        <v>34794000</v>
      </c>
      <c r="Q28" s="27">
        <f>$I28+$K28+$M28+$O28</f>
        <v>42382924</v>
      </c>
      <c r="R28" s="28">
        <f>IF($L28=0,0,(($N28-$L28)/$L28)*100)</f>
        <v>-23.813498688290007</v>
      </c>
      <c r="S28" s="29">
        <f>IF($M28=0,0,(($O28-$M28)/$M28)*100)</f>
        <v>-44.12123620453999</v>
      </c>
      <c r="T28" s="28">
        <f>IF($E28=0,0,($P28/$E28)*100)</f>
        <v>88.35673836308693</v>
      </c>
      <c r="U28" s="30">
        <f>IF($E28=0,0,($Q28/$E28)*100)</f>
        <v>107.6282384011783</v>
      </c>
      <c r="V28" s="26">
        <f>V27</f>
        <v>3506000</v>
      </c>
      <c r="W28" s="27">
        <f>W27</f>
        <v>941000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159300000</v>
      </c>
      <c r="C30" s="18">
        <v>14215000</v>
      </c>
      <c r="D30" s="18"/>
      <c r="E30" s="18">
        <f aca="true" t="shared" si="9" ref="E30:E35">$B30+$C30+$D30</f>
        <v>173515000</v>
      </c>
      <c r="F30" s="19">
        <v>173515000</v>
      </c>
      <c r="G30" s="20">
        <v>173515000</v>
      </c>
      <c r="H30" s="19">
        <v>239000</v>
      </c>
      <c r="I30" s="20">
        <v>6863745</v>
      </c>
      <c r="J30" s="19">
        <v>93024000</v>
      </c>
      <c r="K30" s="20">
        <v>72998759</v>
      </c>
      <c r="L30" s="19">
        <v>10250000</v>
      </c>
      <c r="M30" s="20">
        <v>21212717</v>
      </c>
      <c r="N30" s="19">
        <v>37465000</v>
      </c>
      <c r="O30" s="20">
        <v>51430342</v>
      </c>
      <c r="P30" s="19">
        <f aca="true" t="shared" si="10" ref="P30:P35">$H30+$J30+$L30+$N30</f>
        <v>140978000</v>
      </c>
      <c r="Q30" s="20">
        <f aca="true" t="shared" si="11" ref="Q30:Q35">$I30+$K30+$M30+$O30</f>
        <v>152505563</v>
      </c>
      <c r="R30" s="21">
        <f aca="true" t="shared" si="12" ref="R30:R35">IF($L30=0,0,(($N30-$L30)/$L30)*100)</f>
        <v>265.5121951219512</v>
      </c>
      <c r="S30" s="22">
        <f aca="true" t="shared" si="13" ref="S30:S35">IF($M30=0,0,(($O30-$M30)/$M30)*100)</f>
        <v>142.4505168291266</v>
      </c>
      <c r="T30" s="21">
        <f>IF($E30=0,0,($P30/$E30)*100)</f>
        <v>81.24830706278996</v>
      </c>
      <c r="U30" s="23">
        <f>IF($E30=0,0,($Q30/$E30)*100)</f>
        <v>87.8918612223727</v>
      </c>
      <c r="V30" s="19">
        <v>20883000</v>
      </c>
      <c r="W30" s="20">
        <v>3103999</v>
      </c>
    </row>
    <row r="31" spans="1:23" ht="12.75" customHeight="1">
      <c r="A31" s="17" t="s">
        <v>52</v>
      </c>
      <c r="B31" s="18">
        <v>339783000</v>
      </c>
      <c r="C31" s="18">
        <v>9680000</v>
      </c>
      <c r="D31" s="18"/>
      <c r="E31" s="18">
        <f t="shared" si="9"/>
        <v>349463000</v>
      </c>
      <c r="F31" s="19">
        <v>349463000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30000000</v>
      </c>
      <c r="C33" s="18">
        <v>-7579000</v>
      </c>
      <c r="D33" s="18"/>
      <c r="E33" s="18">
        <f t="shared" si="9"/>
        <v>22421000</v>
      </c>
      <c r="F33" s="19">
        <v>22421000</v>
      </c>
      <c r="G33" s="20">
        <v>22420000</v>
      </c>
      <c r="H33" s="19">
        <v>0</v>
      </c>
      <c r="I33" s="20">
        <v>3386750</v>
      </c>
      <c r="J33" s="19">
        <v>0</v>
      </c>
      <c r="K33" s="20">
        <v>2673205</v>
      </c>
      <c r="L33" s="19">
        <v>300000</v>
      </c>
      <c r="M33" s="20">
        <v>2444191</v>
      </c>
      <c r="N33" s="19">
        <v>6209000</v>
      </c>
      <c r="O33" s="20">
        <v>6778301</v>
      </c>
      <c r="P33" s="19">
        <f t="shared" si="10"/>
        <v>6509000</v>
      </c>
      <c r="Q33" s="20">
        <f t="shared" si="11"/>
        <v>15282447</v>
      </c>
      <c r="R33" s="21">
        <f t="shared" si="12"/>
        <v>1969.6666666666665</v>
      </c>
      <c r="S33" s="22">
        <f t="shared" si="13"/>
        <v>177.32288515913854</v>
      </c>
      <c r="T33" s="21">
        <f>IF($E33=0,0,($P33/$E33)*100)</f>
        <v>29.030819321172114</v>
      </c>
      <c r="U33" s="23">
        <f>IF($E33=0,0,($Q33/$E33)*100)</f>
        <v>68.16130859462112</v>
      </c>
      <c r="V33" s="19">
        <v>12633000</v>
      </c>
      <c r="W33" s="20">
        <v>5443000</v>
      </c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529083000</v>
      </c>
      <c r="C35" s="25">
        <f>SUM(C30:C34)</f>
        <v>16316000</v>
      </c>
      <c r="D35" s="25"/>
      <c r="E35" s="25">
        <f t="shared" si="9"/>
        <v>545399000</v>
      </c>
      <c r="F35" s="26">
        <f aca="true" t="shared" si="14" ref="F35:O35">SUM(F30:F34)</f>
        <v>545399000</v>
      </c>
      <c r="G35" s="27">
        <f t="shared" si="14"/>
        <v>195935000</v>
      </c>
      <c r="H35" s="26">
        <f t="shared" si="14"/>
        <v>239000</v>
      </c>
      <c r="I35" s="27">
        <f t="shared" si="14"/>
        <v>10250495</v>
      </c>
      <c r="J35" s="26">
        <f t="shared" si="14"/>
        <v>93024000</v>
      </c>
      <c r="K35" s="27">
        <f t="shared" si="14"/>
        <v>75671964</v>
      </c>
      <c r="L35" s="26">
        <f t="shared" si="14"/>
        <v>10550000</v>
      </c>
      <c r="M35" s="27">
        <f t="shared" si="14"/>
        <v>23656908</v>
      </c>
      <c r="N35" s="26">
        <f t="shared" si="14"/>
        <v>43674000</v>
      </c>
      <c r="O35" s="27">
        <f t="shared" si="14"/>
        <v>58208643</v>
      </c>
      <c r="P35" s="26">
        <f t="shared" si="10"/>
        <v>147487000</v>
      </c>
      <c r="Q35" s="27">
        <f t="shared" si="11"/>
        <v>167788010</v>
      </c>
      <c r="R35" s="28">
        <f t="shared" si="12"/>
        <v>313.97156398104266</v>
      </c>
      <c r="S35" s="29">
        <f t="shared" si="13"/>
        <v>146.05346987865025</v>
      </c>
      <c r="T35" s="28">
        <f>IF((+$E30+$E33)=0,0,(P35/(+$E30+$E33))*100)</f>
        <v>75.27304834231586</v>
      </c>
      <c r="U35" s="30">
        <f>IF((+$E30+$E33)=0,0,(Q35/(+$E30+$E33))*100)</f>
        <v>85.63408970276008</v>
      </c>
      <c r="V35" s="26">
        <f>SUM(V30:V34)</f>
        <v>33516000</v>
      </c>
      <c r="W35" s="27">
        <f>SUM(W30:W34)</f>
        <v>8546999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582000000</v>
      </c>
      <c r="C38" s="18">
        <v>58871000</v>
      </c>
      <c r="D38" s="18"/>
      <c r="E38" s="18">
        <f t="shared" si="15"/>
        <v>640871000</v>
      </c>
      <c r="F38" s="19">
        <v>640871000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132888000</v>
      </c>
      <c r="C39" s="18">
        <v>-5560000</v>
      </c>
      <c r="D39" s="18"/>
      <c r="E39" s="18">
        <f t="shared" si="15"/>
        <v>127328000</v>
      </c>
      <c r="F39" s="19">
        <v>127328000</v>
      </c>
      <c r="G39" s="20">
        <v>127328000</v>
      </c>
      <c r="H39" s="19">
        <v>0</v>
      </c>
      <c r="I39" s="20">
        <v>2469470</v>
      </c>
      <c r="J39" s="19">
        <v>3898000</v>
      </c>
      <c r="K39" s="20">
        <v>4646407</v>
      </c>
      <c r="L39" s="19">
        <v>9514000</v>
      </c>
      <c r="M39" s="20">
        <v>9983766</v>
      </c>
      <c r="N39" s="19">
        <v>47306000</v>
      </c>
      <c r="O39" s="20">
        <v>94198621</v>
      </c>
      <c r="P39" s="19">
        <f t="shared" si="16"/>
        <v>60718000</v>
      </c>
      <c r="Q39" s="20">
        <f t="shared" si="17"/>
        <v>111298264</v>
      </c>
      <c r="R39" s="21">
        <f t="shared" si="18"/>
        <v>397.22514189615305</v>
      </c>
      <c r="S39" s="22">
        <f t="shared" si="19"/>
        <v>843.5179169864357</v>
      </c>
      <c r="T39" s="21">
        <f t="shared" si="20"/>
        <v>47.686290525257604</v>
      </c>
      <c r="U39" s="23">
        <f t="shared" si="21"/>
        <v>87.41067479266147</v>
      </c>
      <c r="V39" s="19">
        <v>39005000</v>
      </c>
      <c r="W39" s="20"/>
    </row>
    <row r="40" spans="1:23" ht="12.75" customHeight="1">
      <c r="A40" s="17" t="s">
        <v>60</v>
      </c>
      <c r="B40" s="18">
        <v>121694000</v>
      </c>
      <c r="C40" s="18">
        <v>-300000</v>
      </c>
      <c r="D40" s="18"/>
      <c r="E40" s="18">
        <f t="shared" si="15"/>
        <v>121394000</v>
      </c>
      <c r="F40" s="19">
        <v>121394000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93473000</v>
      </c>
      <c r="C42" s="18">
        <v>0</v>
      </c>
      <c r="D42" s="18"/>
      <c r="E42" s="18">
        <f t="shared" si="15"/>
        <v>93473000</v>
      </c>
      <c r="F42" s="19">
        <v>93473000</v>
      </c>
      <c r="G42" s="20">
        <v>90973000</v>
      </c>
      <c r="H42" s="19">
        <v>0</v>
      </c>
      <c r="I42" s="20">
        <v>506679</v>
      </c>
      <c r="J42" s="19">
        <v>4093000</v>
      </c>
      <c r="K42" s="20">
        <v>2699883</v>
      </c>
      <c r="L42" s="19">
        <v>17951000</v>
      </c>
      <c r="M42" s="20">
        <v>8812104</v>
      </c>
      <c r="N42" s="19">
        <v>58809000</v>
      </c>
      <c r="O42" s="20">
        <v>59011818</v>
      </c>
      <c r="P42" s="19">
        <f t="shared" si="16"/>
        <v>80853000</v>
      </c>
      <c r="Q42" s="20">
        <f t="shared" si="17"/>
        <v>71030484</v>
      </c>
      <c r="R42" s="21">
        <f t="shared" si="18"/>
        <v>227.60848977772827</v>
      </c>
      <c r="S42" s="22">
        <f t="shared" si="19"/>
        <v>569.6677433675317</v>
      </c>
      <c r="T42" s="21">
        <f t="shared" si="20"/>
        <v>86.49877504733988</v>
      </c>
      <c r="U42" s="23">
        <f t="shared" si="21"/>
        <v>75.99037583045371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930055000</v>
      </c>
      <c r="C44" s="25">
        <f>SUM(C37:C43)</f>
        <v>53011000</v>
      </c>
      <c r="D44" s="25"/>
      <c r="E44" s="25">
        <f t="shared" si="15"/>
        <v>983066000</v>
      </c>
      <c r="F44" s="26">
        <f aca="true" t="shared" si="22" ref="F44:O44">SUM(F37:F43)</f>
        <v>983066000</v>
      </c>
      <c r="G44" s="27">
        <f t="shared" si="22"/>
        <v>218301000</v>
      </c>
      <c r="H44" s="26">
        <f t="shared" si="22"/>
        <v>0</v>
      </c>
      <c r="I44" s="27">
        <f t="shared" si="22"/>
        <v>2976149</v>
      </c>
      <c r="J44" s="26">
        <f t="shared" si="22"/>
        <v>7991000</v>
      </c>
      <c r="K44" s="27">
        <f t="shared" si="22"/>
        <v>7346290</v>
      </c>
      <c r="L44" s="26">
        <f t="shared" si="22"/>
        <v>27465000</v>
      </c>
      <c r="M44" s="27">
        <f t="shared" si="22"/>
        <v>18795870</v>
      </c>
      <c r="N44" s="26">
        <f t="shared" si="22"/>
        <v>106115000</v>
      </c>
      <c r="O44" s="27">
        <f t="shared" si="22"/>
        <v>153210439</v>
      </c>
      <c r="P44" s="26">
        <f t="shared" si="16"/>
        <v>141571000</v>
      </c>
      <c r="Q44" s="27">
        <f t="shared" si="17"/>
        <v>182328748</v>
      </c>
      <c r="R44" s="28">
        <f t="shared" si="18"/>
        <v>286.3644638630985</v>
      </c>
      <c r="S44" s="29">
        <f t="shared" si="19"/>
        <v>715.1282116762885</v>
      </c>
      <c r="T44" s="28">
        <f>IF((+$E39+$E41+$E42)=0,0,(P44/(+$E39+$E41+$E42))*100)</f>
        <v>64.11701033962709</v>
      </c>
      <c r="U44" s="30">
        <f>IF((+$E39+$E41+$E42)=0,0,(Q44/(+$E39+$E41+$E42))*100)</f>
        <v>82.57605173889611</v>
      </c>
      <c r="V44" s="26">
        <f>SUM(V37:V43)</f>
        <v>39005000</v>
      </c>
      <c r="W44" s="27">
        <f>SUM(W37:W43)</f>
        <v>0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0</v>
      </c>
      <c r="C47" s="18">
        <v>28500000</v>
      </c>
      <c r="D47" s="18"/>
      <c r="E47" s="18">
        <f>$B47+$C47+$D47</f>
        <v>28500000</v>
      </c>
      <c r="F47" s="19">
        <v>28500000</v>
      </c>
      <c r="G47" s="20">
        <v>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f>$H47+$J47+$L47+$N47</f>
        <v>0</v>
      </c>
      <c r="Q47" s="20">
        <f>$I47+$K47+$M47+$O47</f>
        <v>0</v>
      </c>
      <c r="R47" s="21">
        <f>IF($L47=0,0,(($N47-$L47)/$L47)*100)</f>
        <v>0</v>
      </c>
      <c r="S47" s="22">
        <f>IF($M47=0,0,(($O47-$M47)/$M47)*100)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0</v>
      </c>
      <c r="C50" s="36">
        <f>SUM(C46:C49)</f>
        <v>28500000</v>
      </c>
      <c r="D50" s="36"/>
      <c r="E50" s="36">
        <f>$B50+$C50+$D50</f>
        <v>28500000</v>
      </c>
      <c r="F50" s="37">
        <f aca="true" t="shared" si="23" ref="F50:O50">SUM(F46:F49)</f>
        <v>28500000</v>
      </c>
      <c r="G50" s="38">
        <f t="shared" si="23"/>
        <v>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0</v>
      </c>
      <c r="N50" s="37">
        <f t="shared" si="23"/>
        <v>0</v>
      </c>
      <c r="O50" s="38">
        <f t="shared" si="23"/>
        <v>0</v>
      </c>
      <c r="P50" s="37">
        <f>$H50+$J50+$L50+$N50</f>
        <v>0</v>
      </c>
      <c r="Q50" s="38">
        <f>$I50+$K50+$M50+$O50</f>
        <v>0</v>
      </c>
      <c r="R50" s="39">
        <f>IF($L50=0,0,(($N50-$L50)/$L50)*100)</f>
        <v>0</v>
      </c>
      <c r="S50" s="40">
        <f>IF($M50=0,0,(($O50-$M50)/$M50)*100)</f>
        <v>0</v>
      </c>
      <c r="T50" s="39">
        <f>IF($E50=0,0,($P50/$E50)*100)</f>
        <v>0</v>
      </c>
      <c r="U50" s="41">
        <f>IF($E50=0,0,($Q50/$E50)*100)</f>
        <v>0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20500000</v>
      </c>
      <c r="C52" s="18">
        <v>0</v>
      </c>
      <c r="D52" s="18"/>
      <c r="E52" s="18">
        <f>$B52+$C52+$D52</f>
        <v>20500000</v>
      </c>
      <c r="F52" s="19">
        <v>20500000</v>
      </c>
      <c r="G52" s="20">
        <v>20500000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8793472</v>
      </c>
      <c r="P52" s="19">
        <f>$H52+$J52+$L52+$N52</f>
        <v>0</v>
      </c>
      <c r="Q52" s="20">
        <f>$I52+$K52+$M52+$O52</f>
        <v>8793472</v>
      </c>
      <c r="R52" s="21">
        <f>IF($L52=0,0,(($N52-$L52)/$L52)*100)</f>
        <v>0</v>
      </c>
      <c r="S52" s="22">
        <f>IF($M52=0,0,(($O52-$M52)/$M52)*100)</f>
        <v>0</v>
      </c>
      <c r="T52" s="21">
        <f>IF($E52=0,0,($P52/$E52)*100)</f>
        <v>0</v>
      </c>
      <c r="U52" s="23">
        <f>IF($E52=0,0,($Q52/$E52)*100)</f>
        <v>42.894985365853664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11719000</v>
      </c>
      <c r="D53" s="18"/>
      <c r="E53" s="18">
        <f>$B53+$C53+$D53</f>
        <v>11719000</v>
      </c>
      <c r="F53" s="19">
        <v>11719000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20500000</v>
      </c>
      <c r="C55" s="25">
        <f>SUM(C52:C54)</f>
        <v>11719000</v>
      </c>
      <c r="D55" s="25"/>
      <c r="E55" s="25">
        <f>$B55+$C55+$D55</f>
        <v>32219000</v>
      </c>
      <c r="F55" s="26">
        <f aca="true" t="shared" si="24" ref="F55:O55">SUM(F52:F54)</f>
        <v>32219000</v>
      </c>
      <c r="G55" s="27">
        <f t="shared" si="24"/>
        <v>20500000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0</v>
      </c>
      <c r="L55" s="26">
        <f t="shared" si="24"/>
        <v>0</v>
      </c>
      <c r="M55" s="27">
        <f t="shared" si="24"/>
        <v>0</v>
      </c>
      <c r="N55" s="26">
        <f t="shared" si="24"/>
        <v>0</v>
      </c>
      <c r="O55" s="27">
        <f t="shared" si="24"/>
        <v>8793472</v>
      </c>
      <c r="P55" s="26">
        <f>$H55+$J55+$L55+$N55</f>
        <v>0</v>
      </c>
      <c r="Q55" s="27">
        <f>$I55+$K55+$M55+$O55</f>
        <v>8793472</v>
      </c>
      <c r="R55" s="28">
        <f>IF($L55=0,0,(($N55-$L55)/$L55)*100)</f>
        <v>0</v>
      </c>
      <c r="S55" s="29">
        <f>IF($M55=0,0,(($O55-$M55)/$M55)*100)</f>
        <v>0</v>
      </c>
      <c r="T55" s="28">
        <f>IF((+$E52+$E54)=0,0,(P55/(+$E52+$E54))*100)</f>
        <v>0</v>
      </c>
      <c r="U55" s="30">
        <f>IF((+$E52+$E54)=0,0,(Q55/(+$E52+$E54))*100)</f>
        <v>42.894985365853664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1992017000</v>
      </c>
      <c r="C56" s="43">
        <f>SUM(C9:C14,C17:C19,C22:C24,C27,C30:C34,C37:C43,C46:C49,C52:C54)</f>
        <v>104268000</v>
      </c>
      <c r="D56" s="43"/>
      <c r="E56" s="43">
        <f>$B56+$C56+$D56</f>
        <v>2096285000</v>
      </c>
      <c r="F56" s="44">
        <f aca="true" t="shared" si="25" ref="F56:O56">SUM(F9:F14,F17:F19,F22:F24,F27,F30:F34,F37:F43,F46:F49,F52:F54)</f>
        <v>2096285000</v>
      </c>
      <c r="G56" s="45">
        <f t="shared" si="25"/>
        <v>931945000</v>
      </c>
      <c r="H56" s="44">
        <f t="shared" si="25"/>
        <v>59216000</v>
      </c>
      <c r="I56" s="45">
        <f t="shared" si="25"/>
        <v>75315763</v>
      </c>
      <c r="J56" s="44">
        <f t="shared" si="25"/>
        <v>194323000</v>
      </c>
      <c r="K56" s="45">
        <f t="shared" si="25"/>
        <v>216211360</v>
      </c>
      <c r="L56" s="44">
        <f t="shared" si="25"/>
        <v>79032000</v>
      </c>
      <c r="M56" s="45">
        <f t="shared" si="25"/>
        <v>117198378</v>
      </c>
      <c r="N56" s="44">
        <f t="shared" si="25"/>
        <v>311098000</v>
      </c>
      <c r="O56" s="45">
        <f t="shared" si="25"/>
        <v>320474020</v>
      </c>
      <c r="P56" s="44">
        <f>$H56+$J56+$L56+$N56</f>
        <v>643669000</v>
      </c>
      <c r="Q56" s="45">
        <f>$I56+$K56+$M56+$O56</f>
        <v>729199521</v>
      </c>
      <c r="R56" s="46">
        <f>IF($L56=0,0,(($N56-$L56)/$L56)*100)</f>
        <v>293.63548942200623</v>
      </c>
      <c r="S56" s="47">
        <f>IF($M56=0,0,(($O56-$M56)/$M56)*100)</f>
        <v>173.4457809646478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66.84372747796866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75.7258995831542</v>
      </c>
      <c r="V56" s="44">
        <f>SUM(V9:V14,V17:V19,V22:V24,V27,V30:V34,V37:V43,V46:V49,V52:V54)</f>
        <v>131485000</v>
      </c>
      <c r="W56" s="45">
        <f>SUM(W9:W14,W17:W19,W22:W24,W27,W30:W34,W37:W43,W46:W49,W52:W54)</f>
        <v>10224610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2768483000</v>
      </c>
      <c r="C58" s="18">
        <v>-117614000</v>
      </c>
      <c r="D58" s="18"/>
      <c r="E58" s="18">
        <f>$B58+$C58+$D58</f>
        <v>2650869000</v>
      </c>
      <c r="F58" s="19">
        <v>2650869000</v>
      </c>
      <c r="G58" s="20">
        <v>2386768000</v>
      </c>
      <c r="H58" s="19">
        <v>286792000</v>
      </c>
      <c r="I58" s="20">
        <v>336650343</v>
      </c>
      <c r="J58" s="19">
        <v>466539000</v>
      </c>
      <c r="K58" s="20">
        <v>505855284</v>
      </c>
      <c r="L58" s="19">
        <v>411299000</v>
      </c>
      <c r="M58" s="20">
        <v>404013627</v>
      </c>
      <c r="N58" s="19">
        <v>698896000</v>
      </c>
      <c r="O58" s="20">
        <v>888583806</v>
      </c>
      <c r="P58" s="19">
        <f>$H58+$J58+$L58+$N58</f>
        <v>1863526000</v>
      </c>
      <c r="Q58" s="20">
        <f>$I58+$K58+$M58+$O58</f>
        <v>2135103060</v>
      </c>
      <c r="R58" s="21">
        <f>IF($L58=0,0,(($N58-$L58)/$L58)*100)</f>
        <v>69.92406983727167</v>
      </c>
      <c r="S58" s="22">
        <f>IF($M58=0,0,(($O58-$M58)/$M58)*100)</f>
        <v>119.9390680453459</v>
      </c>
      <c r="T58" s="21">
        <f>IF($E58=0,0,($P58/$E58)*100)</f>
        <v>70.29868318653241</v>
      </c>
      <c r="U58" s="23">
        <f>IF($E58=0,0,($Q58/$E58)*100)</f>
        <v>80.54351459842036</v>
      </c>
      <c r="V58" s="19">
        <v>585509000</v>
      </c>
      <c r="W58" s="20">
        <v>43968176</v>
      </c>
    </row>
    <row r="59" spans="1:23" ht="12.75" customHeight="1">
      <c r="A59" s="35" t="s">
        <v>39</v>
      </c>
      <c r="B59" s="36">
        <f>B58</f>
        <v>2768483000</v>
      </c>
      <c r="C59" s="36">
        <f>C58</f>
        <v>-117614000</v>
      </c>
      <c r="D59" s="36"/>
      <c r="E59" s="36">
        <f>$B59+$C59+$D59</f>
        <v>2650869000</v>
      </c>
      <c r="F59" s="37">
        <f aca="true" t="shared" si="26" ref="F59:O59">F58</f>
        <v>2650869000</v>
      </c>
      <c r="G59" s="38">
        <f t="shared" si="26"/>
        <v>2386768000</v>
      </c>
      <c r="H59" s="37">
        <f t="shared" si="26"/>
        <v>286792000</v>
      </c>
      <c r="I59" s="38">
        <f t="shared" si="26"/>
        <v>336650343</v>
      </c>
      <c r="J59" s="37">
        <f t="shared" si="26"/>
        <v>466539000</v>
      </c>
      <c r="K59" s="38">
        <f t="shared" si="26"/>
        <v>505855284</v>
      </c>
      <c r="L59" s="37">
        <f t="shared" si="26"/>
        <v>411299000</v>
      </c>
      <c r="M59" s="38">
        <f t="shared" si="26"/>
        <v>404013627</v>
      </c>
      <c r="N59" s="37">
        <f t="shared" si="26"/>
        <v>698896000</v>
      </c>
      <c r="O59" s="38">
        <f t="shared" si="26"/>
        <v>888583806</v>
      </c>
      <c r="P59" s="37">
        <f>$H59+$J59+$L59+$N59</f>
        <v>1863526000</v>
      </c>
      <c r="Q59" s="38">
        <f>$I59+$K59+$M59+$O59</f>
        <v>2135103060</v>
      </c>
      <c r="R59" s="39">
        <f>IF($L59=0,0,(($N59-$L59)/$L59)*100)</f>
        <v>69.92406983727167</v>
      </c>
      <c r="S59" s="40">
        <f>IF($M59=0,0,(($O59-$M59)/$M59)*100)</f>
        <v>119.9390680453459</v>
      </c>
      <c r="T59" s="39">
        <f>IF($E59=0,0,($P59/$E59)*100)</f>
        <v>70.29868318653241</v>
      </c>
      <c r="U59" s="41">
        <f>IF($E59=0,0,($Q59/$E59)*100)</f>
        <v>80.54351459842036</v>
      </c>
      <c r="V59" s="37">
        <f>V58</f>
        <v>585509000</v>
      </c>
      <c r="W59" s="38">
        <f>W58</f>
        <v>43968176</v>
      </c>
    </row>
    <row r="60" spans="1:23" ht="12.75" customHeight="1">
      <c r="A60" s="42" t="s">
        <v>73</v>
      </c>
      <c r="B60" s="43">
        <f>B58</f>
        <v>2768483000</v>
      </c>
      <c r="C60" s="43">
        <f>C58</f>
        <v>-117614000</v>
      </c>
      <c r="D60" s="43"/>
      <c r="E60" s="43">
        <f>$B60+$C60+$D60</f>
        <v>2650869000</v>
      </c>
      <c r="F60" s="44">
        <f aca="true" t="shared" si="27" ref="F60:O60">F58</f>
        <v>2650869000</v>
      </c>
      <c r="G60" s="45">
        <f t="shared" si="27"/>
        <v>2386768000</v>
      </c>
      <c r="H60" s="44">
        <f t="shared" si="27"/>
        <v>286792000</v>
      </c>
      <c r="I60" s="45">
        <f t="shared" si="27"/>
        <v>336650343</v>
      </c>
      <c r="J60" s="44">
        <f t="shared" si="27"/>
        <v>466539000</v>
      </c>
      <c r="K60" s="45">
        <f t="shared" si="27"/>
        <v>505855284</v>
      </c>
      <c r="L60" s="44">
        <f t="shared" si="27"/>
        <v>411299000</v>
      </c>
      <c r="M60" s="45">
        <f t="shared" si="27"/>
        <v>404013627</v>
      </c>
      <c r="N60" s="44">
        <f t="shared" si="27"/>
        <v>698896000</v>
      </c>
      <c r="O60" s="45">
        <f t="shared" si="27"/>
        <v>888583806</v>
      </c>
      <c r="P60" s="44">
        <f>$H60+$J60+$L60+$N60</f>
        <v>1863526000</v>
      </c>
      <c r="Q60" s="45">
        <f>$I60+$K60+$M60+$O60</f>
        <v>2135103060</v>
      </c>
      <c r="R60" s="46">
        <f>IF($L60=0,0,(($N60-$L60)/$L60)*100)</f>
        <v>69.92406983727167</v>
      </c>
      <c r="S60" s="47">
        <f>IF($M60=0,0,(($O60-$M60)/$M60)*100)</f>
        <v>119.9390680453459</v>
      </c>
      <c r="T60" s="46">
        <f>IF($E60=0,0,($P60/$E60)*100)</f>
        <v>70.29868318653241</v>
      </c>
      <c r="U60" s="50">
        <f>IF($E60=0,0,($Q60/$E60)*100)</f>
        <v>80.54351459842036</v>
      </c>
      <c r="V60" s="44">
        <f>V58</f>
        <v>585509000</v>
      </c>
      <c r="W60" s="45">
        <f>W58</f>
        <v>43968176</v>
      </c>
    </row>
    <row r="61" spans="1:23" ht="12.75" customHeight="1" thickBot="1">
      <c r="A61" s="42" t="s">
        <v>75</v>
      </c>
      <c r="B61" s="43">
        <f>SUM(B9:B14,B17:B19,B22:B24,B27,B30:B34,B37:B43,B46:B49,B52:B54,B58)</f>
        <v>4760500000</v>
      </c>
      <c r="C61" s="43">
        <f>SUM(C9:C14,C17:C19,C22:C24,C27,C30:C34,C37:C43,C46:C49,C52:C54,C58)</f>
        <v>-13346000</v>
      </c>
      <c r="D61" s="43"/>
      <c r="E61" s="43">
        <f>$B61+$C61+$D61</f>
        <v>4747154000</v>
      </c>
      <c r="F61" s="44">
        <f aca="true" t="shared" si="28" ref="F61:O61">SUM(F9:F14,F17:F19,F22:F24,F27,F30:F34,F37:F43,F46:F49,F52:F54,F58)</f>
        <v>4747154000</v>
      </c>
      <c r="G61" s="45">
        <f t="shared" si="28"/>
        <v>3318713000</v>
      </c>
      <c r="H61" s="44">
        <f t="shared" si="28"/>
        <v>346008000</v>
      </c>
      <c r="I61" s="45">
        <f t="shared" si="28"/>
        <v>411966106</v>
      </c>
      <c r="J61" s="44">
        <f t="shared" si="28"/>
        <v>660862000</v>
      </c>
      <c r="K61" s="45">
        <f t="shared" si="28"/>
        <v>722066644</v>
      </c>
      <c r="L61" s="44">
        <f t="shared" si="28"/>
        <v>490331000</v>
      </c>
      <c r="M61" s="45">
        <f t="shared" si="28"/>
        <v>521212005</v>
      </c>
      <c r="N61" s="44">
        <f t="shared" si="28"/>
        <v>1009994000</v>
      </c>
      <c r="O61" s="45">
        <f t="shared" si="28"/>
        <v>1209057826</v>
      </c>
      <c r="P61" s="44">
        <f>$H61+$J61+$L61+$N61</f>
        <v>2507195000</v>
      </c>
      <c r="Q61" s="45">
        <f>$I61+$K61+$M61+$O61</f>
        <v>2864302581</v>
      </c>
      <c r="R61" s="46">
        <f>IF($L61=0,0,(($N61-$L61)/$L61)*100)</f>
        <v>105.98208149189017</v>
      </c>
      <c r="S61" s="47">
        <f>IF($M61=0,0,(($O61-$M61)/$M61)*100)</f>
        <v>131.97044857015524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69.37806722258887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79.25980109662504</v>
      </c>
      <c r="V61" s="44">
        <f>SUM(V9:V14,V17:V19,V22:V24,V27,V30:V34,V37:V43,V46:V49,V52:V54,V58)</f>
        <v>716994000</v>
      </c>
      <c r="W61" s="45">
        <f>SUM(W9:W14,W17:W19,W22:W24,W27,W30:W34,W37:W43,W46:W49,W52:W54,W58)</f>
        <v>54192786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49691000</v>
      </c>
      <c r="C74" s="94">
        <f t="shared" si="30"/>
        <v>-75000</v>
      </c>
      <c r="D74" s="94">
        <f t="shared" si="30"/>
        <v>0</v>
      </c>
      <c r="E74" s="94">
        <f t="shared" si="30"/>
        <v>49616000</v>
      </c>
      <c r="F74" s="94">
        <f t="shared" si="30"/>
        <v>0</v>
      </c>
      <c r="G74" s="94">
        <f t="shared" si="30"/>
        <v>0</v>
      </c>
      <c r="H74" s="94">
        <f t="shared" si="30"/>
        <v>9641000</v>
      </c>
      <c r="I74" s="94">
        <f t="shared" si="30"/>
        <v>0</v>
      </c>
      <c r="J74" s="94">
        <f t="shared" si="30"/>
        <v>12057000</v>
      </c>
      <c r="K74" s="94">
        <f t="shared" si="30"/>
        <v>0</v>
      </c>
      <c r="L74" s="94">
        <f t="shared" si="30"/>
        <v>23750000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45448000</v>
      </c>
      <c r="Q74" s="95">
        <f t="shared" si="30"/>
        <v>0</v>
      </c>
      <c r="R74" s="96">
        <f t="shared" si="30"/>
        <v>-600</v>
      </c>
      <c r="S74" s="96">
        <f t="shared" si="30"/>
        <v>0</v>
      </c>
      <c r="T74" s="97">
        <f>IF(SUM($E75:$E83)=0,0,(P74/SUM($E75:$E83))*100)</f>
        <v>91.59948403740728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369000</v>
      </c>
      <c r="C75" s="100">
        <v>-100000</v>
      </c>
      <c r="D75" s="100"/>
      <c r="E75" s="100">
        <f aca="true" t="shared" si="31" ref="E75:E83">$B75+$C75+$D75</f>
        <v>269000</v>
      </c>
      <c r="F75" s="100">
        <v>0</v>
      </c>
      <c r="G75" s="100">
        <v>0</v>
      </c>
      <c r="H75" s="100">
        <v>74000</v>
      </c>
      <c r="I75" s="100">
        <v>0</v>
      </c>
      <c r="J75" s="100">
        <v>107000</v>
      </c>
      <c r="K75" s="100">
        <v>0</v>
      </c>
      <c r="L75" s="100">
        <v>45000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226000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-100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84.01486988847584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0</v>
      </c>
      <c r="C76" s="88">
        <v>0</v>
      </c>
      <c r="D76" s="88"/>
      <c r="E76" s="88">
        <f t="shared" si="31"/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90">
        <f t="shared" si="32"/>
        <v>0</v>
      </c>
      <c r="Q76" s="90">
        <f t="shared" si="33"/>
        <v>0</v>
      </c>
      <c r="R76" s="101">
        <f t="shared" si="34"/>
        <v>0</v>
      </c>
      <c r="S76" s="102">
        <f t="shared" si="35"/>
        <v>0</v>
      </c>
      <c r="T76" s="101">
        <f t="shared" si="36"/>
        <v>0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0</v>
      </c>
      <c r="C77" s="88">
        <v>0</v>
      </c>
      <c r="D77" s="88"/>
      <c r="E77" s="88">
        <f t="shared" si="31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f t="shared" si="32"/>
        <v>0</v>
      </c>
      <c r="Q77" s="90">
        <f t="shared" si="33"/>
        <v>0</v>
      </c>
      <c r="R77" s="101">
        <f t="shared" si="34"/>
        <v>0</v>
      </c>
      <c r="S77" s="102">
        <f t="shared" si="35"/>
        <v>0</v>
      </c>
      <c r="T77" s="101">
        <f t="shared" si="36"/>
        <v>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44138000</v>
      </c>
      <c r="C78" s="88">
        <v>-365000</v>
      </c>
      <c r="D78" s="88"/>
      <c r="E78" s="88">
        <f t="shared" si="31"/>
        <v>43773000</v>
      </c>
      <c r="F78" s="88">
        <v>0</v>
      </c>
      <c r="G78" s="88">
        <v>0</v>
      </c>
      <c r="H78" s="88">
        <v>7277000</v>
      </c>
      <c r="I78" s="88">
        <v>0</v>
      </c>
      <c r="J78" s="88">
        <v>9926000</v>
      </c>
      <c r="K78" s="88">
        <v>0</v>
      </c>
      <c r="L78" s="88">
        <v>22587000</v>
      </c>
      <c r="M78" s="88">
        <v>0</v>
      </c>
      <c r="N78" s="88">
        <v>0</v>
      </c>
      <c r="O78" s="88">
        <v>0</v>
      </c>
      <c r="P78" s="90">
        <f t="shared" si="32"/>
        <v>39790000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90.90078358805657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262000</v>
      </c>
      <c r="C79" s="88">
        <v>40000</v>
      </c>
      <c r="D79" s="88"/>
      <c r="E79" s="88">
        <f t="shared" si="31"/>
        <v>302000</v>
      </c>
      <c r="F79" s="88">
        <v>0</v>
      </c>
      <c r="G79" s="88">
        <v>0</v>
      </c>
      <c r="H79" s="88">
        <v>100000</v>
      </c>
      <c r="I79" s="88">
        <v>0</v>
      </c>
      <c r="J79" s="88">
        <v>54000</v>
      </c>
      <c r="K79" s="88">
        <v>0</v>
      </c>
      <c r="L79" s="88">
        <v>45000</v>
      </c>
      <c r="M79" s="88">
        <v>0</v>
      </c>
      <c r="N79" s="88">
        <v>0</v>
      </c>
      <c r="O79" s="88">
        <v>0</v>
      </c>
      <c r="P79" s="90">
        <f t="shared" si="32"/>
        <v>199000</v>
      </c>
      <c r="Q79" s="90">
        <f t="shared" si="33"/>
        <v>0</v>
      </c>
      <c r="R79" s="101">
        <f t="shared" si="34"/>
        <v>-100</v>
      </c>
      <c r="S79" s="102">
        <f t="shared" si="35"/>
        <v>0</v>
      </c>
      <c r="T79" s="101">
        <f t="shared" si="36"/>
        <v>65.89403973509934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0</v>
      </c>
      <c r="C80" s="88">
        <v>0</v>
      </c>
      <c r="D80" s="88"/>
      <c r="E80" s="88">
        <f t="shared" si="31"/>
        <v>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90">
        <f t="shared" si="32"/>
        <v>0</v>
      </c>
      <c r="Q80" s="90">
        <f t="shared" si="33"/>
        <v>0</v>
      </c>
      <c r="R80" s="101">
        <f t="shared" si="34"/>
        <v>0</v>
      </c>
      <c r="S80" s="102">
        <f t="shared" si="35"/>
        <v>0</v>
      </c>
      <c r="T80" s="101">
        <f t="shared" si="36"/>
        <v>0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1806000</v>
      </c>
      <c r="C81" s="88">
        <v>130000</v>
      </c>
      <c r="D81" s="88"/>
      <c r="E81" s="88">
        <f t="shared" si="31"/>
        <v>1936000</v>
      </c>
      <c r="F81" s="88">
        <v>0</v>
      </c>
      <c r="G81" s="88">
        <v>0</v>
      </c>
      <c r="H81" s="88">
        <v>230000</v>
      </c>
      <c r="I81" s="88">
        <v>0</v>
      </c>
      <c r="J81" s="88">
        <v>1285000</v>
      </c>
      <c r="K81" s="88">
        <v>0</v>
      </c>
      <c r="L81" s="88">
        <v>401000</v>
      </c>
      <c r="M81" s="88">
        <v>0</v>
      </c>
      <c r="N81" s="88">
        <v>0</v>
      </c>
      <c r="O81" s="88">
        <v>0</v>
      </c>
      <c r="P81" s="90">
        <f t="shared" si="32"/>
        <v>1916000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98.96694214876032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615000</v>
      </c>
      <c r="C82" s="88">
        <v>220000</v>
      </c>
      <c r="D82" s="88"/>
      <c r="E82" s="88">
        <f t="shared" si="31"/>
        <v>835000</v>
      </c>
      <c r="F82" s="88">
        <v>0</v>
      </c>
      <c r="G82" s="88">
        <v>0</v>
      </c>
      <c r="H82" s="88">
        <v>401000</v>
      </c>
      <c r="I82" s="88">
        <v>0</v>
      </c>
      <c r="J82" s="88">
        <v>248000</v>
      </c>
      <c r="K82" s="88">
        <v>0</v>
      </c>
      <c r="L82" s="88">
        <v>167000</v>
      </c>
      <c r="M82" s="88">
        <v>0</v>
      </c>
      <c r="N82" s="88">
        <v>0</v>
      </c>
      <c r="O82" s="88">
        <v>0</v>
      </c>
      <c r="P82" s="90">
        <f t="shared" si="32"/>
        <v>816000</v>
      </c>
      <c r="Q82" s="90">
        <f t="shared" si="33"/>
        <v>0</v>
      </c>
      <c r="R82" s="101">
        <f t="shared" si="34"/>
        <v>-100</v>
      </c>
      <c r="S82" s="102">
        <f t="shared" si="35"/>
        <v>0</v>
      </c>
      <c r="T82" s="101">
        <f t="shared" si="36"/>
        <v>97.72455089820359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2501000</v>
      </c>
      <c r="C83" s="105">
        <v>0</v>
      </c>
      <c r="D83" s="105"/>
      <c r="E83" s="105">
        <f t="shared" si="31"/>
        <v>2501000</v>
      </c>
      <c r="F83" s="105">
        <v>0</v>
      </c>
      <c r="G83" s="105">
        <v>0</v>
      </c>
      <c r="H83" s="105">
        <v>1559000</v>
      </c>
      <c r="I83" s="105">
        <v>0</v>
      </c>
      <c r="J83" s="105">
        <v>437000</v>
      </c>
      <c r="K83" s="105">
        <v>0</v>
      </c>
      <c r="L83" s="105">
        <v>505000</v>
      </c>
      <c r="M83" s="105">
        <v>0</v>
      </c>
      <c r="N83" s="105">
        <v>0</v>
      </c>
      <c r="O83" s="105">
        <v>0</v>
      </c>
      <c r="P83" s="106">
        <f t="shared" si="32"/>
        <v>2501000</v>
      </c>
      <c r="Q83" s="106">
        <f t="shared" si="33"/>
        <v>0</v>
      </c>
      <c r="R83" s="107">
        <f t="shared" si="34"/>
        <v>-100</v>
      </c>
      <c r="S83" s="108">
        <f t="shared" si="35"/>
        <v>0</v>
      </c>
      <c r="T83" s="107">
        <f t="shared" si="36"/>
        <v>100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49691000</v>
      </c>
      <c r="C101" s="121">
        <f t="shared" si="44"/>
        <v>-75000</v>
      </c>
      <c r="D101" s="121">
        <f t="shared" si="44"/>
        <v>0</v>
      </c>
      <c r="E101" s="121">
        <f t="shared" si="44"/>
        <v>49616000</v>
      </c>
      <c r="F101" s="121">
        <f t="shared" si="44"/>
        <v>0</v>
      </c>
      <c r="G101" s="121">
        <f t="shared" si="44"/>
        <v>0</v>
      </c>
      <c r="H101" s="121">
        <f t="shared" si="44"/>
        <v>9641000</v>
      </c>
      <c r="I101" s="121">
        <f t="shared" si="44"/>
        <v>0</v>
      </c>
      <c r="J101" s="121">
        <f t="shared" si="44"/>
        <v>12057000</v>
      </c>
      <c r="K101" s="121">
        <f t="shared" si="44"/>
        <v>0</v>
      </c>
      <c r="L101" s="121">
        <f t="shared" si="44"/>
        <v>23750000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45448000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0.9159948403740729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49691000</v>
      </c>
      <c r="C102" s="124">
        <f aca="true" t="shared" si="45" ref="C102:Q102">C74</f>
        <v>-75000</v>
      </c>
      <c r="D102" s="124">
        <f t="shared" si="45"/>
        <v>0</v>
      </c>
      <c r="E102" s="124">
        <f t="shared" si="45"/>
        <v>49616000</v>
      </c>
      <c r="F102" s="124">
        <f t="shared" si="45"/>
        <v>0</v>
      </c>
      <c r="G102" s="124">
        <f t="shared" si="45"/>
        <v>0</v>
      </c>
      <c r="H102" s="124">
        <f t="shared" si="45"/>
        <v>9641000</v>
      </c>
      <c r="I102" s="124">
        <f t="shared" si="45"/>
        <v>0</v>
      </c>
      <c r="J102" s="124">
        <f t="shared" si="45"/>
        <v>12057000</v>
      </c>
      <c r="K102" s="124">
        <f t="shared" si="45"/>
        <v>0</v>
      </c>
      <c r="L102" s="124">
        <f t="shared" si="45"/>
        <v>23750000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45448000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0.9159948403740729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  <colBreaks count="1" manualBreakCount="1">
    <brk id="23" max="1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C1">
      <selection activeCell="X45" sqref="X45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31900000</v>
      </c>
      <c r="C10" s="18">
        <v>0</v>
      </c>
      <c r="D10" s="18"/>
      <c r="E10" s="18">
        <f aca="true" t="shared" si="0" ref="E10:E15">$B10+$C10+$D10</f>
        <v>31900000</v>
      </c>
      <c r="F10" s="19">
        <v>31900000</v>
      </c>
      <c r="G10" s="20">
        <v>31900000</v>
      </c>
      <c r="H10" s="19">
        <v>6533000</v>
      </c>
      <c r="I10" s="20">
        <v>6102983</v>
      </c>
      <c r="J10" s="19">
        <v>7306000</v>
      </c>
      <c r="K10" s="20">
        <v>6500111</v>
      </c>
      <c r="L10" s="19">
        <v>7558000</v>
      </c>
      <c r="M10" s="20">
        <v>6461536</v>
      </c>
      <c r="N10" s="19">
        <v>10147000</v>
      </c>
      <c r="O10" s="20">
        <v>23782144</v>
      </c>
      <c r="P10" s="19">
        <f aca="true" t="shared" si="1" ref="P10:P15">$H10+$J10+$L10+$N10</f>
        <v>31544000</v>
      </c>
      <c r="Q10" s="20">
        <f aca="true" t="shared" si="2" ref="Q10:Q15">$I10+$K10+$M10+$O10</f>
        <v>42846774</v>
      </c>
      <c r="R10" s="21">
        <f aca="true" t="shared" si="3" ref="R10:R15">IF($L10=0,0,(($N10-$L10)/$L10)*100)</f>
        <v>34.25509394019582</v>
      </c>
      <c r="S10" s="22">
        <f aca="true" t="shared" si="4" ref="S10:S15">IF($M10=0,0,(($O10-$M10)/$M10)*100)</f>
        <v>268.05713068843073</v>
      </c>
      <c r="T10" s="21">
        <f>IF($E10=0,0,($P10/$E10)*100)</f>
        <v>98.88401253918495</v>
      </c>
      <c r="U10" s="23">
        <f>IF($E10=0,0,($Q10/$E10)*100)</f>
        <v>134.31590595611286</v>
      </c>
      <c r="V10" s="19">
        <v>1712000</v>
      </c>
      <c r="W10" s="20">
        <v>700000</v>
      </c>
    </row>
    <row r="11" spans="1:23" ht="12.75" customHeight="1">
      <c r="A11" s="17" t="s">
        <v>35</v>
      </c>
      <c r="B11" s="18">
        <v>0</v>
      </c>
      <c r="C11" s="18">
        <v>26500000</v>
      </c>
      <c r="D11" s="18"/>
      <c r="E11" s="18">
        <f t="shared" si="0"/>
        <v>26500000</v>
      </c>
      <c r="F11" s="19">
        <v>26500000</v>
      </c>
      <c r="G11" s="20">
        <v>26500000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19">
        <v>7108000</v>
      </c>
      <c r="O11" s="20">
        <v>900000</v>
      </c>
      <c r="P11" s="19">
        <f t="shared" si="1"/>
        <v>7108000</v>
      </c>
      <c r="Q11" s="20">
        <f t="shared" si="2"/>
        <v>900000</v>
      </c>
      <c r="R11" s="21">
        <f t="shared" si="3"/>
        <v>0</v>
      </c>
      <c r="S11" s="22">
        <f t="shared" si="4"/>
        <v>0</v>
      </c>
      <c r="T11" s="21">
        <f>IF($E11=0,0,($P11/$E11)*100)</f>
        <v>26.822641509433964</v>
      </c>
      <c r="U11" s="23">
        <f>IF($E11=0,0,($Q11/$E11)*100)</f>
        <v>3.3962264150943398</v>
      </c>
      <c r="V11" s="19"/>
      <c r="W11" s="20"/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37</v>
      </c>
      <c r="B13" s="18">
        <v>5000000</v>
      </c>
      <c r="C13" s="18">
        <v>1560000</v>
      </c>
      <c r="D13" s="18"/>
      <c r="E13" s="18">
        <f t="shared" si="0"/>
        <v>6560000</v>
      </c>
      <c r="F13" s="19">
        <v>13197000</v>
      </c>
      <c r="G13" s="20">
        <v>13197000</v>
      </c>
      <c r="H13" s="19">
        <v>3829000</v>
      </c>
      <c r="I13" s="20">
        <v>2040841</v>
      </c>
      <c r="J13" s="19">
        <v>1171000</v>
      </c>
      <c r="K13" s="20">
        <v>1765288</v>
      </c>
      <c r="L13" s="19">
        <v>486000</v>
      </c>
      <c r="M13" s="20">
        <v>1609553</v>
      </c>
      <c r="N13" s="19">
        <v>2543000</v>
      </c>
      <c r="O13" s="20">
        <v>9368539</v>
      </c>
      <c r="P13" s="19">
        <f t="shared" si="1"/>
        <v>8029000</v>
      </c>
      <c r="Q13" s="20">
        <f t="shared" si="2"/>
        <v>14784221</v>
      </c>
      <c r="R13" s="21">
        <f t="shared" si="3"/>
        <v>423.2510288065844</v>
      </c>
      <c r="S13" s="22">
        <f t="shared" si="4"/>
        <v>482.05843485737967</v>
      </c>
      <c r="T13" s="21">
        <f>IF($E13=0,0,($P13/$E13)*100)</f>
        <v>122.39329268292683</v>
      </c>
      <c r="U13" s="23">
        <f>IF($E13=0,0,($Q13/$E13)*100)</f>
        <v>225.36922256097563</v>
      </c>
      <c r="V13" s="19">
        <v>3149000</v>
      </c>
      <c r="W13" s="20">
        <v>3149000</v>
      </c>
    </row>
    <row r="14" spans="1:23" ht="12.75" customHeight="1">
      <c r="A14" s="17" t="s">
        <v>38</v>
      </c>
      <c r="B14" s="18">
        <v>4740000</v>
      </c>
      <c r="C14" s="18">
        <v>1000000</v>
      </c>
      <c r="D14" s="18"/>
      <c r="E14" s="18">
        <f t="shared" si="0"/>
        <v>5740000</v>
      </c>
      <c r="F14" s="19">
        <v>5740000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41640000</v>
      </c>
      <c r="C15" s="25">
        <f>SUM(C9:C14)</f>
        <v>29060000</v>
      </c>
      <c r="D15" s="25"/>
      <c r="E15" s="25">
        <f t="shared" si="0"/>
        <v>70700000</v>
      </c>
      <c r="F15" s="26">
        <f aca="true" t="shared" si="5" ref="F15:O15">SUM(F9:F14)</f>
        <v>77337000</v>
      </c>
      <c r="G15" s="27">
        <f t="shared" si="5"/>
        <v>71597000</v>
      </c>
      <c r="H15" s="26">
        <f t="shared" si="5"/>
        <v>10362000</v>
      </c>
      <c r="I15" s="27">
        <f t="shared" si="5"/>
        <v>8143824</v>
      </c>
      <c r="J15" s="26">
        <f t="shared" si="5"/>
        <v>8477000</v>
      </c>
      <c r="K15" s="27">
        <f t="shared" si="5"/>
        <v>8265399</v>
      </c>
      <c r="L15" s="26">
        <f t="shared" si="5"/>
        <v>8044000</v>
      </c>
      <c r="M15" s="27">
        <f t="shared" si="5"/>
        <v>8071089</v>
      </c>
      <c r="N15" s="26">
        <f t="shared" si="5"/>
        <v>19798000</v>
      </c>
      <c r="O15" s="27">
        <f t="shared" si="5"/>
        <v>34050683</v>
      </c>
      <c r="P15" s="26">
        <f t="shared" si="1"/>
        <v>46681000</v>
      </c>
      <c r="Q15" s="27">
        <f t="shared" si="2"/>
        <v>58530995</v>
      </c>
      <c r="R15" s="28">
        <f t="shared" si="3"/>
        <v>146.12133267031328</v>
      </c>
      <c r="S15" s="29">
        <f t="shared" si="4"/>
        <v>321.8846180484443</v>
      </c>
      <c r="T15" s="28">
        <f>IF(SUM($E9:$E13)=0,0,(P15/SUM($E9:$E13))*100)</f>
        <v>71.86114532019704</v>
      </c>
      <c r="U15" s="30">
        <f>IF(SUM($E9:$E13)=0,0,(Q15/SUM($E9:$E13))*100)</f>
        <v>90.10313269704433</v>
      </c>
      <c r="V15" s="26">
        <f>SUM(V9:V14)</f>
        <v>4861000</v>
      </c>
      <c r="W15" s="27">
        <f>SUM(W9:W14)</f>
        <v>3849000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18690000</v>
      </c>
      <c r="C17" s="18">
        <v>0</v>
      </c>
      <c r="D17" s="18"/>
      <c r="E17" s="18">
        <f>$B17+$C17+$D17</f>
        <v>18690000</v>
      </c>
      <c r="F17" s="19">
        <v>18690000</v>
      </c>
      <c r="G17" s="20">
        <v>18690000</v>
      </c>
      <c r="H17" s="19">
        <v>665000</v>
      </c>
      <c r="I17" s="20">
        <v>2629919</v>
      </c>
      <c r="J17" s="19">
        <v>2436000</v>
      </c>
      <c r="K17" s="20">
        <v>5930653</v>
      </c>
      <c r="L17" s="19">
        <v>1517000</v>
      </c>
      <c r="M17" s="20">
        <v>3366353</v>
      </c>
      <c r="N17" s="19">
        <v>8192000</v>
      </c>
      <c r="O17" s="20">
        <v>5721363</v>
      </c>
      <c r="P17" s="19">
        <f>$H17+$J17+$L17+$N17</f>
        <v>12810000</v>
      </c>
      <c r="Q17" s="20">
        <f>$I17+$K17+$M17+$O17</f>
        <v>17648288</v>
      </c>
      <c r="R17" s="21">
        <f>IF($L17=0,0,(($N17-$L17)/$L17)*100)</f>
        <v>440.0131839156229</v>
      </c>
      <c r="S17" s="22">
        <f>IF($M17=0,0,(($O17-$M17)/$M17)*100)</f>
        <v>69.95730988401989</v>
      </c>
      <c r="T17" s="21">
        <f>IF($E17=0,0,($P17/$E17)*100)</f>
        <v>68.53932584269663</v>
      </c>
      <c r="U17" s="23">
        <f>IF($E17=0,0,($Q17/$E17)*100)</f>
        <v>94.4263670411985</v>
      </c>
      <c r="V17" s="19">
        <v>368000</v>
      </c>
      <c r="W17" s="20">
        <v>300000</v>
      </c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20">
        <v>0</v>
      </c>
      <c r="P18" s="19">
        <f>$H18+$J18+$L18+$N18</f>
        <v>0</v>
      </c>
      <c r="Q18" s="20">
        <f>$I18+$K18+$M18+$O18</f>
        <v>0</v>
      </c>
      <c r="R18" s="21">
        <f>IF($L18=0,0,(($N18-$L18)/$L18)*100)</f>
        <v>0</v>
      </c>
      <c r="S18" s="22">
        <f>IF($M18=0,0,(($O18-$M18)/$M18)*100)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0</v>
      </c>
      <c r="O19" s="20">
        <v>0</v>
      </c>
      <c r="P19" s="19">
        <f>$H19+$J19+$L19+$N19</f>
        <v>0</v>
      </c>
      <c r="Q19" s="20">
        <f>$I19+$K19+$M19+$O19</f>
        <v>0</v>
      </c>
      <c r="R19" s="21">
        <f>IF($L19=0,0,(($N19-$L19)/$L19)*100)</f>
        <v>0</v>
      </c>
      <c r="S19" s="22">
        <f>IF($M19=0,0,(($O19-$M19)/$M19)*100)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24" t="s">
        <v>39</v>
      </c>
      <c r="B20" s="25">
        <f>SUM(B17:B19)</f>
        <v>18690000</v>
      </c>
      <c r="C20" s="25">
        <f>SUM(C17:C19)</f>
        <v>0</v>
      </c>
      <c r="D20" s="25"/>
      <c r="E20" s="25">
        <f>$B20+$C20+$D20</f>
        <v>18690000</v>
      </c>
      <c r="F20" s="26">
        <f aca="true" t="shared" si="6" ref="F20:O20">SUM(F17:F19)</f>
        <v>18690000</v>
      </c>
      <c r="G20" s="27">
        <f t="shared" si="6"/>
        <v>18690000</v>
      </c>
      <c r="H20" s="26">
        <f t="shared" si="6"/>
        <v>665000</v>
      </c>
      <c r="I20" s="27">
        <f t="shared" si="6"/>
        <v>2629919</v>
      </c>
      <c r="J20" s="26">
        <f t="shared" si="6"/>
        <v>2436000</v>
      </c>
      <c r="K20" s="27">
        <f t="shared" si="6"/>
        <v>5930653</v>
      </c>
      <c r="L20" s="26">
        <f t="shared" si="6"/>
        <v>1517000</v>
      </c>
      <c r="M20" s="27">
        <f t="shared" si="6"/>
        <v>3366353</v>
      </c>
      <c r="N20" s="26">
        <f t="shared" si="6"/>
        <v>8192000</v>
      </c>
      <c r="O20" s="27">
        <f t="shared" si="6"/>
        <v>5721363</v>
      </c>
      <c r="P20" s="26">
        <f>$H20+$J20+$L20+$N20</f>
        <v>12810000</v>
      </c>
      <c r="Q20" s="27">
        <f>$I20+$K20+$M20+$O20</f>
        <v>17648288</v>
      </c>
      <c r="R20" s="28">
        <f>IF($L20=0,0,(($N20-$L20)/$L20)*100)</f>
        <v>440.0131839156229</v>
      </c>
      <c r="S20" s="29">
        <f>IF($M20=0,0,(($O20-$M20)/$M20)*100)</f>
        <v>69.95730988401989</v>
      </c>
      <c r="T20" s="28">
        <f>IF($E20=0,0,($P20/$E20)*100)</f>
        <v>68.53932584269663</v>
      </c>
      <c r="U20" s="30">
        <f>IF($E20=0,0,($Q20/$E20)*100)</f>
        <v>94.4263670411985</v>
      </c>
      <c r="V20" s="26">
        <f>SUM(V17:V19)</f>
        <v>368000</v>
      </c>
      <c r="W20" s="27">
        <f>SUM(W17:W19)</f>
        <v>300000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123762000</v>
      </c>
      <c r="C22" s="18">
        <v>0</v>
      </c>
      <c r="D22" s="18"/>
      <c r="E22" s="18">
        <f>$B22+$C22+$D22</f>
        <v>123762000</v>
      </c>
      <c r="F22" s="19">
        <v>123762000</v>
      </c>
      <c r="G22" s="20">
        <v>123762000</v>
      </c>
      <c r="H22" s="19">
        <v>15762000</v>
      </c>
      <c r="I22" s="20">
        <v>5221787</v>
      </c>
      <c r="J22" s="19">
        <v>13846000</v>
      </c>
      <c r="K22" s="20">
        <v>28187160</v>
      </c>
      <c r="L22" s="19">
        <v>3075000</v>
      </c>
      <c r="M22" s="20">
        <v>6734627</v>
      </c>
      <c r="N22" s="19">
        <v>10449000</v>
      </c>
      <c r="O22" s="20">
        <v>18193130</v>
      </c>
      <c r="P22" s="19">
        <f>$H22+$J22+$L22+$N22</f>
        <v>43132000</v>
      </c>
      <c r="Q22" s="20">
        <f>$I22+$K22+$M22+$O22</f>
        <v>58336704</v>
      </c>
      <c r="R22" s="21">
        <f>IF($L22=0,0,(($N22-$L22)/$L22)*100)</f>
        <v>239.80487804878047</v>
      </c>
      <c r="S22" s="22">
        <f>IF($M22=0,0,(($O22-$M22)/$M22)*100)</f>
        <v>170.1430977543374</v>
      </c>
      <c r="T22" s="21">
        <f>IF($E22=0,0,($P22/$E22)*100)</f>
        <v>34.85076194631632</v>
      </c>
      <c r="U22" s="23">
        <f>IF($E22=0,0,($Q22/$E22)*100)</f>
        <v>47.13620012604839</v>
      </c>
      <c r="V22" s="19"/>
      <c r="W22" s="20"/>
    </row>
    <row r="23" spans="1:23" ht="12.75" customHeight="1">
      <c r="A23" s="17" t="s">
        <v>46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>
        <v>0</v>
      </c>
      <c r="O23" s="20">
        <v>0</v>
      </c>
      <c r="P23" s="19">
        <f>$H23+$J23+$L23+$N23</f>
        <v>0</v>
      </c>
      <c r="Q23" s="20">
        <f>$I23+$K23+$M23+$O23</f>
        <v>0</v>
      </c>
      <c r="R23" s="21">
        <f>IF($L23=0,0,(($N23-$L23)/$L23)*100)</f>
        <v>0</v>
      </c>
      <c r="S23" s="22">
        <f>IF($M23=0,0,(($O23-$M23)/$M23)*100)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47</v>
      </c>
      <c r="B24" s="18">
        <v>5134000</v>
      </c>
      <c r="C24" s="18">
        <v>0</v>
      </c>
      <c r="D24" s="18"/>
      <c r="E24" s="18">
        <f>$B24+$C24+$D24</f>
        <v>5134000</v>
      </c>
      <c r="F24" s="19">
        <v>5134000</v>
      </c>
      <c r="G24" s="20">
        <v>5134000</v>
      </c>
      <c r="H24" s="19">
        <v>0</v>
      </c>
      <c r="I24" s="20">
        <v>0</v>
      </c>
      <c r="J24" s="19">
        <v>330000</v>
      </c>
      <c r="K24" s="20">
        <v>488947</v>
      </c>
      <c r="L24" s="19">
        <v>929000</v>
      </c>
      <c r="M24" s="20">
        <v>336910</v>
      </c>
      <c r="N24" s="19">
        <v>1872000</v>
      </c>
      <c r="O24" s="20">
        <v>3681055</v>
      </c>
      <c r="P24" s="19">
        <f>$H24+$J24+$L24+$N24</f>
        <v>3131000</v>
      </c>
      <c r="Q24" s="20">
        <f>$I24+$K24+$M24+$O24</f>
        <v>4506912</v>
      </c>
      <c r="R24" s="21">
        <f>IF($L24=0,0,(($N24-$L24)/$L24)*100)</f>
        <v>101.50699677072122</v>
      </c>
      <c r="S24" s="22">
        <f>IF($M24=0,0,(($O24-$M24)/$M24)*100)</f>
        <v>992.5929773530022</v>
      </c>
      <c r="T24" s="21">
        <f>IF($E24=0,0,($P24/$E24)*100)</f>
        <v>60.98558628749513</v>
      </c>
      <c r="U24" s="23">
        <f>IF($E24=0,0,($Q24/$E24)*100)</f>
        <v>87.78558628749514</v>
      </c>
      <c r="V24" s="19"/>
      <c r="W24" s="20"/>
    </row>
    <row r="25" spans="1:23" ht="12.75" customHeight="1">
      <c r="A25" s="24" t="s">
        <v>39</v>
      </c>
      <c r="B25" s="25">
        <f>SUM(B22:B24)</f>
        <v>128896000</v>
      </c>
      <c r="C25" s="25">
        <f>SUM(C22:C24)</f>
        <v>0</v>
      </c>
      <c r="D25" s="25"/>
      <c r="E25" s="25">
        <f>$B25+$C25+$D25</f>
        <v>128896000</v>
      </c>
      <c r="F25" s="26">
        <f aca="true" t="shared" si="7" ref="F25:O25">SUM(F22:F24)</f>
        <v>128896000</v>
      </c>
      <c r="G25" s="27">
        <f t="shared" si="7"/>
        <v>128896000</v>
      </c>
      <c r="H25" s="26">
        <f t="shared" si="7"/>
        <v>15762000</v>
      </c>
      <c r="I25" s="27">
        <f t="shared" si="7"/>
        <v>5221787</v>
      </c>
      <c r="J25" s="26">
        <f t="shared" si="7"/>
        <v>14176000</v>
      </c>
      <c r="K25" s="27">
        <f t="shared" si="7"/>
        <v>28676107</v>
      </c>
      <c r="L25" s="26">
        <f t="shared" si="7"/>
        <v>4004000</v>
      </c>
      <c r="M25" s="27">
        <f t="shared" si="7"/>
        <v>7071537</v>
      </c>
      <c r="N25" s="26">
        <f t="shared" si="7"/>
        <v>12321000</v>
      </c>
      <c r="O25" s="27">
        <f t="shared" si="7"/>
        <v>21874185</v>
      </c>
      <c r="P25" s="26">
        <f>$H25+$J25+$L25+$N25</f>
        <v>46263000</v>
      </c>
      <c r="Q25" s="27">
        <f>$I25+$K25+$M25+$O25</f>
        <v>62843616</v>
      </c>
      <c r="R25" s="28">
        <f>IF($L25=0,0,(($N25-$L25)/$L25)*100)</f>
        <v>207.71728271728273</v>
      </c>
      <c r="S25" s="29">
        <f>IF($M25=0,0,(($O25-$M25)/$M25)*100)</f>
        <v>209.32716607436262</v>
      </c>
      <c r="T25" s="28">
        <f>IF($E25=0,0,($P25/$E25)*100)</f>
        <v>35.89172666335651</v>
      </c>
      <c r="U25" s="30">
        <f>IF($E25=0,0,($Q25/$E25)*100)</f>
        <v>48.75528798411122</v>
      </c>
      <c r="V25" s="26">
        <f>SUM(V22:V24)</f>
        <v>0</v>
      </c>
      <c r="W25" s="27">
        <f>SUM(W22:W24)</f>
        <v>0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41275000</v>
      </c>
      <c r="C27" s="18">
        <v>0</v>
      </c>
      <c r="D27" s="18"/>
      <c r="E27" s="18">
        <f>$B27+$C27+$D27</f>
        <v>41275000</v>
      </c>
      <c r="F27" s="19">
        <v>41275000</v>
      </c>
      <c r="G27" s="20">
        <v>41275000</v>
      </c>
      <c r="H27" s="19">
        <v>8319000</v>
      </c>
      <c r="I27" s="20">
        <v>11738877</v>
      </c>
      <c r="J27" s="19">
        <v>15630000</v>
      </c>
      <c r="K27" s="20">
        <v>11931393</v>
      </c>
      <c r="L27" s="19">
        <v>8598000</v>
      </c>
      <c r="M27" s="20">
        <v>9072041</v>
      </c>
      <c r="N27" s="19">
        <v>8208000</v>
      </c>
      <c r="O27" s="20">
        <v>7116635</v>
      </c>
      <c r="P27" s="19">
        <f>$H27+$J27+$L27+$N27</f>
        <v>40755000</v>
      </c>
      <c r="Q27" s="20">
        <f>$I27+$K27+$M27+$O27</f>
        <v>39858946</v>
      </c>
      <c r="R27" s="21">
        <f>IF($L27=0,0,(($N27-$L27)/$L27)*100)</f>
        <v>-4.535938590369853</v>
      </c>
      <c r="S27" s="22">
        <f>IF($M27=0,0,(($O27-$M27)/$M27)*100)</f>
        <v>-21.554201529732943</v>
      </c>
      <c r="T27" s="21">
        <f>IF($E27=0,0,($P27/$E27)*100)</f>
        <v>98.74015748031496</v>
      </c>
      <c r="U27" s="23">
        <f>IF($E27=0,0,($Q27/$E27)*100)</f>
        <v>96.56922107813446</v>
      </c>
      <c r="V27" s="19">
        <v>1900000</v>
      </c>
      <c r="W27" s="20">
        <v>1491767</v>
      </c>
    </row>
    <row r="28" spans="1:23" ht="12.75" customHeight="1">
      <c r="A28" s="24" t="s">
        <v>39</v>
      </c>
      <c r="B28" s="25">
        <f>B27</f>
        <v>41275000</v>
      </c>
      <c r="C28" s="25">
        <f>C27</f>
        <v>0</v>
      </c>
      <c r="D28" s="25"/>
      <c r="E28" s="25">
        <f>$B28+$C28+$D28</f>
        <v>41275000</v>
      </c>
      <c r="F28" s="26">
        <f aca="true" t="shared" si="8" ref="F28:O28">F27</f>
        <v>41275000</v>
      </c>
      <c r="G28" s="27">
        <f t="shared" si="8"/>
        <v>41275000</v>
      </c>
      <c r="H28" s="26">
        <f t="shared" si="8"/>
        <v>8319000</v>
      </c>
      <c r="I28" s="27">
        <f t="shared" si="8"/>
        <v>11738877</v>
      </c>
      <c r="J28" s="26">
        <f t="shared" si="8"/>
        <v>15630000</v>
      </c>
      <c r="K28" s="27">
        <f t="shared" si="8"/>
        <v>11931393</v>
      </c>
      <c r="L28" s="26">
        <f t="shared" si="8"/>
        <v>8598000</v>
      </c>
      <c r="M28" s="27">
        <f t="shared" si="8"/>
        <v>9072041</v>
      </c>
      <c r="N28" s="26">
        <f t="shared" si="8"/>
        <v>8208000</v>
      </c>
      <c r="O28" s="27">
        <f t="shared" si="8"/>
        <v>7116635</v>
      </c>
      <c r="P28" s="26">
        <f>$H28+$J28+$L28+$N28</f>
        <v>40755000</v>
      </c>
      <c r="Q28" s="27">
        <f>$I28+$K28+$M28+$O28</f>
        <v>39858946</v>
      </c>
      <c r="R28" s="28">
        <f>IF($L28=0,0,(($N28-$L28)/$L28)*100)</f>
        <v>-4.535938590369853</v>
      </c>
      <c r="S28" s="29">
        <f>IF($M28=0,0,(($O28-$M28)/$M28)*100)</f>
        <v>-21.554201529732943</v>
      </c>
      <c r="T28" s="28">
        <f>IF($E28=0,0,($P28/$E28)*100)</f>
        <v>98.74015748031496</v>
      </c>
      <c r="U28" s="30">
        <f>IF($E28=0,0,($Q28/$E28)*100)</f>
        <v>96.56922107813446</v>
      </c>
      <c r="V28" s="26">
        <f>V27</f>
        <v>1900000</v>
      </c>
      <c r="W28" s="27">
        <f>W27</f>
        <v>1491767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111400000</v>
      </c>
      <c r="C30" s="18">
        <v>-6800000</v>
      </c>
      <c r="D30" s="18"/>
      <c r="E30" s="18">
        <f aca="true" t="shared" si="9" ref="E30:E35">$B30+$C30+$D30</f>
        <v>104600000</v>
      </c>
      <c r="F30" s="19">
        <v>104600000</v>
      </c>
      <c r="G30" s="20">
        <v>104600000</v>
      </c>
      <c r="H30" s="19">
        <v>3226000</v>
      </c>
      <c r="I30" s="20">
        <v>14402980</v>
      </c>
      <c r="J30" s="19">
        <v>10827000</v>
      </c>
      <c r="K30" s="20">
        <v>18407513</v>
      </c>
      <c r="L30" s="19">
        <v>23940000</v>
      </c>
      <c r="M30" s="20">
        <v>15855936</v>
      </c>
      <c r="N30" s="19">
        <v>43995000</v>
      </c>
      <c r="O30" s="20">
        <v>32782734</v>
      </c>
      <c r="P30" s="19">
        <f aca="true" t="shared" si="10" ref="P30:P35">$H30+$J30+$L30+$N30</f>
        <v>81988000</v>
      </c>
      <c r="Q30" s="20">
        <f aca="true" t="shared" si="11" ref="Q30:Q35">$I30+$K30+$M30+$O30</f>
        <v>81449163</v>
      </c>
      <c r="R30" s="21">
        <f aca="true" t="shared" si="12" ref="R30:R35">IF($L30=0,0,(($N30-$L30)/$L30)*100)</f>
        <v>83.77192982456141</v>
      </c>
      <c r="S30" s="22">
        <f aca="true" t="shared" si="13" ref="S30:S35">IF($M30=0,0,(($O30-$M30)/$M30)*100)</f>
        <v>106.75369779494571</v>
      </c>
      <c r="T30" s="21">
        <f>IF($E30=0,0,($P30/$E30)*100)</f>
        <v>78.38240917782026</v>
      </c>
      <c r="U30" s="23">
        <f>IF($E30=0,0,($Q30/$E30)*100)</f>
        <v>77.86726864244741</v>
      </c>
      <c r="V30" s="19">
        <v>26236000</v>
      </c>
      <c r="W30" s="20">
        <v>924587</v>
      </c>
    </row>
    <row r="31" spans="1:23" ht="12.75" customHeight="1">
      <c r="A31" s="17" t="s">
        <v>52</v>
      </c>
      <c r="B31" s="18">
        <v>201859000</v>
      </c>
      <c r="C31" s="18">
        <v>-8876000</v>
      </c>
      <c r="D31" s="18"/>
      <c r="E31" s="18">
        <f t="shared" si="9"/>
        <v>192983000</v>
      </c>
      <c r="F31" s="19">
        <v>192983000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15000000</v>
      </c>
      <c r="C33" s="18">
        <v>-5000000</v>
      </c>
      <c r="D33" s="18"/>
      <c r="E33" s="18">
        <f t="shared" si="9"/>
        <v>10000000</v>
      </c>
      <c r="F33" s="19">
        <v>10000000</v>
      </c>
      <c r="G33" s="20">
        <v>10000000</v>
      </c>
      <c r="H33" s="19">
        <v>0</v>
      </c>
      <c r="I33" s="20">
        <v>0</v>
      </c>
      <c r="J33" s="19">
        <v>0</v>
      </c>
      <c r="K33" s="20">
        <v>16</v>
      </c>
      <c r="L33" s="19">
        <v>0</v>
      </c>
      <c r="M33" s="20">
        <v>326885</v>
      </c>
      <c r="N33" s="19">
        <v>0</v>
      </c>
      <c r="O33" s="20">
        <v>3714039</v>
      </c>
      <c r="P33" s="19">
        <f t="shared" si="10"/>
        <v>0</v>
      </c>
      <c r="Q33" s="20">
        <f t="shared" si="11"/>
        <v>4040940</v>
      </c>
      <c r="R33" s="21">
        <f t="shared" si="12"/>
        <v>0</v>
      </c>
      <c r="S33" s="22">
        <f t="shared" si="13"/>
        <v>1036.191321106811</v>
      </c>
      <c r="T33" s="21">
        <f>IF($E33=0,0,($P33/$E33)*100)</f>
        <v>0</v>
      </c>
      <c r="U33" s="23">
        <f>IF($E33=0,0,($Q33/$E33)*100)</f>
        <v>40.4094</v>
      </c>
      <c r="V33" s="19">
        <v>2755000</v>
      </c>
      <c r="W33" s="20"/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328259000</v>
      </c>
      <c r="C35" s="25">
        <f>SUM(C30:C34)</f>
        <v>-20676000</v>
      </c>
      <c r="D35" s="25"/>
      <c r="E35" s="25">
        <f t="shared" si="9"/>
        <v>307583000</v>
      </c>
      <c r="F35" s="26">
        <f aca="true" t="shared" si="14" ref="F35:O35">SUM(F30:F34)</f>
        <v>307583000</v>
      </c>
      <c r="G35" s="27">
        <f t="shared" si="14"/>
        <v>114600000</v>
      </c>
      <c r="H35" s="26">
        <f t="shared" si="14"/>
        <v>3226000</v>
      </c>
      <c r="I35" s="27">
        <f t="shared" si="14"/>
        <v>14402980</v>
      </c>
      <c r="J35" s="26">
        <f t="shared" si="14"/>
        <v>10827000</v>
      </c>
      <c r="K35" s="27">
        <f t="shared" si="14"/>
        <v>18407529</v>
      </c>
      <c r="L35" s="26">
        <f t="shared" si="14"/>
        <v>23940000</v>
      </c>
      <c r="M35" s="27">
        <f t="shared" si="14"/>
        <v>16182821</v>
      </c>
      <c r="N35" s="26">
        <f t="shared" si="14"/>
        <v>43995000</v>
      </c>
      <c r="O35" s="27">
        <f t="shared" si="14"/>
        <v>36496773</v>
      </c>
      <c r="P35" s="26">
        <f t="shared" si="10"/>
        <v>81988000</v>
      </c>
      <c r="Q35" s="27">
        <f t="shared" si="11"/>
        <v>85490103</v>
      </c>
      <c r="R35" s="28">
        <f t="shared" si="12"/>
        <v>83.77192982456141</v>
      </c>
      <c r="S35" s="29">
        <f t="shared" si="13"/>
        <v>125.5278792245184</v>
      </c>
      <c r="T35" s="28">
        <f>IF((+$E30+$E33)=0,0,(P35/(+$E30+$E33))*100)</f>
        <v>71.54275741710296</v>
      </c>
      <c r="U35" s="30">
        <f>IF((+$E30+$E33)=0,0,(Q35/(+$E30+$E33))*100)</f>
        <v>74.59869371727748</v>
      </c>
      <c r="V35" s="26">
        <f>SUM(V30:V34)</f>
        <v>28991000</v>
      </c>
      <c r="W35" s="27">
        <f>SUM(W30:W34)</f>
        <v>924587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122800000</v>
      </c>
      <c r="C38" s="18">
        <v>5753000</v>
      </c>
      <c r="D38" s="18"/>
      <c r="E38" s="18">
        <f t="shared" si="15"/>
        <v>128553000</v>
      </c>
      <c r="F38" s="19">
        <v>128553000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59380000</v>
      </c>
      <c r="C39" s="18">
        <v>0</v>
      </c>
      <c r="D39" s="18"/>
      <c r="E39" s="18">
        <f t="shared" si="15"/>
        <v>59380000</v>
      </c>
      <c r="F39" s="19">
        <v>59380000</v>
      </c>
      <c r="G39" s="20">
        <v>59380000</v>
      </c>
      <c r="H39" s="19">
        <v>0</v>
      </c>
      <c r="I39" s="20">
        <v>23667197</v>
      </c>
      <c r="J39" s="19">
        <v>737000</v>
      </c>
      <c r="K39" s="20">
        <v>10849994</v>
      </c>
      <c r="L39" s="19">
        <v>19793000</v>
      </c>
      <c r="M39" s="20">
        <v>13893713</v>
      </c>
      <c r="N39" s="19">
        <v>24142000</v>
      </c>
      <c r="O39" s="20">
        <v>14917649</v>
      </c>
      <c r="P39" s="19">
        <f t="shared" si="16"/>
        <v>44672000</v>
      </c>
      <c r="Q39" s="20">
        <f t="shared" si="17"/>
        <v>63328553</v>
      </c>
      <c r="R39" s="21">
        <f t="shared" si="18"/>
        <v>21.9724144899712</v>
      </c>
      <c r="S39" s="22">
        <f t="shared" si="19"/>
        <v>7.369779410298745</v>
      </c>
      <c r="T39" s="21">
        <f t="shared" si="20"/>
        <v>75.23071741327047</v>
      </c>
      <c r="U39" s="23">
        <f t="shared" si="21"/>
        <v>106.64963455708994</v>
      </c>
      <c r="V39" s="19">
        <v>5994000</v>
      </c>
      <c r="W39" s="20">
        <v>4193127</v>
      </c>
    </row>
    <row r="40" spans="1:23" ht="12.75" customHeight="1">
      <c r="A40" s="17" t="s">
        <v>60</v>
      </c>
      <c r="B40" s="18">
        <v>2100000</v>
      </c>
      <c r="C40" s="18">
        <v>-300000</v>
      </c>
      <c r="D40" s="18"/>
      <c r="E40" s="18">
        <f t="shared" si="15"/>
        <v>1800000</v>
      </c>
      <c r="F40" s="19">
        <v>1800000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89468000</v>
      </c>
      <c r="C42" s="18">
        <v>0</v>
      </c>
      <c r="D42" s="18"/>
      <c r="E42" s="18">
        <f t="shared" si="15"/>
        <v>89468000</v>
      </c>
      <c r="F42" s="19">
        <v>89468000</v>
      </c>
      <c r="G42" s="20">
        <v>89468000</v>
      </c>
      <c r="H42" s="19">
        <v>0</v>
      </c>
      <c r="I42" s="20">
        <v>0</v>
      </c>
      <c r="J42" s="19">
        <v>5262000</v>
      </c>
      <c r="K42" s="20">
        <v>4553826</v>
      </c>
      <c r="L42" s="19">
        <v>4147000</v>
      </c>
      <c r="M42" s="20">
        <v>6071135</v>
      </c>
      <c r="N42" s="19">
        <v>28930000</v>
      </c>
      <c r="O42" s="20">
        <v>52590625</v>
      </c>
      <c r="P42" s="19">
        <f t="shared" si="16"/>
        <v>38339000</v>
      </c>
      <c r="Q42" s="20">
        <f t="shared" si="17"/>
        <v>63215586</v>
      </c>
      <c r="R42" s="21">
        <f t="shared" si="18"/>
        <v>597.6127320954907</v>
      </c>
      <c r="S42" s="22">
        <f t="shared" si="19"/>
        <v>766.2404146835806</v>
      </c>
      <c r="T42" s="21">
        <f t="shared" si="20"/>
        <v>42.85219296284705</v>
      </c>
      <c r="U42" s="23">
        <f t="shared" si="21"/>
        <v>70.65720257522243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273748000</v>
      </c>
      <c r="C44" s="25">
        <f>SUM(C37:C43)</f>
        <v>5453000</v>
      </c>
      <c r="D44" s="25"/>
      <c r="E44" s="25">
        <f t="shared" si="15"/>
        <v>279201000</v>
      </c>
      <c r="F44" s="26">
        <f aca="true" t="shared" si="22" ref="F44:O44">SUM(F37:F43)</f>
        <v>279201000</v>
      </c>
      <c r="G44" s="27">
        <f t="shared" si="22"/>
        <v>148848000</v>
      </c>
      <c r="H44" s="26">
        <f t="shared" si="22"/>
        <v>0</v>
      </c>
      <c r="I44" s="27">
        <f t="shared" si="22"/>
        <v>23667197</v>
      </c>
      <c r="J44" s="26">
        <f t="shared" si="22"/>
        <v>5999000</v>
      </c>
      <c r="K44" s="27">
        <f t="shared" si="22"/>
        <v>15403820</v>
      </c>
      <c r="L44" s="26">
        <f t="shared" si="22"/>
        <v>23940000</v>
      </c>
      <c r="M44" s="27">
        <f t="shared" si="22"/>
        <v>19964848</v>
      </c>
      <c r="N44" s="26">
        <f t="shared" si="22"/>
        <v>53072000</v>
      </c>
      <c r="O44" s="27">
        <f t="shared" si="22"/>
        <v>67508274</v>
      </c>
      <c r="P44" s="26">
        <f t="shared" si="16"/>
        <v>83011000</v>
      </c>
      <c r="Q44" s="27">
        <f t="shared" si="17"/>
        <v>126544139</v>
      </c>
      <c r="R44" s="28">
        <f t="shared" si="18"/>
        <v>121.687552213868</v>
      </c>
      <c r="S44" s="29">
        <f t="shared" si="19"/>
        <v>238.1356772663634</v>
      </c>
      <c r="T44" s="28">
        <f>IF((+$E39+$E41+$E42)=0,0,(P44/(+$E39+$E41+$E42))*100)</f>
        <v>55.768972374502845</v>
      </c>
      <c r="U44" s="30">
        <f>IF((+$E39+$E41+$E42)=0,0,(Q44/(+$E39+$E41+$E42))*100)</f>
        <v>85.01567975384285</v>
      </c>
      <c r="V44" s="26">
        <f>SUM(V37:V43)</f>
        <v>5994000</v>
      </c>
      <c r="W44" s="27">
        <f>SUM(W37:W43)</f>
        <v>4193127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0</v>
      </c>
      <c r="C47" s="18">
        <v>0</v>
      </c>
      <c r="D47" s="18"/>
      <c r="E47" s="18">
        <f>$B47+$C47+$D47</f>
        <v>0</v>
      </c>
      <c r="F47" s="19">
        <v>0</v>
      </c>
      <c r="G47" s="20">
        <v>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f>$H47+$J47+$L47+$N47</f>
        <v>0</v>
      </c>
      <c r="Q47" s="20">
        <f>$I47+$K47+$M47+$O47</f>
        <v>0</v>
      </c>
      <c r="R47" s="21">
        <f>IF($L47=0,0,(($N47-$L47)/$L47)*100)</f>
        <v>0</v>
      </c>
      <c r="S47" s="22">
        <f>IF($M47=0,0,(($O47-$M47)/$M47)*100)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0</v>
      </c>
      <c r="C50" s="36">
        <f>SUM(C46:C49)</f>
        <v>0</v>
      </c>
      <c r="D50" s="36"/>
      <c r="E50" s="36">
        <f>$B50+$C50+$D50</f>
        <v>0</v>
      </c>
      <c r="F50" s="37">
        <f aca="true" t="shared" si="23" ref="F50:O50">SUM(F46:F49)</f>
        <v>0</v>
      </c>
      <c r="G50" s="38">
        <f t="shared" si="23"/>
        <v>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0</v>
      </c>
      <c r="N50" s="37">
        <f t="shared" si="23"/>
        <v>0</v>
      </c>
      <c r="O50" s="38">
        <f t="shared" si="23"/>
        <v>0</v>
      </c>
      <c r="P50" s="37">
        <f>$H50+$J50+$L50+$N50</f>
        <v>0</v>
      </c>
      <c r="Q50" s="38">
        <f>$I50+$K50+$M50+$O50</f>
        <v>0</v>
      </c>
      <c r="R50" s="39">
        <f>IF($L50=0,0,(($N50-$L50)/$L50)*100)</f>
        <v>0</v>
      </c>
      <c r="S50" s="40">
        <f>IF($M50=0,0,(($O50-$M50)/$M50)*100)</f>
        <v>0</v>
      </c>
      <c r="T50" s="39">
        <f>IF($E50=0,0,($P50/$E50)*100)</f>
        <v>0</v>
      </c>
      <c r="U50" s="41">
        <f>IF($E50=0,0,($Q50/$E50)*100)</f>
        <v>0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4500000</v>
      </c>
      <c r="C52" s="18">
        <v>0</v>
      </c>
      <c r="D52" s="18"/>
      <c r="E52" s="18">
        <f>$B52+$C52+$D52</f>
        <v>4500000</v>
      </c>
      <c r="F52" s="19">
        <v>4500000</v>
      </c>
      <c r="G52" s="20">
        <v>4500000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2726962</v>
      </c>
      <c r="N52" s="19">
        <v>0</v>
      </c>
      <c r="O52" s="20">
        <v>1534338</v>
      </c>
      <c r="P52" s="19">
        <f>$H52+$J52+$L52+$N52</f>
        <v>0</v>
      </c>
      <c r="Q52" s="20">
        <f>$I52+$K52+$M52+$O52</f>
        <v>4261300</v>
      </c>
      <c r="R52" s="21">
        <f>IF($L52=0,0,(($N52-$L52)/$L52)*100)</f>
        <v>0</v>
      </c>
      <c r="S52" s="22">
        <f>IF($M52=0,0,(($O52-$M52)/$M52)*100)</f>
        <v>-43.73452948739293</v>
      </c>
      <c r="T52" s="21">
        <f>IF($E52=0,0,($P52/$E52)*100)</f>
        <v>0</v>
      </c>
      <c r="U52" s="23">
        <f>IF($E52=0,0,($Q52/$E52)*100)</f>
        <v>94.69555555555556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0</v>
      </c>
      <c r="D53" s="18"/>
      <c r="E53" s="18">
        <f>$B53+$C53+$D53</f>
        <v>0</v>
      </c>
      <c r="F53" s="19">
        <v>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4500000</v>
      </c>
      <c r="C55" s="25">
        <f>SUM(C52:C54)</f>
        <v>0</v>
      </c>
      <c r="D55" s="25"/>
      <c r="E55" s="25">
        <f>$B55+$C55+$D55</f>
        <v>4500000</v>
      </c>
      <c r="F55" s="26">
        <f aca="true" t="shared" si="24" ref="F55:O55">SUM(F52:F54)</f>
        <v>4500000</v>
      </c>
      <c r="G55" s="27">
        <f t="shared" si="24"/>
        <v>4500000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0</v>
      </c>
      <c r="L55" s="26">
        <f t="shared" si="24"/>
        <v>0</v>
      </c>
      <c r="M55" s="27">
        <f t="shared" si="24"/>
        <v>2726962</v>
      </c>
      <c r="N55" s="26">
        <f t="shared" si="24"/>
        <v>0</v>
      </c>
      <c r="O55" s="27">
        <f t="shared" si="24"/>
        <v>1534338</v>
      </c>
      <c r="P55" s="26">
        <f>$H55+$J55+$L55+$N55</f>
        <v>0</v>
      </c>
      <c r="Q55" s="27">
        <f>$I55+$K55+$M55+$O55</f>
        <v>4261300</v>
      </c>
      <c r="R55" s="28">
        <f>IF($L55=0,0,(($N55-$L55)/$L55)*100)</f>
        <v>0</v>
      </c>
      <c r="S55" s="29">
        <f>IF($M55=0,0,(($O55-$M55)/$M55)*100)</f>
        <v>-43.73452948739293</v>
      </c>
      <c r="T55" s="28">
        <f>IF((+$E52+$E54)=0,0,(P55/(+$E52+$E54))*100)</f>
        <v>0</v>
      </c>
      <c r="U55" s="30">
        <f>IF((+$E52+$E54)=0,0,(Q55/(+$E52+$E54))*100)</f>
        <v>94.69555555555556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837008000</v>
      </c>
      <c r="C56" s="43">
        <f>SUM(C9:C14,C17:C19,C22:C24,C27,C30:C34,C37:C43,C46:C49,C52:C54)</f>
        <v>13837000</v>
      </c>
      <c r="D56" s="43"/>
      <c r="E56" s="43">
        <f>$B56+$C56+$D56</f>
        <v>850845000</v>
      </c>
      <c r="F56" s="44">
        <f aca="true" t="shared" si="25" ref="F56:O56">SUM(F9:F14,F17:F19,F22:F24,F27,F30:F34,F37:F43,F46:F49,F52:F54)</f>
        <v>857482000</v>
      </c>
      <c r="G56" s="45">
        <f t="shared" si="25"/>
        <v>528406000</v>
      </c>
      <c r="H56" s="44">
        <f t="shared" si="25"/>
        <v>38334000</v>
      </c>
      <c r="I56" s="45">
        <f t="shared" si="25"/>
        <v>65804584</v>
      </c>
      <c r="J56" s="44">
        <f t="shared" si="25"/>
        <v>57545000</v>
      </c>
      <c r="K56" s="45">
        <f t="shared" si="25"/>
        <v>88614901</v>
      </c>
      <c r="L56" s="44">
        <f t="shared" si="25"/>
        <v>70043000</v>
      </c>
      <c r="M56" s="45">
        <f t="shared" si="25"/>
        <v>66455651</v>
      </c>
      <c r="N56" s="44">
        <f t="shared" si="25"/>
        <v>145586000</v>
      </c>
      <c r="O56" s="45">
        <f t="shared" si="25"/>
        <v>174302251</v>
      </c>
      <c r="P56" s="44">
        <f>$H56+$J56+$L56+$N56</f>
        <v>311508000</v>
      </c>
      <c r="Q56" s="45">
        <f>$I56+$K56+$M56+$O56</f>
        <v>395177387</v>
      </c>
      <c r="R56" s="46">
        <f>IF($L56=0,0,(($N56-$L56)/$L56)*100)</f>
        <v>107.85231928957926</v>
      </c>
      <c r="S56" s="47">
        <f>IF($M56=0,0,(($O56-$M56)/$M56)*100)</f>
        <v>162.28356562183103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59.70228204435296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75.73799650803325</v>
      </c>
      <c r="V56" s="44">
        <f>SUM(V9:V14,V17:V19,V22:V24,V27,V30:V34,V37:V43,V46:V49,V52:V54)</f>
        <v>42114000</v>
      </c>
      <c r="W56" s="45">
        <f>SUM(W9:W14,W17:W19,W22:W24,W27,W30:W34,W37:W43,W46:W49,W52:W54)</f>
        <v>10758481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1574216000</v>
      </c>
      <c r="C58" s="18">
        <v>-8500000</v>
      </c>
      <c r="D58" s="18"/>
      <c r="E58" s="18">
        <f>$B58+$C58+$D58</f>
        <v>1565716000</v>
      </c>
      <c r="F58" s="19">
        <v>1565716000</v>
      </c>
      <c r="G58" s="20">
        <v>1565716000</v>
      </c>
      <c r="H58" s="19">
        <v>108424000</v>
      </c>
      <c r="I58" s="20">
        <v>222086943</v>
      </c>
      <c r="J58" s="19">
        <v>373303000</v>
      </c>
      <c r="K58" s="20">
        <v>275817737</v>
      </c>
      <c r="L58" s="19">
        <v>382541000</v>
      </c>
      <c r="M58" s="20">
        <v>272535423</v>
      </c>
      <c r="N58" s="19">
        <v>462513000</v>
      </c>
      <c r="O58" s="20">
        <v>663418132</v>
      </c>
      <c r="P58" s="19">
        <f>$H58+$J58+$L58+$N58</f>
        <v>1326781000</v>
      </c>
      <c r="Q58" s="20">
        <f>$I58+$K58+$M58+$O58</f>
        <v>1433858235</v>
      </c>
      <c r="R58" s="21">
        <f>IF($L58=0,0,(($N58-$L58)/$L58)*100)</f>
        <v>20.90547157036762</v>
      </c>
      <c r="S58" s="22">
        <f>IF($M58=0,0,(($O58-$M58)/$M58)*100)</f>
        <v>143.42455182422287</v>
      </c>
      <c r="T58" s="21">
        <f>IF($E58=0,0,($P58/$E58)*100)</f>
        <v>84.73956962820843</v>
      </c>
      <c r="U58" s="23">
        <f>IF($E58=0,0,($Q58/$E58)*100)</f>
        <v>91.57843663857302</v>
      </c>
      <c r="V58" s="19">
        <v>258897000</v>
      </c>
      <c r="W58" s="20">
        <v>36818803</v>
      </c>
    </row>
    <row r="59" spans="1:23" ht="12.75" customHeight="1">
      <c r="A59" s="35" t="s">
        <v>39</v>
      </c>
      <c r="B59" s="36">
        <f>B58</f>
        <v>1574216000</v>
      </c>
      <c r="C59" s="36">
        <f>C58</f>
        <v>-8500000</v>
      </c>
      <c r="D59" s="36"/>
      <c r="E59" s="36">
        <f>$B59+$C59+$D59</f>
        <v>1565716000</v>
      </c>
      <c r="F59" s="37">
        <f aca="true" t="shared" si="26" ref="F59:O59">F58</f>
        <v>1565716000</v>
      </c>
      <c r="G59" s="38">
        <f t="shared" si="26"/>
        <v>1565716000</v>
      </c>
      <c r="H59" s="37">
        <f t="shared" si="26"/>
        <v>108424000</v>
      </c>
      <c r="I59" s="38">
        <f t="shared" si="26"/>
        <v>222086943</v>
      </c>
      <c r="J59" s="37">
        <f t="shared" si="26"/>
        <v>373303000</v>
      </c>
      <c r="K59" s="38">
        <f t="shared" si="26"/>
        <v>275817737</v>
      </c>
      <c r="L59" s="37">
        <f t="shared" si="26"/>
        <v>382541000</v>
      </c>
      <c r="M59" s="38">
        <f t="shared" si="26"/>
        <v>272535423</v>
      </c>
      <c r="N59" s="37">
        <f t="shared" si="26"/>
        <v>462513000</v>
      </c>
      <c r="O59" s="38">
        <f t="shared" si="26"/>
        <v>663418132</v>
      </c>
      <c r="P59" s="37">
        <f>$H59+$J59+$L59+$N59</f>
        <v>1326781000</v>
      </c>
      <c r="Q59" s="38">
        <f>$I59+$K59+$M59+$O59</f>
        <v>1433858235</v>
      </c>
      <c r="R59" s="39">
        <f>IF($L59=0,0,(($N59-$L59)/$L59)*100)</f>
        <v>20.90547157036762</v>
      </c>
      <c r="S59" s="40">
        <f>IF($M59=0,0,(($O59-$M59)/$M59)*100)</f>
        <v>143.42455182422287</v>
      </c>
      <c r="T59" s="39">
        <f>IF($E59=0,0,($P59/$E59)*100)</f>
        <v>84.73956962820843</v>
      </c>
      <c r="U59" s="41">
        <f>IF($E59=0,0,($Q59/$E59)*100)</f>
        <v>91.57843663857302</v>
      </c>
      <c r="V59" s="37">
        <f>V58</f>
        <v>258897000</v>
      </c>
      <c r="W59" s="38">
        <f>W58</f>
        <v>36818803</v>
      </c>
    </row>
    <row r="60" spans="1:23" ht="12.75" customHeight="1">
      <c r="A60" s="42" t="s">
        <v>73</v>
      </c>
      <c r="B60" s="43">
        <f>B58</f>
        <v>1574216000</v>
      </c>
      <c r="C60" s="43">
        <f>C58</f>
        <v>-8500000</v>
      </c>
      <c r="D60" s="43"/>
      <c r="E60" s="43">
        <f>$B60+$C60+$D60</f>
        <v>1565716000</v>
      </c>
      <c r="F60" s="44">
        <f aca="true" t="shared" si="27" ref="F60:O60">F58</f>
        <v>1565716000</v>
      </c>
      <c r="G60" s="45">
        <f t="shared" si="27"/>
        <v>1565716000</v>
      </c>
      <c r="H60" s="44">
        <f t="shared" si="27"/>
        <v>108424000</v>
      </c>
      <c r="I60" s="45">
        <f t="shared" si="27"/>
        <v>222086943</v>
      </c>
      <c r="J60" s="44">
        <f t="shared" si="27"/>
        <v>373303000</v>
      </c>
      <c r="K60" s="45">
        <f t="shared" si="27"/>
        <v>275817737</v>
      </c>
      <c r="L60" s="44">
        <f t="shared" si="27"/>
        <v>382541000</v>
      </c>
      <c r="M60" s="45">
        <f t="shared" si="27"/>
        <v>272535423</v>
      </c>
      <c r="N60" s="44">
        <f t="shared" si="27"/>
        <v>462513000</v>
      </c>
      <c r="O60" s="45">
        <f t="shared" si="27"/>
        <v>663418132</v>
      </c>
      <c r="P60" s="44">
        <f>$H60+$J60+$L60+$N60</f>
        <v>1326781000</v>
      </c>
      <c r="Q60" s="45">
        <f>$I60+$K60+$M60+$O60</f>
        <v>1433858235</v>
      </c>
      <c r="R60" s="46">
        <f>IF($L60=0,0,(($N60-$L60)/$L60)*100)</f>
        <v>20.90547157036762</v>
      </c>
      <c r="S60" s="47">
        <f>IF($M60=0,0,(($O60-$M60)/$M60)*100)</f>
        <v>143.42455182422287</v>
      </c>
      <c r="T60" s="46">
        <f>IF($E60=0,0,($P60/$E60)*100)</f>
        <v>84.73956962820843</v>
      </c>
      <c r="U60" s="50">
        <f>IF($E60=0,0,($Q60/$E60)*100)</f>
        <v>91.57843663857302</v>
      </c>
      <c r="V60" s="44">
        <f>V58</f>
        <v>258897000</v>
      </c>
      <c r="W60" s="45">
        <f>W58</f>
        <v>36818803</v>
      </c>
    </row>
    <row r="61" spans="1:23" ht="12.75" customHeight="1" thickBot="1">
      <c r="A61" s="42" t="s">
        <v>75</v>
      </c>
      <c r="B61" s="43">
        <f>SUM(B9:B14,B17:B19,B22:B24,B27,B30:B34,B37:B43,B46:B49,B52:B54,B58)</f>
        <v>2411224000</v>
      </c>
      <c r="C61" s="43">
        <f>SUM(C9:C14,C17:C19,C22:C24,C27,C30:C34,C37:C43,C46:C49,C52:C54,C58)</f>
        <v>5337000</v>
      </c>
      <c r="D61" s="43"/>
      <c r="E61" s="43">
        <f>$B61+$C61+$D61</f>
        <v>2416561000</v>
      </c>
      <c r="F61" s="44">
        <f aca="true" t="shared" si="28" ref="F61:O61">SUM(F9:F14,F17:F19,F22:F24,F27,F30:F34,F37:F43,F46:F49,F52:F54,F58)</f>
        <v>2423198000</v>
      </c>
      <c r="G61" s="45">
        <f t="shared" si="28"/>
        <v>2094122000</v>
      </c>
      <c r="H61" s="44">
        <f t="shared" si="28"/>
        <v>146758000</v>
      </c>
      <c r="I61" s="45">
        <f t="shared" si="28"/>
        <v>287891527</v>
      </c>
      <c r="J61" s="44">
        <f t="shared" si="28"/>
        <v>430848000</v>
      </c>
      <c r="K61" s="45">
        <f t="shared" si="28"/>
        <v>364432638</v>
      </c>
      <c r="L61" s="44">
        <f t="shared" si="28"/>
        <v>452584000</v>
      </c>
      <c r="M61" s="45">
        <f t="shared" si="28"/>
        <v>338991074</v>
      </c>
      <c r="N61" s="44">
        <f t="shared" si="28"/>
        <v>608099000</v>
      </c>
      <c r="O61" s="45">
        <f t="shared" si="28"/>
        <v>837720383</v>
      </c>
      <c r="P61" s="44">
        <f>$H61+$J61+$L61+$N61</f>
        <v>1638289000</v>
      </c>
      <c r="Q61" s="45">
        <f>$I61+$K61+$M61+$O61</f>
        <v>1829035622</v>
      </c>
      <c r="R61" s="46">
        <f>IF($L61=0,0,(($N61-$L61)/$L61)*100)</f>
        <v>34.36157707740441</v>
      </c>
      <c r="S61" s="47">
        <f>IF($M61=0,0,(($O61-$M61)/$M61)*100)</f>
        <v>147.12166403531913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78.48147411837691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87.61910250852102</v>
      </c>
      <c r="V61" s="44">
        <f>SUM(V9:V14,V17:V19,V22:V24,V27,V30:V34,V37:V43,V46:V49,V52:V54,V58)</f>
        <v>301011000</v>
      </c>
      <c r="W61" s="45">
        <f>SUM(W9:W14,W17:W19,W22:W24,W27,W30:W34,W37:W43,W46:W49,W52:W54,W58)</f>
        <v>47577284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151797000</v>
      </c>
      <c r="C74" s="94">
        <f t="shared" si="30"/>
        <v>36703000</v>
      </c>
      <c r="D74" s="94">
        <f t="shared" si="30"/>
        <v>0</v>
      </c>
      <c r="E74" s="94">
        <f t="shared" si="30"/>
        <v>188500000</v>
      </c>
      <c r="F74" s="94">
        <f t="shared" si="30"/>
        <v>0</v>
      </c>
      <c r="G74" s="94">
        <f t="shared" si="30"/>
        <v>0</v>
      </c>
      <c r="H74" s="94">
        <f t="shared" si="30"/>
        <v>80316000</v>
      </c>
      <c r="I74" s="94">
        <f t="shared" si="30"/>
        <v>0</v>
      </c>
      <c r="J74" s="94">
        <f t="shared" si="30"/>
        <v>50312000</v>
      </c>
      <c r="K74" s="94">
        <f t="shared" si="30"/>
        <v>0</v>
      </c>
      <c r="L74" s="94">
        <f t="shared" si="30"/>
        <v>54099000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184727000</v>
      </c>
      <c r="Q74" s="95">
        <f t="shared" si="30"/>
        <v>0</v>
      </c>
      <c r="R74" s="96">
        <f t="shared" si="30"/>
        <v>-700</v>
      </c>
      <c r="S74" s="96">
        <f t="shared" si="30"/>
        <v>0</v>
      </c>
      <c r="T74" s="97">
        <f>IF(SUM($E75:$E83)=0,0,(P74/SUM($E75:$E83))*100)</f>
        <v>97.99840848806366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0</v>
      </c>
      <c r="C75" s="100">
        <v>0</v>
      </c>
      <c r="D75" s="100"/>
      <c r="E75" s="100">
        <f aca="true" t="shared" si="31" ref="E75:E83">$B75+$C75+$D75</f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0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14697000</v>
      </c>
      <c r="C76" s="88">
        <v>-14548000</v>
      </c>
      <c r="D76" s="88"/>
      <c r="E76" s="88">
        <f t="shared" si="31"/>
        <v>149000</v>
      </c>
      <c r="F76" s="88">
        <v>0</v>
      </c>
      <c r="G76" s="88">
        <v>0</v>
      </c>
      <c r="H76" s="88">
        <v>182000</v>
      </c>
      <c r="I76" s="88">
        <v>0</v>
      </c>
      <c r="J76" s="88">
        <v>105000</v>
      </c>
      <c r="K76" s="88">
        <v>0</v>
      </c>
      <c r="L76" s="88">
        <v>24000</v>
      </c>
      <c r="M76" s="88">
        <v>0</v>
      </c>
      <c r="N76" s="88">
        <v>0</v>
      </c>
      <c r="O76" s="88">
        <v>0</v>
      </c>
      <c r="P76" s="90">
        <f t="shared" si="32"/>
        <v>311000</v>
      </c>
      <c r="Q76" s="90">
        <f t="shared" si="33"/>
        <v>0</v>
      </c>
      <c r="R76" s="101">
        <f t="shared" si="34"/>
        <v>-100</v>
      </c>
      <c r="S76" s="102">
        <f t="shared" si="35"/>
        <v>0</v>
      </c>
      <c r="T76" s="101">
        <f t="shared" si="36"/>
        <v>208.7248322147651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80000</v>
      </c>
      <c r="C77" s="88">
        <v>0</v>
      </c>
      <c r="D77" s="88"/>
      <c r="E77" s="88">
        <f t="shared" si="31"/>
        <v>80000</v>
      </c>
      <c r="F77" s="88">
        <v>0</v>
      </c>
      <c r="G77" s="88">
        <v>0</v>
      </c>
      <c r="H77" s="88">
        <v>30000</v>
      </c>
      <c r="I77" s="88">
        <v>0</v>
      </c>
      <c r="J77" s="88">
        <v>59000</v>
      </c>
      <c r="K77" s="88">
        <v>0</v>
      </c>
      <c r="L77" s="88">
        <v>47000</v>
      </c>
      <c r="M77" s="88">
        <v>0</v>
      </c>
      <c r="N77" s="88">
        <v>0</v>
      </c>
      <c r="O77" s="88">
        <v>0</v>
      </c>
      <c r="P77" s="90">
        <f t="shared" si="32"/>
        <v>136000</v>
      </c>
      <c r="Q77" s="90">
        <f t="shared" si="33"/>
        <v>0</v>
      </c>
      <c r="R77" s="101">
        <f t="shared" si="34"/>
        <v>-100</v>
      </c>
      <c r="S77" s="102">
        <f t="shared" si="35"/>
        <v>0</v>
      </c>
      <c r="T77" s="101">
        <f t="shared" si="36"/>
        <v>170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111886000</v>
      </c>
      <c r="C78" s="88">
        <v>28251000</v>
      </c>
      <c r="D78" s="88"/>
      <c r="E78" s="88">
        <f t="shared" si="31"/>
        <v>140137000</v>
      </c>
      <c r="F78" s="88">
        <v>0</v>
      </c>
      <c r="G78" s="88">
        <v>0</v>
      </c>
      <c r="H78" s="88">
        <v>79973000</v>
      </c>
      <c r="I78" s="88">
        <v>0</v>
      </c>
      <c r="J78" s="88">
        <v>34839000</v>
      </c>
      <c r="K78" s="88">
        <v>0</v>
      </c>
      <c r="L78" s="88">
        <v>21623000</v>
      </c>
      <c r="M78" s="88">
        <v>0</v>
      </c>
      <c r="N78" s="88">
        <v>0</v>
      </c>
      <c r="O78" s="88">
        <v>0</v>
      </c>
      <c r="P78" s="90">
        <f t="shared" si="32"/>
        <v>136435000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97.35829937846536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0</v>
      </c>
      <c r="C79" s="88">
        <v>0</v>
      </c>
      <c r="D79" s="88"/>
      <c r="E79" s="88">
        <f t="shared" si="31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90">
        <f t="shared" si="32"/>
        <v>0</v>
      </c>
      <c r="Q79" s="90">
        <f t="shared" si="33"/>
        <v>0</v>
      </c>
      <c r="R79" s="101">
        <f t="shared" si="34"/>
        <v>0</v>
      </c>
      <c r="S79" s="102">
        <f t="shared" si="35"/>
        <v>0</v>
      </c>
      <c r="T79" s="101">
        <f t="shared" si="36"/>
        <v>0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100000</v>
      </c>
      <c r="C80" s="88">
        <v>0</v>
      </c>
      <c r="D80" s="88"/>
      <c r="E80" s="88">
        <f t="shared" si="31"/>
        <v>100000</v>
      </c>
      <c r="F80" s="88">
        <v>0</v>
      </c>
      <c r="G80" s="88">
        <v>0</v>
      </c>
      <c r="H80" s="88">
        <v>32000</v>
      </c>
      <c r="I80" s="88">
        <v>0</v>
      </c>
      <c r="J80" s="88">
        <v>22000</v>
      </c>
      <c r="K80" s="88">
        <v>0</v>
      </c>
      <c r="L80" s="88">
        <v>20000</v>
      </c>
      <c r="M80" s="88">
        <v>0</v>
      </c>
      <c r="N80" s="88">
        <v>0</v>
      </c>
      <c r="O80" s="88">
        <v>0</v>
      </c>
      <c r="P80" s="90">
        <f t="shared" si="32"/>
        <v>74000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74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25022000</v>
      </c>
      <c r="C81" s="88">
        <v>0</v>
      </c>
      <c r="D81" s="88"/>
      <c r="E81" s="88">
        <f t="shared" si="31"/>
        <v>25022000</v>
      </c>
      <c r="F81" s="88">
        <v>0</v>
      </c>
      <c r="G81" s="88">
        <v>0</v>
      </c>
      <c r="H81" s="88">
        <v>27000</v>
      </c>
      <c r="I81" s="88">
        <v>0</v>
      </c>
      <c r="J81" s="88">
        <v>12271000</v>
      </c>
      <c r="K81" s="88">
        <v>0</v>
      </c>
      <c r="L81" s="88">
        <v>12259000</v>
      </c>
      <c r="M81" s="88">
        <v>0</v>
      </c>
      <c r="N81" s="88">
        <v>0</v>
      </c>
      <c r="O81" s="88">
        <v>0</v>
      </c>
      <c r="P81" s="90">
        <f t="shared" si="32"/>
        <v>24557000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98.14163536088243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16000</v>
      </c>
      <c r="K82" s="88">
        <v>0</v>
      </c>
      <c r="L82" s="88">
        <v>3000</v>
      </c>
      <c r="M82" s="88">
        <v>0</v>
      </c>
      <c r="N82" s="88">
        <v>0</v>
      </c>
      <c r="O82" s="88">
        <v>0</v>
      </c>
      <c r="P82" s="90">
        <f t="shared" si="32"/>
        <v>19000</v>
      </c>
      <c r="Q82" s="90">
        <f t="shared" si="33"/>
        <v>0</v>
      </c>
      <c r="R82" s="101">
        <f t="shared" si="34"/>
        <v>-100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12000</v>
      </c>
      <c r="C83" s="105">
        <v>23000000</v>
      </c>
      <c r="D83" s="105"/>
      <c r="E83" s="105">
        <f t="shared" si="31"/>
        <v>23012000</v>
      </c>
      <c r="F83" s="105">
        <v>0</v>
      </c>
      <c r="G83" s="105">
        <v>0</v>
      </c>
      <c r="H83" s="105">
        <v>72000</v>
      </c>
      <c r="I83" s="105">
        <v>0</v>
      </c>
      <c r="J83" s="105">
        <v>3000000</v>
      </c>
      <c r="K83" s="105">
        <v>0</v>
      </c>
      <c r="L83" s="105">
        <v>20123000</v>
      </c>
      <c r="M83" s="105">
        <v>0</v>
      </c>
      <c r="N83" s="105">
        <v>0</v>
      </c>
      <c r="O83" s="105">
        <v>0</v>
      </c>
      <c r="P83" s="106">
        <f t="shared" si="32"/>
        <v>23195000</v>
      </c>
      <c r="Q83" s="106">
        <f t="shared" si="33"/>
        <v>0</v>
      </c>
      <c r="R83" s="107">
        <f t="shared" si="34"/>
        <v>-100</v>
      </c>
      <c r="S83" s="108">
        <f t="shared" si="35"/>
        <v>0</v>
      </c>
      <c r="T83" s="107">
        <f t="shared" si="36"/>
        <v>100.7952372675126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151797000</v>
      </c>
      <c r="C101" s="121">
        <f t="shared" si="44"/>
        <v>36703000</v>
      </c>
      <c r="D101" s="121">
        <f t="shared" si="44"/>
        <v>0</v>
      </c>
      <c r="E101" s="121">
        <f t="shared" si="44"/>
        <v>188500000</v>
      </c>
      <c r="F101" s="121">
        <f t="shared" si="44"/>
        <v>0</v>
      </c>
      <c r="G101" s="121">
        <f t="shared" si="44"/>
        <v>0</v>
      </c>
      <c r="H101" s="121">
        <f t="shared" si="44"/>
        <v>80316000</v>
      </c>
      <c r="I101" s="121">
        <f t="shared" si="44"/>
        <v>0</v>
      </c>
      <c r="J101" s="121">
        <f t="shared" si="44"/>
        <v>50312000</v>
      </c>
      <c r="K101" s="121">
        <f t="shared" si="44"/>
        <v>0</v>
      </c>
      <c r="L101" s="121">
        <f t="shared" si="44"/>
        <v>54099000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184727000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0.9799840848806366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151797000</v>
      </c>
      <c r="C102" s="124">
        <f aca="true" t="shared" si="45" ref="C102:Q102">C74</f>
        <v>36703000</v>
      </c>
      <c r="D102" s="124">
        <f t="shared" si="45"/>
        <v>0</v>
      </c>
      <c r="E102" s="124">
        <f t="shared" si="45"/>
        <v>188500000</v>
      </c>
      <c r="F102" s="124">
        <f t="shared" si="45"/>
        <v>0</v>
      </c>
      <c r="G102" s="124">
        <f t="shared" si="45"/>
        <v>0</v>
      </c>
      <c r="H102" s="124">
        <f t="shared" si="45"/>
        <v>80316000</v>
      </c>
      <c r="I102" s="124">
        <f t="shared" si="45"/>
        <v>0</v>
      </c>
      <c r="J102" s="124">
        <f t="shared" si="45"/>
        <v>50312000</v>
      </c>
      <c r="K102" s="124">
        <f t="shared" si="45"/>
        <v>0</v>
      </c>
      <c r="L102" s="124">
        <f t="shared" si="45"/>
        <v>54099000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184727000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0.9799840848806366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  <colBreaks count="1" manualBreakCount="1">
    <brk id="23" max="1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C1">
      <selection activeCell="U39" sqref="U39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50000000</v>
      </c>
      <c r="C10" s="18">
        <v>0</v>
      </c>
      <c r="D10" s="18"/>
      <c r="E10" s="18">
        <f aca="true" t="shared" si="0" ref="E10:E15">$B10+$C10+$D10</f>
        <v>50000000</v>
      </c>
      <c r="F10" s="19">
        <v>50000000</v>
      </c>
      <c r="G10" s="20">
        <v>50000000</v>
      </c>
      <c r="H10" s="19">
        <v>10859000</v>
      </c>
      <c r="I10" s="20">
        <v>10389720</v>
      </c>
      <c r="J10" s="19">
        <v>15094000</v>
      </c>
      <c r="K10" s="20">
        <v>12541461</v>
      </c>
      <c r="L10" s="19">
        <v>9971000</v>
      </c>
      <c r="M10" s="20">
        <v>10361333</v>
      </c>
      <c r="N10" s="19">
        <v>13171000</v>
      </c>
      <c r="O10" s="20">
        <v>12235130</v>
      </c>
      <c r="P10" s="19">
        <f aca="true" t="shared" si="1" ref="P10:P15">$H10+$J10+$L10+$N10</f>
        <v>49095000</v>
      </c>
      <c r="Q10" s="20">
        <f aca="true" t="shared" si="2" ref="Q10:Q15">$I10+$K10+$M10+$O10</f>
        <v>45527644</v>
      </c>
      <c r="R10" s="21">
        <f aca="true" t="shared" si="3" ref="R10:R15">IF($L10=0,0,(($N10-$L10)/$L10)*100)</f>
        <v>32.09306990271788</v>
      </c>
      <c r="S10" s="22">
        <f aca="true" t="shared" si="4" ref="S10:S15">IF($M10=0,0,(($O10-$M10)/$M10)*100)</f>
        <v>18.084516731582703</v>
      </c>
      <c r="T10" s="21">
        <f>IF($E10=0,0,($P10/$E10)*100)</f>
        <v>98.19</v>
      </c>
      <c r="U10" s="23">
        <f>IF($E10=0,0,($Q10/$E10)*100)</f>
        <v>91.055288</v>
      </c>
      <c r="V10" s="19"/>
      <c r="W10" s="20"/>
    </row>
    <row r="11" spans="1:23" ht="12.75" customHeight="1">
      <c r="A11" s="17" t="s">
        <v>35</v>
      </c>
      <c r="B11" s="18">
        <v>3000000</v>
      </c>
      <c r="C11" s="18">
        <v>0</v>
      </c>
      <c r="D11" s="18"/>
      <c r="E11" s="18">
        <f t="shared" si="0"/>
        <v>3000000</v>
      </c>
      <c r="F11" s="19">
        <v>3000000</v>
      </c>
      <c r="G11" s="20">
        <v>3000000</v>
      </c>
      <c r="H11" s="19">
        <v>404000</v>
      </c>
      <c r="I11" s="20">
        <v>404237</v>
      </c>
      <c r="J11" s="19">
        <v>1534000</v>
      </c>
      <c r="K11" s="20">
        <v>1130166</v>
      </c>
      <c r="L11" s="19">
        <v>565000</v>
      </c>
      <c r="M11" s="20">
        <v>565113</v>
      </c>
      <c r="N11" s="19">
        <v>497000</v>
      </c>
      <c r="O11" s="20">
        <v>726043</v>
      </c>
      <c r="P11" s="19">
        <f t="shared" si="1"/>
        <v>3000000</v>
      </c>
      <c r="Q11" s="20">
        <f t="shared" si="2"/>
        <v>2825559</v>
      </c>
      <c r="R11" s="21">
        <f t="shared" si="3"/>
        <v>-12.035398230088495</v>
      </c>
      <c r="S11" s="22">
        <f t="shared" si="4"/>
        <v>28.477490342639438</v>
      </c>
      <c r="T11" s="21">
        <f>IF($E11=0,0,($P11/$E11)*100)</f>
        <v>100</v>
      </c>
      <c r="U11" s="23">
        <f>IF($E11=0,0,($Q11/$E11)*100)</f>
        <v>94.18530000000001</v>
      </c>
      <c r="V11" s="19">
        <v>3624000</v>
      </c>
      <c r="W11" s="20"/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37</v>
      </c>
      <c r="B13" s="18">
        <v>0</v>
      </c>
      <c r="C13" s="18">
        <v>0</v>
      </c>
      <c r="D13" s="18"/>
      <c r="E13" s="18">
        <f t="shared" si="0"/>
        <v>0</v>
      </c>
      <c r="F13" s="19">
        <v>0</v>
      </c>
      <c r="G13" s="20">
        <v>0</v>
      </c>
      <c r="H13" s="19">
        <v>0</v>
      </c>
      <c r="I13" s="20">
        <v>0</v>
      </c>
      <c r="J13" s="19">
        <v>0</v>
      </c>
      <c r="K13" s="20">
        <v>0</v>
      </c>
      <c r="L13" s="19">
        <v>0</v>
      </c>
      <c r="M13" s="20">
        <v>0</v>
      </c>
      <c r="N13" s="19">
        <v>0</v>
      </c>
      <c r="O13" s="20">
        <v>0</v>
      </c>
      <c r="P13" s="19">
        <f t="shared" si="1"/>
        <v>0</v>
      </c>
      <c r="Q13" s="20">
        <f t="shared" si="2"/>
        <v>0</v>
      </c>
      <c r="R13" s="21">
        <f t="shared" si="3"/>
        <v>0</v>
      </c>
      <c r="S13" s="22">
        <f t="shared" si="4"/>
        <v>0</v>
      </c>
      <c r="T13" s="21">
        <f>IF($E13=0,0,($P13/$E13)*100)</f>
        <v>0</v>
      </c>
      <c r="U13" s="23">
        <f>IF($E13=0,0,($Q13/$E13)*100)</f>
        <v>0</v>
      </c>
      <c r="V13" s="19"/>
      <c r="W13" s="20"/>
    </row>
    <row r="14" spans="1:23" ht="12.75" customHeight="1">
      <c r="A14" s="17" t="s">
        <v>38</v>
      </c>
      <c r="B14" s="18">
        <v>1000000</v>
      </c>
      <c r="C14" s="18">
        <v>100000</v>
      </c>
      <c r="D14" s="18"/>
      <c r="E14" s="18">
        <f t="shared" si="0"/>
        <v>1100000</v>
      </c>
      <c r="F14" s="19">
        <v>1100000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54000000</v>
      </c>
      <c r="C15" s="25">
        <f>SUM(C9:C14)</f>
        <v>100000</v>
      </c>
      <c r="D15" s="25"/>
      <c r="E15" s="25">
        <f t="shared" si="0"/>
        <v>54100000</v>
      </c>
      <c r="F15" s="26">
        <f aca="true" t="shared" si="5" ref="F15:O15">SUM(F9:F14)</f>
        <v>54100000</v>
      </c>
      <c r="G15" s="27">
        <f t="shared" si="5"/>
        <v>53000000</v>
      </c>
      <c r="H15" s="26">
        <f t="shared" si="5"/>
        <v>11263000</v>
      </c>
      <c r="I15" s="27">
        <f t="shared" si="5"/>
        <v>10793957</v>
      </c>
      <c r="J15" s="26">
        <f t="shared" si="5"/>
        <v>16628000</v>
      </c>
      <c r="K15" s="27">
        <f t="shared" si="5"/>
        <v>13671627</v>
      </c>
      <c r="L15" s="26">
        <f t="shared" si="5"/>
        <v>10536000</v>
      </c>
      <c r="M15" s="27">
        <f t="shared" si="5"/>
        <v>10926446</v>
      </c>
      <c r="N15" s="26">
        <f t="shared" si="5"/>
        <v>13668000</v>
      </c>
      <c r="O15" s="27">
        <f t="shared" si="5"/>
        <v>12961173</v>
      </c>
      <c r="P15" s="26">
        <f t="shared" si="1"/>
        <v>52095000</v>
      </c>
      <c r="Q15" s="27">
        <f t="shared" si="2"/>
        <v>48353203</v>
      </c>
      <c r="R15" s="28">
        <f t="shared" si="3"/>
        <v>29.726651480637813</v>
      </c>
      <c r="S15" s="29">
        <f t="shared" si="4"/>
        <v>18.6220386757048</v>
      </c>
      <c r="T15" s="28">
        <f>IF(SUM($E9:$E13)=0,0,(P15/SUM($E9:$E13))*100)</f>
        <v>98.29245283018868</v>
      </c>
      <c r="U15" s="30">
        <f>IF(SUM($E9:$E13)=0,0,(Q15/SUM($E9:$E13))*100)</f>
        <v>91.23245849056603</v>
      </c>
      <c r="V15" s="26">
        <f>SUM(V9:V14)</f>
        <v>3624000</v>
      </c>
      <c r="W15" s="27">
        <f>SUM(W9:W14)</f>
        <v>0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28480000</v>
      </c>
      <c r="C17" s="18">
        <v>0</v>
      </c>
      <c r="D17" s="18"/>
      <c r="E17" s="18">
        <f>$B17+$C17+$D17</f>
        <v>28480000</v>
      </c>
      <c r="F17" s="19">
        <v>28480000</v>
      </c>
      <c r="G17" s="20">
        <v>28480000</v>
      </c>
      <c r="H17" s="19">
        <v>565000</v>
      </c>
      <c r="I17" s="20">
        <v>5913990</v>
      </c>
      <c r="J17" s="19">
        <v>4432000</v>
      </c>
      <c r="K17" s="20">
        <v>7347886</v>
      </c>
      <c r="L17" s="19">
        <v>1943000</v>
      </c>
      <c r="M17" s="20">
        <v>4943179</v>
      </c>
      <c r="N17" s="19">
        <v>6706000</v>
      </c>
      <c r="O17" s="20">
        <v>10373551</v>
      </c>
      <c r="P17" s="19">
        <f>$H17+$J17+$L17+$N17</f>
        <v>13646000</v>
      </c>
      <c r="Q17" s="20">
        <f>$I17+$K17+$M17+$O17</f>
        <v>28578606</v>
      </c>
      <c r="R17" s="21">
        <f>IF($L17=0,0,(($N17-$L17)/$L17)*100)</f>
        <v>245.13638703036543</v>
      </c>
      <c r="S17" s="22">
        <f>IF($M17=0,0,(($O17-$M17)/$M17)*100)</f>
        <v>109.85586400977994</v>
      </c>
      <c r="T17" s="21">
        <f>IF($E17=0,0,($P17/$E17)*100)</f>
        <v>47.914325842696634</v>
      </c>
      <c r="U17" s="23">
        <f>IF($E17=0,0,($Q17/$E17)*100)</f>
        <v>100.34622893258427</v>
      </c>
      <c r="V17" s="19">
        <v>2458000</v>
      </c>
      <c r="W17" s="20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20">
        <v>0</v>
      </c>
      <c r="P18" s="19">
        <f>$H18+$J18+$L18+$N18</f>
        <v>0</v>
      </c>
      <c r="Q18" s="20">
        <f>$I18+$K18+$M18+$O18</f>
        <v>0</v>
      </c>
      <c r="R18" s="21">
        <f>IF($L18=0,0,(($N18-$L18)/$L18)*100)</f>
        <v>0</v>
      </c>
      <c r="S18" s="22">
        <f>IF($M18=0,0,(($O18-$M18)/$M18)*100)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0</v>
      </c>
      <c r="O19" s="20">
        <v>0</v>
      </c>
      <c r="P19" s="19">
        <f>$H19+$J19+$L19+$N19</f>
        <v>0</v>
      </c>
      <c r="Q19" s="20">
        <f>$I19+$K19+$M19+$O19</f>
        <v>0</v>
      </c>
      <c r="R19" s="21">
        <f>IF($L19=0,0,(($N19-$L19)/$L19)*100)</f>
        <v>0</v>
      </c>
      <c r="S19" s="22">
        <f>IF($M19=0,0,(($O19-$M19)/$M19)*100)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24" t="s">
        <v>39</v>
      </c>
      <c r="B20" s="25">
        <f>SUM(B17:B19)</f>
        <v>28480000</v>
      </c>
      <c r="C20" s="25">
        <f>SUM(C17:C19)</f>
        <v>0</v>
      </c>
      <c r="D20" s="25"/>
      <c r="E20" s="25">
        <f>$B20+$C20+$D20</f>
        <v>28480000</v>
      </c>
      <c r="F20" s="26">
        <f aca="true" t="shared" si="6" ref="F20:O20">SUM(F17:F19)</f>
        <v>28480000</v>
      </c>
      <c r="G20" s="27">
        <f t="shared" si="6"/>
        <v>28480000</v>
      </c>
      <c r="H20" s="26">
        <f t="shared" si="6"/>
        <v>565000</v>
      </c>
      <c r="I20" s="27">
        <f t="shared" si="6"/>
        <v>5913990</v>
      </c>
      <c r="J20" s="26">
        <f t="shared" si="6"/>
        <v>4432000</v>
      </c>
      <c r="K20" s="27">
        <f t="shared" si="6"/>
        <v>7347886</v>
      </c>
      <c r="L20" s="26">
        <f t="shared" si="6"/>
        <v>1943000</v>
      </c>
      <c r="M20" s="27">
        <f t="shared" si="6"/>
        <v>4943179</v>
      </c>
      <c r="N20" s="26">
        <f t="shared" si="6"/>
        <v>6706000</v>
      </c>
      <c r="O20" s="27">
        <f t="shared" si="6"/>
        <v>10373551</v>
      </c>
      <c r="P20" s="26">
        <f>$H20+$J20+$L20+$N20</f>
        <v>13646000</v>
      </c>
      <c r="Q20" s="27">
        <f>$I20+$K20+$M20+$O20</f>
        <v>28578606</v>
      </c>
      <c r="R20" s="28">
        <f>IF($L20=0,0,(($N20-$L20)/$L20)*100)</f>
        <v>245.13638703036543</v>
      </c>
      <c r="S20" s="29">
        <f>IF($M20=0,0,(($O20-$M20)/$M20)*100)</f>
        <v>109.85586400977994</v>
      </c>
      <c r="T20" s="28">
        <f>IF($E20=0,0,($P20/$E20)*100)</f>
        <v>47.914325842696634</v>
      </c>
      <c r="U20" s="30">
        <f>IF($E20=0,0,($Q20/$E20)*100)</f>
        <v>100.34622893258427</v>
      </c>
      <c r="V20" s="26">
        <f>SUM(V17:V19)</f>
        <v>2458000</v>
      </c>
      <c r="W20" s="27">
        <f>SUM(W17:W19)</f>
        <v>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0</v>
      </c>
      <c r="C22" s="18">
        <v>0</v>
      </c>
      <c r="D22" s="18"/>
      <c r="E22" s="18">
        <f>$B22+$C22+$D22</f>
        <v>0</v>
      </c>
      <c r="F22" s="19">
        <v>0</v>
      </c>
      <c r="G22" s="20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0">
        <v>0</v>
      </c>
      <c r="N22" s="19">
        <v>0</v>
      </c>
      <c r="O22" s="20">
        <v>0</v>
      </c>
      <c r="P22" s="19">
        <f>$H22+$J22+$L22+$N22</f>
        <v>0</v>
      </c>
      <c r="Q22" s="20">
        <f>$I22+$K22+$M22+$O22</f>
        <v>0</v>
      </c>
      <c r="R22" s="21">
        <f>IF($L22=0,0,(($N22-$L22)/$L22)*100)</f>
        <v>0</v>
      </c>
      <c r="S22" s="22">
        <f>IF($M22=0,0,(($O22-$M22)/$M22)*100)</f>
        <v>0</v>
      </c>
      <c r="T22" s="21">
        <f>IF($E22=0,0,($P22/$E22)*100)</f>
        <v>0</v>
      </c>
      <c r="U22" s="23">
        <f>IF($E22=0,0,($Q22/$E22)*100)</f>
        <v>0</v>
      </c>
      <c r="V22" s="19"/>
      <c r="W22" s="20"/>
    </row>
    <row r="23" spans="1:23" ht="12.75" customHeight="1">
      <c r="A23" s="17" t="s">
        <v>46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>
        <v>0</v>
      </c>
      <c r="O23" s="20">
        <v>0</v>
      </c>
      <c r="P23" s="19">
        <f>$H23+$J23+$L23+$N23</f>
        <v>0</v>
      </c>
      <c r="Q23" s="20">
        <f>$I23+$K23+$M23+$O23</f>
        <v>0</v>
      </c>
      <c r="R23" s="21">
        <f>IF($L23=0,0,(($N23-$L23)/$L23)*100)</f>
        <v>0</v>
      </c>
      <c r="S23" s="22">
        <f>IF($M23=0,0,(($O23-$M23)/$M23)*100)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47</v>
      </c>
      <c r="B24" s="18">
        <v>1465000</v>
      </c>
      <c r="C24" s="18">
        <v>0</v>
      </c>
      <c r="D24" s="18"/>
      <c r="E24" s="18">
        <f>$B24+$C24+$D24</f>
        <v>1465000</v>
      </c>
      <c r="F24" s="19">
        <v>1465000</v>
      </c>
      <c r="G24" s="20">
        <v>1465000</v>
      </c>
      <c r="H24" s="19">
        <v>0</v>
      </c>
      <c r="I24" s="20">
        <v>0</v>
      </c>
      <c r="J24" s="19">
        <v>175000</v>
      </c>
      <c r="K24" s="20">
        <v>0</v>
      </c>
      <c r="L24" s="19">
        <v>466000</v>
      </c>
      <c r="M24" s="20">
        <v>410732</v>
      </c>
      <c r="N24" s="19">
        <v>824000</v>
      </c>
      <c r="O24" s="20">
        <v>865424</v>
      </c>
      <c r="P24" s="19">
        <f>$H24+$J24+$L24+$N24</f>
        <v>1465000</v>
      </c>
      <c r="Q24" s="20">
        <f>$I24+$K24+$M24+$O24</f>
        <v>1276156</v>
      </c>
      <c r="R24" s="21">
        <f>IF($L24=0,0,(($N24-$L24)/$L24)*100)</f>
        <v>76.82403433476395</v>
      </c>
      <c r="S24" s="22">
        <f>IF($M24=0,0,(($O24-$M24)/$M24)*100)</f>
        <v>110.70284272956575</v>
      </c>
      <c r="T24" s="21">
        <f>IF($E24=0,0,($P24/$E24)*100)</f>
        <v>100</v>
      </c>
      <c r="U24" s="23">
        <f>IF($E24=0,0,($Q24/$E24)*100)</f>
        <v>87.10962457337884</v>
      </c>
      <c r="V24" s="19"/>
      <c r="W24" s="20"/>
    </row>
    <row r="25" spans="1:23" ht="12.75" customHeight="1">
      <c r="A25" s="24" t="s">
        <v>39</v>
      </c>
      <c r="B25" s="25">
        <f>SUM(B22:B24)</f>
        <v>1465000</v>
      </c>
      <c r="C25" s="25">
        <f>SUM(C22:C24)</f>
        <v>0</v>
      </c>
      <c r="D25" s="25"/>
      <c r="E25" s="25">
        <f>$B25+$C25+$D25</f>
        <v>1465000</v>
      </c>
      <c r="F25" s="26">
        <f aca="true" t="shared" si="7" ref="F25:O25">SUM(F22:F24)</f>
        <v>1465000</v>
      </c>
      <c r="G25" s="27">
        <f t="shared" si="7"/>
        <v>1465000</v>
      </c>
      <c r="H25" s="26">
        <f t="shared" si="7"/>
        <v>0</v>
      </c>
      <c r="I25" s="27">
        <f t="shared" si="7"/>
        <v>0</v>
      </c>
      <c r="J25" s="26">
        <f t="shared" si="7"/>
        <v>175000</v>
      </c>
      <c r="K25" s="27">
        <f t="shared" si="7"/>
        <v>0</v>
      </c>
      <c r="L25" s="26">
        <f t="shared" si="7"/>
        <v>466000</v>
      </c>
      <c r="M25" s="27">
        <f t="shared" si="7"/>
        <v>410732</v>
      </c>
      <c r="N25" s="26">
        <f t="shared" si="7"/>
        <v>824000</v>
      </c>
      <c r="O25" s="27">
        <f t="shared" si="7"/>
        <v>865424</v>
      </c>
      <c r="P25" s="26">
        <f>$H25+$J25+$L25+$N25</f>
        <v>1465000</v>
      </c>
      <c r="Q25" s="27">
        <f>$I25+$K25+$M25+$O25</f>
        <v>1276156</v>
      </c>
      <c r="R25" s="28">
        <f>IF($L25=0,0,(($N25-$L25)/$L25)*100)</f>
        <v>76.82403433476395</v>
      </c>
      <c r="S25" s="29">
        <f>IF($M25=0,0,(($O25-$M25)/$M25)*100)</f>
        <v>110.70284272956575</v>
      </c>
      <c r="T25" s="28">
        <f>IF($E25=0,0,($P25/$E25)*100)</f>
        <v>100</v>
      </c>
      <c r="U25" s="30">
        <f>IF($E25=0,0,($Q25/$E25)*100)</f>
        <v>87.10962457337884</v>
      </c>
      <c r="V25" s="26">
        <f>SUM(V22:V24)</f>
        <v>0</v>
      </c>
      <c r="W25" s="27">
        <f>SUM(W22:W24)</f>
        <v>0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37618000</v>
      </c>
      <c r="C27" s="18">
        <v>0</v>
      </c>
      <c r="D27" s="18"/>
      <c r="E27" s="18">
        <f>$B27+$C27+$D27</f>
        <v>37618000</v>
      </c>
      <c r="F27" s="19">
        <v>37618000</v>
      </c>
      <c r="G27" s="20">
        <v>37618000</v>
      </c>
      <c r="H27" s="19">
        <v>3726000</v>
      </c>
      <c r="I27" s="20">
        <v>9824051</v>
      </c>
      <c r="J27" s="19">
        <v>13144000</v>
      </c>
      <c r="K27" s="20">
        <v>16062731</v>
      </c>
      <c r="L27" s="19">
        <v>5862000</v>
      </c>
      <c r="M27" s="20">
        <v>11545529</v>
      </c>
      <c r="N27" s="19">
        <v>10492000</v>
      </c>
      <c r="O27" s="20">
        <v>4416644</v>
      </c>
      <c r="P27" s="19">
        <f>$H27+$J27+$L27+$N27</f>
        <v>33224000</v>
      </c>
      <c r="Q27" s="20">
        <f>$I27+$K27+$M27+$O27</f>
        <v>41848955</v>
      </c>
      <c r="R27" s="21">
        <f>IF($L27=0,0,(($N27-$L27)/$L27)*100)</f>
        <v>78.98328215626066</v>
      </c>
      <c r="S27" s="22">
        <f>IF($M27=0,0,(($O27-$M27)/$M27)*100)</f>
        <v>-61.74584984369274</v>
      </c>
      <c r="T27" s="21">
        <f>IF($E27=0,0,($P27/$E27)*100)</f>
        <v>88.31942155351162</v>
      </c>
      <c r="U27" s="23">
        <f>IF($E27=0,0,($Q27/$E27)*100)</f>
        <v>111.24715561699186</v>
      </c>
      <c r="V27" s="19">
        <v>3938000</v>
      </c>
      <c r="W27" s="20"/>
    </row>
    <row r="28" spans="1:23" ht="12.75" customHeight="1">
      <c r="A28" s="24" t="s">
        <v>39</v>
      </c>
      <c r="B28" s="25">
        <f>B27</f>
        <v>37618000</v>
      </c>
      <c r="C28" s="25">
        <f>C27</f>
        <v>0</v>
      </c>
      <c r="D28" s="25"/>
      <c r="E28" s="25">
        <f>$B28+$C28+$D28</f>
        <v>37618000</v>
      </c>
      <c r="F28" s="26">
        <f aca="true" t="shared" si="8" ref="F28:O28">F27</f>
        <v>37618000</v>
      </c>
      <c r="G28" s="27">
        <f t="shared" si="8"/>
        <v>37618000</v>
      </c>
      <c r="H28" s="26">
        <f t="shared" si="8"/>
        <v>3726000</v>
      </c>
      <c r="I28" s="27">
        <f t="shared" si="8"/>
        <v>9824051</v>
      </c>
      <c r="J28" s="26">
        <f t="shared" si="8"/>
        <v>13144000</v>
      </c>
      <c r="K28" s="27">
        <f t="shared" si="8"/>
        <v>16062731</v>
      </c>
      <c r="L28" s="26">
        <f t="shared" si="8"/>
        <v>5862000</v>
      </c>
      <c r="M28" s="27">
        <f t="shared" si="8"/>
        <v>11545529</v>
      </c>
      <c r="N28" s="26">
        <f t="shared" si="8"/>
        <v>10492000</v>
      </c>
      <c r="O28" s="27">
        <f t="shared" si="8"/>
        <v>4416644</v>
      </c>
      <c r="P28" s="26">
        <f>$H28+$J28+$L28+$N28</f>
        <v>33224000</v>
      </c>
      <c r="Q28" s="27">
        <f>$I28+$K28+$M28+$O28</f>
        <v>41848955</v>
      </c>
      <c r="R28" s="28">
        <f>IF($L28=0,0,(($N28-$L28)/$L28)*100)</f>
        <v>78.98328215626066</v>
      </c>
      <c r="S28" s="29">
        <f>IF($M28=0,0,(($O28-$M28)/$M28)*100)</f>
        <v>-61.74584984369274</v>
      </c>
      <c r="T28" s="28">
        <f>IF($E28=0,0,($P28/$E28)*100)</f>
        <v>88.31942155351162</v>
      </c>
      <c r="U28" s="30">
        <f>IF($E28=0,0,($Q28/$E28)*100)</f>
        <v>111.24715561699186</v>
      </c>
      <c r="V28" s="26">
        <f>V27</f>
        <v>3938000</v>
      </c>
      <c r="W28" s="27">
        <f>W27</f>
        <v>0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77100000</v>
      </c>
      <c r="C30" s="18">
        <v>0</v>
      </c>
      <c r="D30" s="18"/>
      <c r="E30" s="18">
        <f aca="true" t="shared" si="9" ref="E30:E35">$B30+$C30+$D30</f>
        <v>77100000</v>
      </c>
      <c r="F30" s="19">
        <v>77100000</v>
      </c>
      <c r="G30" s="20">
        <v>77100000</v>
      </c>
      <c r="H30" s="19">
        <v>12295000</v>
      </c>
      <c r="I30" s="20">
        <v>10054377</v>
      </c>
      <c r="J30" s="19">
        <v>10122000</v>
      </c>
      <c r="K30" s="20">
        <v>22827501</v>
      </c>
      <c r="L30" s="19">
        <v>12231000</v>
      </c>
      <c r="M30" s="20">
        <v>24993397</v>
      </c>
      <c r="N30" s="19">
        <v>22570000</v>
      </c>
      <c r="O30" s="20">
        <v>5814448</v>
      </c>
      <c r="P30" s="19">
        <f aca="true" t="shared" si="10" ref="P30:P35">$H30+$J30+$L30+$N30</f>
        <v>57218000</v>
      </c>
      <c r="Q30" s="20">
        <f aca="true" t="shared" si="11" ref="Q30:Q35">$I30+$K30+$M30+$O30</f>
        <v>63689723</v>
      </c>
      <c r="R30" s="21">
        <f aca="true" t="shared" si="12" ref="R30:R35">IF($L30=0,0,(($N30-$L30)/$L30)*100)</f>
        <v>84.53110947592184</v>
      </c>
      <c r="S30" s="22">
        <f aca="true" t="shared" si="13" ref="S30:S35">IF($M30=0,0,(($O30-$M30)/$M30)*100)</f>
        <v>-76.73606352909931</v>
      </c>
      <c r="T30" s="21">
        <f>IF($E30=0,0,($P30/$E30)*100)</f>
        <v>74.21271076523995</v>
      </c>
      <c r="U30" s="23">
        <f>IF($E30=0,0,($Q30/$E30)*100)</f>
        <v>82.60664461738003</v>
      </c>
      <c r="V30" s="19">
        <v>15332000</v>
      </c>
      <c r="W30" s="20"/>
    </row>
    <row r="31" spans="1:23" ht="12.75" customHeight="1">
      <c r="A31" s="17" t="s">
        <v>52</v>
      </c>
      <c r="B31" s="18">
        <v>16497000</v>
      </c>
      <c r="C31" s="18">
        <v>7166000</v>
      </c>
      <c r="D31" s="18"/>
      <c r="E31" s="18">
        <f t="shared" si="9"/>
        <v>23663000</v>
      </c>
      <c r="F31" s="19">
        <v>23663000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10000000</v>
      </c>
      <c r="C33" s="18">
        <v>-7000000</v>
      </c>
      <c r="D33" s="18"/>
      <c r="E33" s="18">
        <f t="shared" si="9"/>
        <v>3000000</v>
      </c>
      <c r="F33" s="19">
        <v>3000000</v>
      </c>
      <c r="G33" s="20">
        <v>3000000</v>
      </c>
      <c r="H33" s="19">
        <v>0</v>
      </c>
      <c r="I33" s="20">
        <v>0</v>
      </c>
      <c r="J33" s="19">
        <v>0</v>
      </c>
      <c r="K33" s="20">
        <v>44518</v>
      </c>
      <c r="L33" s="19">
        <v>0</v>
      </c>
      <c r="M33" s="20">
        <v>4709445</v>
      </c>
      <c r="N33" s="19">
        <v>0</v>
      </c>
      <c r="O33" s="20">
        <v>471115</v>
      </c>
      <c r="P33" s="19">
        <f t="shared" si="10"/>
        <v>0</v>
      </c>
      <c r="Q33" s="20">
        <f t="shared" si="11"/>
        <v>5225078</v>
      </c>
      <c r="R33" s="21">
        <f t="shared" si="12"/>
        <v>0</v>
      </c>
      <c r="S33" s="22">
        <f t="shared" si="13"/>
        <v>-89.99637961585707</v>
      </c>
      <c r="T33" s="21">
        <f>IF($E33=0,0,($P33/$E33)*100)</f>
        <v>0</v>
      </c>
      <c r="U33" s="23">
        <f>IF($E33=0,0,($Q33/$E33)*100)</f>
        <v>174.16926666666666</v>
      </c>
      <c r="V33" s="19">
        <v>10841000</v>
      </c>
      <c r="W33" s="20">
        <v>4890000</v>
      </c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103597000</v>
      </c>
      <c r="C35" s="25">
        <f>SUM(C30:C34)</f>
        <v>166000</v>
      </c>
      <c r="D35" s="25"/>
      <c r="E35" s="25">
        <f t="shared" si="9"/>
        <v>103763000</v>
      </c>
      <c r="F35" s="26">
        <f aca="true" t="shared" si="14" ref="F35:O35">SUM(F30:F34)</f>
        <v>103763000</v>
      </c>
      <c r="G35" s="27">
        <f t="shared" si="14"/>
        <v>80100000</v>
      </c>
      <c r="H35" s="26">
        <f t="shared" si="14"/>
        <v>12295000</v>
      </c>
      <c r="I35" s="27">
        <f t="shared" si="14"/>
        <v>10054377</v>
      </c>
      <c r="J35" s="26">
        <f t="shared" si="14"/>
        <v>10122000</v>
      </c>
      <c r="K35" s="27">
        <f t="shared" si="14"/>
        <v>22872019</v>
      </c>
      <c r="L35" s="26">
        <f t="shared" si="14"/>
        <v>12231000</v>
      </c>
      <c r="M35" s="27">
        <f t="shared" si="14"/>
        <v>29702842</v>
      </c>
      <c r="N35" s="26">
        <f t="shared" si="14"/>
        <v>22570000</v>
      </c>
      <c r="O35" s="27">
        <f t="shared" si="14"/>
        <v>6285563</v>
      </c>
      <c r="P35" s="26">
        <f t="shared" si="10"/>
        <v>57218000</v>
      </c>
      <c r="Q35" s="27">
        <f t="shared" si="11"/>
        <v>68914801</v>
      </c>
      <c r="R35" s="28">
        <f t="shared" si="12"/>
        <v>84.53110947592184</v>
      </c>
      <c r="S35" s="29">
        <f t="shared" si="13"/>
        <v>-78.83851316315119</v>
      </c>
      <c r="T35" s="28">
        <f>IF((+$E30+$E33)=0,0,(P35/(+$E30+$E33))*100)</f>
        <v>71.43320848938826</v>
      </c>
      <c r="U35" s="30">
        <f>IF((+$E30+$E33)=0,0,(Q35/(+$E30+$E33))*100)</f>
        <v>86.03595630461922</v>
      </c>
      <c r="V35" s="26">
        <f>SUM(V30:V34)</f>
        <v>26173000</v>
      </c>
      <c r="W35" s="27">
        <f>SUM(W30:W34)</f>
        <v>4890000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270200000</v>
      </c>
      <c r="C38" s="18">
        <v>69567000</v>
      </c>
      <c r="D38" s="18"/>
      <c r="E38" s="18">
        <f t="shared" si="15"/>
        <v>339767000</v>
      </c>
      <c r="F38" s="19">
        <v>339767000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24500000</v>
      </c>
      <c r="C39" s="18">
        <v>2000000</v>
      </c>
      <c r="D39" s="18"/>
      <c r="E39" s="18">
        <f t="shared" si="15"/>
        <v>26500000</v>
      </c>
      <c r="F39" s="19">
        <v>26500000</v>
      </c>
      <c r="G39" s="20">
        <v>26500000</v>
      </c>
      <c r="H39" s="19">
        <v>3749000</v>
      </c>
      <c r="I39" s="20">
        <v>4842326</v>
      </c>
      <c r="J39" s="19">
        <v>7014000</v>
      </c>
      <c r="K39" s="20">
        <v>7751643</v>
      </c>
      <c r="L39" s="19">
        <v>10025000</v>
      </c>
      <c r="M39" s="20">
        <v>6398155</v>
      </c>
      <c r="N39" s="19">
        <v>5712000</v>
      </c>
      <c r="O39" s="20">
        <v>6905280</v>
      </c>
      <c r="P39" s="19">
        <f t="shared" si="16"/>
        <v>26500000</v>
      </c>
      <c r="Q39" s="20">
        <f t="shared" si="17"/>
        <v>25897404</v>
      </c>
      <c r="R39" s="21">
        <f t="shared" si="18"/>
        <v>-43.02244389027432</v>
      </c>
      <c r="S39" s="22">
        <f t="shared" si="19"/>
        <v>7.9261130747848405</v>
      </c>
      <c r="T39" s="21">
        <f t="shared" si="20"/>
        <v>100</v>
      </c>
      <c r="U39" s="23">
        <f t="shared" si="21"/>
        <v>97.72605283018868</v>
      </c>
      <c r="V39" s="19"/>
      <c r="W39" s="20"/>
    </row>
    <row r="40" spans="1:23" ht="12.75" customHeight="1">
      <c r="A40" s="17" t="s">
        <v>60</v>
      </c>
      <c r="B40" s="18">
        <v>5800000</v>
      </c>
      <c r="C40" s="18">
        <v>0</v>
      </c>
      <c r="D40" s="18"/>
      <c r="E40" s="18">
        <f t="shared" si="15"/>
        <v>5800000</v>
      </c>
      <c r="F40" s="19">
        <v>5800000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16371000</v>
      </c>
      <c r="C42" s="18">
        <v>0</v>
      </c>
      <c r="D42" s="18"/>
      <c r="E42" s="18">
        <f t="shared" si="15"/>
        <v>16371000</v>
      </c>
      <c r="F42" s="19">
        <v>16371000</v>
      </c>
      <c r="G42" s="20">
        <v>16371000</v>
      </c>
      <c r="H42" s="19">
        <v>2729000</v>
      </c>
      <c r="I42" s="20">
        <v>1040428</v>
      </c>
      <c r="J42" s="19">
        <v>6416000</v>
      </c>
      <c r="K42" s="20">
        <v>8081316</v>
      </c>
      <c r="L42" s="19">
        <v>1512000</v>
      </c>
      <c r="M42" s="20">
        <v>3171881</v>
      </c>
      <c r="N42" s="19">
        <v>5118000</v>
      </c>
      <c r="O42" s="20">
        <v>3482189</v>
      </c>
      <c r="P42" s="19">
        <f t="shared" si="16"/>
        <v>15775000</v>
      </c>
      <c r="Q42" s="20">
        <f t="shared" si="17"/>
        <v>15775814</v>
      </c>
      <c r="R42" s="21">
        <f t="shared" si="18"/>
        <v>238.4920634920635</v>
      </c>
      <c r="S42" s="22">
        <f t="shared" si="19"/>
        <v>9.783090853660651</v>
      </c>
      <c r="T42" s="21">
        <f t="shared" si="20"/>
        <v>96.35941604055954</v>
      </c>
      <c r="U42" s="23">
        <f t="shared" si="21"/>
        <v>96.36438824751085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316871000</v>
      </c>
      <c r="C44" s="25">
        <f>SUM(C37:C43)</f>
        <v>71567000</v>
      </c>
      <c r="D44" s="25"/>
      <c r="E44" s="25">
        <f t="shared" si="15"/>
        <v>388438000</v>
      </c>
      <c r="F44" s="26">
        <f aca="true" t="shared" si="22" ref="F44:O44">SUM(F37:F43)</f>
        <v>388438000</v>
      </c>
      <c r="G44" s="27">
        <f t="shared" si="22"/>
        <v>42871000</v>
      </c>
      <c r="H44" s="26">
        <f t="shared" si="22"/>
        <v>6478000</v>
      </c>
      <c r="I44" s="27">
        <f t="shared" si="22"/>
        <v>5882754</v>
      </c>
      <c r="J44" s="26">
        <f t="shared" si="22"/>
        <v>13430000</v>
      </c>
      <c r="K44" s="27">
        <f t="shared" si="22"/>
        <v>15832959</v>
      </c>
      <c r="L44" s="26">
        <f t="shared" si="22"/>
        <v>11537000</v>
      </c>
      <c r="M44" s="27">
        <f t="shared" si="22"/>
        <v>9570036</v>
      </c>
      <c r="N44" s="26">
        <f t="shared" si="22"/>
        <v>10830000</v>
      </c>
      <c r="O44" s="27">
        <f t="shared" si="22"/>
        <v>10387469</v>
      </c>
      <c r="P44" s="26">
        <f t="shared" si="16"/>
        <v>42275000</v>
      </c>
      <c r="Q44" s="27">
        <f t="shared" si="17"/>
        <v>41673218</v>
      </c>
      <c r="R44" s="28">
        <f t="shared" si="18"/>
        <v>-6.128109560544336</v>
      </c>
      <c r="S44" s="29">
        <f t="shared" si="19"/>
        <v>8.541587513359406</v>
      </c>
      <c r="T44" s="28">
        <f>IF((+$E39+$E41+$E42)=0,0,(P44/(+$E39+$E41+$E42))*100)</f>
        <v>98.60978283688274</v>
      </c>
      <c r="U44" s="30">
        <f>IF((+$E39+$E41+$E42)=0,0,(Q44/(+$E39+$E41+$E42))*100)</f>
        <v>97.20607870121994</v>
      </c>
      <c r="V44" s="26">
        <f>SUM(V37:V43)</f>
        <v>0</v>
      </c>
      <c r="W44" s="27">
        <f>SUM(W37:W43)</f>
        <v>0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0</v>
      </c>
      <c r="C47" s="18">
        <v>0</v>
      </c>
      <c r="D47" s="18"/>
      <c r="E47" s="18">
        <f>$B47+$C47+$D47</f>
        <v>0</v>
      </c>
      <c r="F47" s="19">
        <v>0</v>
      </c>
      <c r="G47" s="20">
        <v>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f>$H47+$J47+$L47+$N47</f>
        <v>0</v>
      </c>
      <c r="Q47" s="20">
        <f>$I47+$K47+$M47+$O47</f>
        <v>0</v>
      </c>
      <c r="R47" s="21">
        <f>IF($L47=0,0,(($N47-$L47)/$L47)*100)</f>
        <v>0</v>
      </c>
      <c r="S47" s="22">
        <f>IF($M47=0,0,(($O47-$M47)/$M47)*100)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0</v>
      </c>
      <c r="C50" s="36">
        <f>SUM(C46:C49)</f>
        <v>0</v>
      </c>
      <c r="D50" s="36"/>
      <c r="E50" s="36">
        <f>$B50+$C50+$D50</f>
        <v>0</v>
      </c>
      <c r="F50" s="37">
        <f aca="true" t="shared" si="23" ref="F50:O50">SUM(F46:F49)</f>
        <v>0</v>
      </c>
      <c r="G50" s="38">
        <f t="shared" si="23"/>
        <v>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0</v>
      </c>
      <c r="N50" s="37">
        <f t="shared" si="23"/>
        <v>0</v>
      </c>
      <c r="O50" s="38">
        <f t="shared" si="23"/>
        <v>0</v>
      </c>
      <c r="P50" s="37">
        <f>$H50+$J50+$L50+$N50</f>
        <v>0</v>
      </c>
      <c r="Q50" s="38">
        <f>$I50+$K50+$M50+$O50</f>
        <v>0</v>
      </c>
      <c r="R50" s="39">
        <f>IF($L50=0,0,(($N50-$L50)/$L50)*100)</f>
        <v>0</v>
      </c>
      <c r="S50" s="40">
        <f>IF($M50=0,0,(($O50-$M50)/$M50)*100)</f>
        <v>0</v>
      </c>
      <c r="T50" s="39">
        <f>IF($E50=0,0,($P50/$E50)*100)</f>
        <v>0</v>
      </c>
      <c r="U50" s="41">
        <f>IF($E50=0,0,($Q50/$E50)*100)</f>
        <v>0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4210000</v>
      </c>
      <c r="C52" s="18">
        <v>0</v>
      </c>
      <c r="D52" s="18"/>
      <c r="E52" s="18">
        <f>$B52+$C52+$D52</f>
        <v>4210000</v>
      </c>
      <c r="F52" s="19">
        <v>4210000</v>
      </c>
      <c r="G52" s="20">
        <v>4210000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0</v>
      </c>
      <c r="P52" s="19">
        <f>$H52+$J52+$L52+$N52</f>
        <v>0</v>
      </c>
      <c r="Q52" s="20">
        <f>$I52+$K52+$M52+$O52</f>
        <v>0</v>
      </c>
      <c r="R52" s="21">
        <f>IF($L52=0,0,(($N52-$L52)/$L52)*100)</f>
        <v>0</v>
      </c>
      <c r="S52" s="22">
        <f>IF($M52=0,0,(($O52-$M52)/$M52)*100)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994000</v>
      </c>
      <c r="D53" s="18"/>
      <c r="E53" s="18">
        <f>$B53+$C53+$D53</f>
        <v>994000</v>
      </c>
      <c r="F53" s="19">
        <v>994000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4210000</v>
      </c>
      <c r="C55" s="25">
        <f>SUM(C52:C54)</f>
        <v>994000</v>
      </c>
      <c r="D55" s="25"/>
      <c r="E55" s="25">
        <f>$B55+$C55+$D55</f>
        <v>5204000</v>
      </c>
      <c r="F55" s="26">
        <f aca="true" t="shared" si="24" ref="F55:O55">SUM(F52:F54)</f>
        <v>5204000</v>
      </c>
      <c r="G55" s="27">
        <f t="shared" si="24"/>
        <v>4210000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0</v>
      </c>
      <c r="L55" s="26">
        <f t="shared" si="24"/>
        <v>0</v>
      </c>
      <c r="M55" s="27">
        <f t="shared" si="24"/>
        <v>0</v>
      </c>
      <c r="N55" s="26">
        <f t="shared" si="24"/>
        <v>0</v>
      </c>
      <c r="O55" s="27">
        <f t="shared" si="24"/>
        <v>0</v>
      </c>
      <c r="P55" s="26">
        <f>$H55+$J55+$L55+$N55</f>
        <v>0</v>
      </c>
      <c r="Q55" s="27">
        <f>$I55+$K55+$M55+$O55</f>
        <v>0</v>
      </c>
      <c r="R55" s="28">
        <f>IF($L55=0,0,(($N55-$L55)/$L55)*100)</f>
        <v>0</v>
      </c>
      <c r="S55" s="29">
        <f>IF($M55=0,0,(($O55-$M55)/$M55)*100)</f>
        <v>0</v>
      </c>
      <c r="T55" s="28">
        <f>IF((+$E52+$E54)=0,0,(P55/(+$E52+$E54))*100)</f>
        <v>0</v>
      </c>
      <c r="U55" s="30">
        <f>IF((+$E52+$E54)=0,0,(Q55/(+$E52+$E54))*100)</f>
        <v>0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546241000</v>
      </c>
      <c r="C56" s="43">
        <f>SUM(C9:C14,C17:C19,C22:C24,C27,C30:C34,C37:C43,C46:C49,C52:C54)</f>
        <v>72827000</v>
      </c>
      <c r="D56" s="43"/>
      <c r="E56" s="43">
        <f>$B56+$C56+$D56</f>
        <v>619068000</v>
      </c>
      <c r="F56" s="44">
        <f aca="true" t="shared" si="25" ref="F56:O56">SUM(F9:F14,F17:F19,F22:F24,F27,F30:F34,F37:F43,F46:F49,F52:F54)</f>
        <v>619068000</v>
      </c>
      <c r="G56" s="45">
        <f t="shared" si="25"/>
        <v>247744000</v>
      </c>
      <c r="H56" s="44">
        <f t="shared" si="25"/>
        <v>34327000</v>
      </c>
      <c r="I56" s="45">
        <f t="shared" si="25"/>
        <v>42469129</v>
      </c>
      <c r="J56" s="44">
        <f t="shared" si="25"/>
        <v>57931000</v>
      </c>
      <c r="K56" s="45">
        <f t="shared" si="25"/>
        <v>75787222</v>
      </c>
      <c r="L56" s="44">
        <f t="shared" si="25"/>
        <v>42575000</v>
      </c>
      <c r="M56" s="45">
        <f t="shared" si="25"/>
        <v>67098764</v>
      </c>
      <c r="N56" s="44">
        <f t="shared" si="25"/>
        <v>65090000</v>
      </c>
      <c r="O56" s="45">
        <f t="shared" si="25"/>
        <v>45289824</v>
      </c>
      <c r="P56" s="44">
        <f>$H56+$J56+$L56+$N56</f>
        <v>199923000</v>
      </c>
      <c r="Q56" s="45">
        <f>$I56+$K56+$M56+$O56</f>
        <v>230644939</v>
      </c>
      <c r="R56" s="46">
        <f>IF($L56=0,0,(($N56-$L56)/$L56)*100)</f>
        <v>52.88314738696418</v>
      </c>
      <c r="S56" s="47">
        <f>IF($M56=0,0,(($O56-$M56)/$M56)*100)</f>
        <v>-32.502744759948186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80.69741345905452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93.09809278933092</v>
      </c>
      <c r="V56" s="44">
        <f>SUM(V9:V14,V17:V19,V22:V24,V27,V30:V34,V37:V43,V46:V49,V52:V54)</f>
        <v>36193000</v>
      </c>
      <c r="W56" s="45">
        <f>SUM(W9:W14,W17:W19,W22:W24,W27,W30:W34,W37:W43,W46:W49,W52:W54)</f>
        <v>4890000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493091000</v>
      </c>
      <c r="C58" s="18">
        <v>6032000</v>
      </c>
      <c r="D58" s="18"/>
      <c r="E58" s="18">
        <f>$B58+$C58+$D58</f>
        <v>499123000</v>
      </c>
      <c r="F58" s="19">
        <v>499123000</v>
      </c>
      <c r="G58" s="20">
        <v>499123000</v>
      </c>
      <c r="H58" s="19">
        <v>84816000</v>
      </c>
      <c r="I58" s="20">
        <v>96106951</v>
      </c>
      <c r="J58" s="19">
        <v>110653000</v>
      </c>
      <c r="K58" s="20">
        <v>126481364</v>
      </c>
      <c r="L58" s="19">
        <v>55349000</v>
      </c>
      <c r="M58" s="20">
        <v>61689056</v>
      </c>
      <c r="N58" s="19">
        <v>130767000</v>
      </c>
      <c r="O58" s="20">
        <v>146420520</v>
      </c>
      <c r="P58" s="19">
        <f>$H58+$J58+$L58+$N58</f>
        <v>381585000</v>
      </c>
      <c r="Q58" s="20">
        <f>$I58+$K58+$M58+$O58</f>
        <v>430697891</v>
      </c>
      <c r="R58" s="21">
        <f>IF($L58=0,0,(($N58-$L58)/$L58)*100)</f>
        <v>136.25901100290884</v>
      </c>
      <c r="S58" s="22">
        <f>IF($M58=0,0,(($O58-$M58)/$M58)*100)</f>
        <v>137.35250544278063</v>
      </c>
      <c r="T58" s="21">
        <f>IF($E58=0,0,($P58/$E58)*100)</f>
        <v>76.45109522101767</v>
      </c>
      <c r="U58" s="23">
        <f>IF($E58=0,0,($Q58/$E58)*100)</f>
        <v>86.29093249559727</v>
      </c>
      <c r="V58" s="19">
        <v>98425000</v>
      </c>
      <c r="W58" s="20">
        <v>14821849</v>
      </c>
    </row>
    <row r="59" spans="1:23" ht="12.75" customHeight="1">
      <c r="A59" s="35" t="s">
        <v>39</v>
      </c>
      <c r="B59" s="36">
        <f>B58</f>
        <v>493091000</v>
      </c>
      <c r="C59" s="36">
        <f>C58</f>
        <v>6032000</v>
      </c>
      <c r="D59" s="36"/>
      <c r="E59" s="36">
        <f>$B59+$C59+$D59</f>
        <v>499123000</v>
      </c>
      <c r="F59" s="37">
        <f aca="true" t="shared" si="26" ref="F59:O59">F58</f>
        <v>499123000</v>
      </c>
      <c r="G59" s="38">
        <f t="shared" si="26"/>
        <v>499123000</v>
      </c>
      <c r="H59" s="37">
        <f t="shared" si="26"/>
        <v>84816000</v>
      </c>
      <c r="I59" s="38">
        <f t="shared" si="26"/>
        <v>96106951</v>
      </c>
      <c r="J59" s="37">
        <f t="shared" si="26"/>
        <v>110653000</v>
      </c>
      <c r="K59" s="38">
        <f t="shared" si="26"/>
        <v>126481364</v>
      </c>
      <c r="L59" s="37">
        <f t="shared" si="26"/>
        <v>55349000</v>
      </c>
      <c r="M59" s="38">
        <f t="shared" si="26"/>
        <v>61689056</v>
      </c>
      <c r="N59" s="37">
        <f t="shared" si="26"/>
        <v>130767000</v>
      </c>
      <c r="O59" s="38">
        <f t="shared" si="26"/>
        <v>146420520</v>
      </c>
      <c r="P59" s="37">
        <f>$H59+$J59+$L59+$N59</f>
        <v>381585000</v>
      </c>
      <c r="Q59" s="38">
        <f>$I59+$K59+$M59+$O59</f>
        <v>430697891</v>
      </c>
      <c r="R59" s="39">
        <f>IF($L59=0,0,(($N59-$L59)/$L59)*100)</f>
        <v>136.25901100290884</v>
      </c>
      <c r="S59" s="40">
        <f>IF($M59=0,0,(($O59-$M59)/$M59)*100)</f>
        <v>137.35250544278063</v>
      </c>
      <c r="T59" s="39">
        <f>IF($E59=0,0,($P59/$E59)*100)</f>
        <v>76.45109522101767</v>
      </c>
      <c r="U59" s="41">
        <f>IF($E59=0,0,($Q59/$E59)*100)</f>
        <v>86.29093249559727</v>
      </c>
      <c r="V59" s="37">
        <f>V58</f>
        <v>98425000</v>
      </c>
      <c r="W59" s="38">
        <f>W58</f>
        <v>14821849</v>
      </c>
    </row>
    <row r="60" spans="1:23" ht="12.75" customHeight="1">
      <c r="A60" s="42" t="s">
        <v>73</v>
      </c>
      <c r="B60" s="43">
        <f>B58</f>
        <v>493091000</v>
      </c>
      <c r="C60" s="43">
        <f>C58</f>
        <v>6032000</v>
      </c>
      <c r="D60" s="43"/>
      <c r="E60" s="43">
        <f>$B60+$C60+$D60</f>
        <v>499123000</v>
      </c>
      <c r="F60" s="44">
        <f aca="true" t="shared" si="27" ref="F60:O60">F58</f>
        <v>499123000</v>
      </c>
      <c r="G60" s="45">
        <f t="shared" si="27"/>
        <v>499123000</v>
      </c>
      <c r="H60" s="44">
        <f t="shared" si="27"/>
        <v>84816000</v>
      </c>
      <c r="I60" s="45">
        <f t="shared" si="27"/>
        <v>96106951</v>
      </c>
      <c r="J60" s="44">
        <f t="shared" si="27"/>
        <v>110653000</v>
      </c>
      <c r="K60" s="45">
        <f t="shared" si="27"/>
        <v>126481364</v>
      </c>
      <c r="L60" s="44">
        <f t="shared" si="27"/>
        <v>55349000</v>
      </c>
      <c r="M60" s="45">
        <f t="shared" si="27"/>
        <v>61689056</v>
      </c>
      <c r="N60" s="44">
        <f t="shared" si="27"/>
        <v>130767000</v>
      </c>
      <c r="O60" s="45">
        <f t="shared" si="27"/>
        <v>146420520</v>
      </c>
      <c r="P60" s="44">
        <f>$H60+$J60+$L60+$N60</f>
        <v>381585000</v>
      </c>
      <c r="Q60" s="45">
        <f>$I60+$K60+$M60+$O60</f>
        <v>430697891</v>
      </c>
      <c r="R60" s="46">
        <f>IF($L60=0,0,(($N60-$L60)/$L60)*100)</f>
        <v>136.25901100290884</v>
      </c>
      <c r="S60" s="47">
        <f>IF($M60=0,0,(($O60-$M60)/$M60)*100)</f>
        <v>137.35250544278063</v>
      </c>
      <c r="T60" s="46">
        <f>IF($E60=0,0,($P60/$E60)*100)</f>
        <v>76.45109522101767</v>
      </c>
      <c r="U60" s="50">
        <f>IF($E60=0,0,($Q60/$E60)*100)</f>
        <v>86.29093249559727</v>
      </c>
      <c r="V60" s="44">
        <f>V58</f>
        <v>98425000</v>
      </c>
      <c r="W60" s="45">
        <f>W58</f>
        <v>14821849</v>
      </c>
    </row>
    <row r="61" spans="1:23" ht="12.75" customHeight="1" thickBot="1">
      <c r="A61" s="42" t="s">
        <v>75</v>
      </c>
      <c r="B61" s="43">
        <f>SUM(B9:B14,B17:B19,B22:B24,B27,B30:B34,B37:B43,B46:B49,B52:B54,B58)</f>
        <v>1039332000</v>
      </c>
      <c r="C61" s="43">
        <f>SUM(C9:C14,C17:C19,C22:C24,C27,C30:C34,C37:C43,C46:C49,C52:C54,C58)</f>
        <v>78859000</v>
      </c>
      <c r="D61" s="43"/>
      <c r="E61" s="43">
        <f>$B61+$C61+$D61</f>
        <v>1118191000</v>
      </c>
      <c r="F61" s="44">
        <f aca="true" t="shared" si="28" ref="F61:O61">SUM(F9:F14,F17:F19,F22:F24,F27,F30:F34,F37:F43,F46:F49,F52:F54,F58)</f>
        <v>1118191000</v>
      </c>
      <c r="G61" s="45">
        <f t="shared" si="28"/>
        <v>746867000</v>
      </c>
      <c r="H61" s="44">
        <f t="shared" si="28"/>
        <v>119143000</v>
      </c>
      <c r="I61" s="45">
        <f t="shared" si="28"/>
        <v>138576080</v>
      </c>
      <c r="J61" s="44">
        <f t="shared" si="28"/>
        <v>168584000</v>
      </c>
      <c r="K61" s="45">
        <f t="shared" si="28"/>
        <v>202268586</v>
      </c>
      <c r="L61" s="44">
        <f t="shared" si="28"/>
        <v>97924000</v>
      </c>
      <c r="M61" s="45">
        <f t="shared" si="28"/>
        <v>128787820</v>
      </c>
      <c r="N61" s="44">
        <f t="shared" si="28"/>
        <v>195857000</v>
      </c>
      <c r="O61" s="45">
        <f t="shared" si="28"/>
        <v>191710344</v>
      </c>
      <c r="P61" s="44">
        <f>$H61+$J61+$L61+$N61</f>
        <v>581508000</v>
      </c>
      <c r="Q61" s="45">
        <f>$I61+$K61+$M61+$O61</f>
        <v>661342830</v>
      </c>
      <c r="R61" s="46">
        <f>IF($L61=0,0,(($N61-$L61)/$L61)*100)</f>
        <v>100.00919080102936</v>
      </c>
      <c r="S61" s="47">
        <f>IF($M61=0,0,(($O61-$M61)/$M61)*100)</f>
        <v>48.857511525546435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77.85964569327605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88.54894244892331</v>
      </c>
      <c r="V61" s="44">
        <f>SUM(V9:V14,V17:V19,V22:V24,V27,V30:V34,V37:V43,V46:V49,V52:V54,V58)</f>
        <v>134618000</v>
      </c>
      <c r="W61" s="45">
        <f>SUM(W9:W14,W17:W19,W22:W24,W27,W30:W34,W37:W43,W46:W49,W52:W54,W58)</f>
        <v>19711849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79822000</v>
      </c>
      <c r="C74" s="94">
        <f t="shared" si="30"/>
        <v>24221000</v>
      </c>
      <c r="D74" s="94">
        <f t="shared" si="30"/>
        <v>0</v>
      </c>
      <c r="E74" s="94">
        <f t="shared" si="30"/>
        <v>104043000</v>
      </c>
      <c r="F74" s="94">
        <f t="shared" si="30"/>
        <v>0</v>
      </c>
      <c r="G74" s="94">
        <f t="shared" si="30"/>
        <v>0</v>
      </c>
      <c r="H74" s="94">
        <f t="shared" si="30"/>
        <v>23071000</v>
      </c>
      <c r="I74" s="94">
        <f t="shared" si="30"/>
        <v>0</v>
      </c>
      <c r="J74" s="94">
        <f t="shared" si="30"/>
        <v>65058000</v>
      </c>
      <c r="K74" s="94">
        <f t="shared" si="30"/>
        <v>0</v>
      </c>
      <c r="L74" s="94">
        <f t="shared" si="30"/>
        <v>17166000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105295000</v>
      </c>
      <c r="Q74" s="95">
        <f t="shared" si="30"/>
        <v>0</v>
      </c>
      <c r="R74" s="96">
        <f t="shared" si="30"/>
        <v>-400</v>
      </c>
      <c r="S74" s="96">
        <f t="shared" si="30"/>
        <v>0</v>
      </c>
      <c r="T74" s="97">
        <f>IF(SUM($E75:$E83)=0,0,(P74/SUM($E75:$E83))*100)</f>
        <v>101.20334861547629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0</v>
      </c>
      <c r="C75" s="100">
        <v>0</v>
      </c>
      <c r="D75" s="100"/>
      <c r="E75" s="100">
        <f aca="true" t="shared" si="31" ref="E75:E83">$B75+$C75+$D75</f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0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6178000</v>
      </c>
      <c r="C76" s="88">
        <v>0</v>
      </c>
      <c r="D76" s="88"/>
      <c r="E76" s="88">
        <f t="shared" si="31"/>
        <v>6178000</v>
      </c>
      <c r="F76" s="88">
        <v>0</v>
      </c>
      <c r="G76" s="88">
        <v>0</v>
      </c>
      <c r="H76" s="88">
        <v>2897000</v>
      </c>
      <c r="I76" s="88">
        <v>0</v>
      </c>
      <c r="J76" s="88">
        <v>1184000</v>
      </c>
      <c r="K76" s="88">
        <v>0</v>
      </c>
      <c r="L76" s="88">
        <v>460000</v>
      </c>
      <c r="M76" s="88">
        <v>0</v>
      </c>
      <c r="N76" s="88">
        <v>0</v>
      </c>
      <c r="O76" s="88">
        <v>0</v>
      </c>
      <c r="P76" s="90">
        <f t="shared" si="32"/>
        <v>4541000</v>
      </c>
      <c r="Q76" s="90">
        <f t="shared" si="33"/>
        <v>0</v>
      </c>
      <c r="R76" s="101">
        <f t="shared" si="34"/>
        <v>-100</v>
      </c>
      <c r="S76" s="102">
        <f t="shared" si="35"/>
        <v>0</v>
      </c>
      <c r="T76" s="101">
        <f t="shared" si="36"/>
        <v>73.50275169957915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0</v>
      </c>
      <c r="C77" s="88">
        <v>0</v>
      </c>
      <c r="D77" s="88"/>
      <c r="E77" s="88">
        <f t="shared" si="31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f t="shared" si="32"/>
        <v>0</v>
      </c>
      <c r="Q77" s="90">
        <f t="shared" si="33"/>
        <v>0</v>
      </c>
      <c r="R77" s="101">
        <f t="shared" si="34"/>
        <v>0</v>
      </c>
      <c r="S77" s="102">
        <f t="shared" si="35"/>
        <v>0</v>
      </c>
      <c r="T77" s="101">
        <f t="shared" si="36"/>
        <v>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46691000</v>
      </c>
      <c r="C78" s="88">
        <v>23741000</v>
      </c>
      <c r="D78" s="88"/>
      <c r="E78" s="88">
        <f t="shared" si="31"/>
        <v>70432000</v>
      </c>
      <c r="F78" s="88">
        <v>0</v>
      </c>
      <c r="G78" s="88">
        <v>0</v>
      </c>
      <c r="H78" s="88">
        <v>14728000</v>
      </c>
      <c r="I78" s="88">
        <v>0</v>
      </c>
      <c r="J78" s="88">
        <v>60803000</v>
      </c>
      <c r="K78" s="88">
        <v>0</v>
      </c>
      <c r="L78" s="88">
        <v>4493000</v>
      </c>
      <c r="M78" s="88">
        <v>0</v>
      </c>
      <c r="N78" s="88">
        <v>0</v>
      </c>
      <c r="O78" s="88">
        <v>0</v>
      </c>
      <c r="P78" s="90">
        <f t="shared" si="32"/>
        <v>80024000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113.61880963198546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0</v>
      </c>
      <c r="C79" s="88">
        <v>0</v>
      </c>
      <c r="D79" s="88"/>
      <c r="E79" s="88">
        <f t="shared" si="31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90">
        <f t="shared" si="32"/>
        <v>0</v>
      </c>
      <c r="Q79" s="90">
        <f t="shared" si="33"/>
        <v>0</v>
      </c>
      <c r="R79" s="101">
        <f t="shared" si="34"/>
        <v>0</v>
      </c>
      <c r="S79" s="102">
        <f t="shared" si="35"/>
        <v>0</v>
      </c>
      <c r="T79" s="101">
        <f t="shared" si="36"/>
        <v>0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18953000</v>
      </c>
      <c r="C80" s="88">
        <v>480000</v>
      </c>
      <c r="D80" s="88"/>
      <c r="E80" s="88">
        <f t="shared" si="31"/>
        <v>19433000</v>
      </c>
      <c r="F80" s="88">
        <v>0</v>
      </c>
      <c r="G80" s="88">
        <v>0</v>
      </c>
      <c r="H80" s="88">
        <v>5446000</v>
      </c>
      <c r="I80" s="88">
        <v>0</v>
      </c>
      <c r="J80" s="88">
        <v>3071000</v>
      </c>
      <c r="K80" s="88">
        <v>0</v>
      </c>
      <c r="L80" s="88">
        <v>9213000</v>
      </c>
      <c r="M80" s="88">
        <v>0</v>
      </c>
      <c r="N80" s="88">
        <v>0</v>
      </c>
      <c r="O80" s="88">
        <v>0</v>
      </c>
      <c r="P80" s="90">
        <f t="shared" si="32"/>
        <v>17730000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91.23655637317964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8000000</v>
      </c>
      <c r="C81" s="88">
        <v>0</v>
      </c>
      <c r="D81" s="88"/>
      <c r="E81" s="88">
        <f t="shared" si="31"/>
        <v>8000000</v>
      </c>
      <c r="F81" s="88">
        <v>0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3000000</v>
      </c>
      <c r="M81" s="88">
        <v>0</v>
      </c>
      <c r="N81" s="88">
        <v>0</v>
      </c>
      <c r="O81" s="88">
        <v>0</v>
      </c>
      <c r="P81" s="90">
        <f t="shared" si="32"/>
        <v>3000000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37.5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0</v>
      </c>
      <c r="C83" s="105">
        <v>0</v>
      </c>
      <c r="D83" s="105"/>
      <c r="E83" s="105">
        <f t="shared" si="31"/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6">
        <f t="shared" si="32"/>
        <v>0</v>
      </c>
      <c r="Q83" s="106">
        <f t="shared" si="33"/>
        <v>0</v>
      </c>
      <c r="R83" s="107">
        <f t="shared" si="34"/>
        <v>0</v>
      </c>
      <c r="S83" s="108">
        <f t="shared" si="35"/>
        <v>0</v>
      </c>
      <c r="T83" s="107">
        <f t="shared" si="36"/>
        <v>0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79822000</v>
      </c>
      <c r="C101" s="121">
        <f t="shared" si="44"/>
        <v>24221000</v>
      </c>
      <c r="D101" s="121">
        <f t="shared" si="44"/>
        <v>0</v>
      </c>
      <c r="E101" s="121">
        <f t="shared" si="44"/>
        <v>104043000</v>
      </c>
      <c r="F101" s="121">
        <f t="shared" si="44"/>
        <v>0</v>
      </c>
      <c r="G101" s="121">
        <f t="shared" si="44"/>
        <v>0</v>
      </c>
      <c r="H101" s="121">
        <f t="shared" si="44"/>
        <v>23071000</v>
      </c>
      <c r="I101" s="121">
        <f t="shared" si="44"/>
        <v>0</v>
      </c>
      <c r="J101" s="121">
        <f t="shared" si="44"/>
        <v>65058000</v>
      </c>
      <c r="K101" s="121">
        <f t="shared" si="44"/>
        <v>0</v>
      </c>
      <c r="L101" s="121">
        <f t="shared" si="44"/>
        <v>17166000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105295000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1.0120334861547629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79822000</v>
      </c>
      <c r="C102" s="124">
        <f aca="true" t="shared" si="45" ref="C102:Q102">C74</f>
        <v>24221000</v>
      </c>
      <c r="D102" s="124">
        <f t="shared" si="45"/>
        <v>0</v>
      </c>
      <c r="E102" s="124">
        <f t="shared" si="45"/>
        <v>104043000</v>
      </c>
      <c r="F102" s="124">
        <f t="shared" si="45"/>
        <v>0</v>
      </c>
      <c r="G102" s="124">
        <f t="shared" si="45"/>
        <v>0</v>
      </c>
      <c r="H102" s="124">
        <f t="shared" si="45"/>
        <v>23071000</v>
      </c>
      <c r="I102" s="124">
        <f t="shared" si="45"/>
        <v>0</v>
      </c>
      <c r="J102" s="124">
        <f t="shared" si="45"/>
        <v>65058000</v>
      </c>
      <c r="K102" s="124">
        <f t="shared" si="45"/>
        <v>0</v>
      </c>
      <c r="L102" s="124">
        <f t="shared" si="45"/>
        <v>17166000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105295000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1.0120334861547629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  <colBreaks count="1" manualBreakCount="1">
    <brk id="23" max="1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114"/>
  <sheetViews>
    <sheetView showGridLines="0" view="pageBreakPreview" zoomScale="60" zoomScalePageLayoutView="0" workbookViewId="0" topLeftCell="C1">
      <selection activeCell="U39" sqref="U39"/>
    </sheetView>
  </sheetViews>
  <sheetFormatPr defaultColWidth="9.140625" defaultRowHeight="12.75"/>
  <cols>
    <col min="1" max="1" width="52.7109375" style="0" customWidth="1"/>
    <col min="2" max="23" width="13.7109375" style="0" customWidth="1"/>
    <col min="24" max="24" width="2.7109375" style="0" customWidth="1"/>
  </cols>
  <sheetData>
    <row r="1" spans="1:2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"/>
      <c r="W1" s="1"/>
    </row>
    <row r="2" spans="1:23" ht="18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2"/>
      <c r="W2" s="2"/>
    </row>
    <row r="3" spans="1:23" ht="18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2"/>
      <c r="W3" s="2"/>
    </row>
    <row r="4" spans="1:23" ht="18" customHeight="1">
      <c r="A4" s="136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2"/>
      <c r="W4" s="2"/>
    </row>
    <row r="5" spans="1:23" ht="15" customHeight="1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"/>
      <c r="W5" s="3"/>
    </row>
    <row r="6" spans="1:23" ht="12.75" customHeight="1">
      <c r="A6" s="4"/>
      <c r="B6" s="4"/>
      <c r="C6" s="4"/>
      <c r="D6" s="4"/>
      <c r="E6" s="5"/>
      <c r="F6" s="130" t="s">
        <v>3</v>
      </c>
      <c r="G6" s="131"/>
      <c r="H6" s="130" t="s">
        <v>4</v>
      </c>
      <c r="I6" s="131"/>
      <c r="J6" s="130" t="s">
        <v>5</v>
      </c>
      <c r="K6" s="131"/>
      <c r="L6" s="130" t="s">
        <v>6</v>
      </c>
      <c r="M6" s="131"/>
      <c r="N6" s="130" t="s">
        <v>7</v>
      </c>
      <c r="O6" s="131"/>
      <c r="P6" s="130" t="s">
        <v>8</v>
      </c>
      <c r="Q6" s="131"/>
      <c r="R6" s="130" t="s">
        <v>9</v>
      </c>
      <c r="S6" s="131"/>
      <c r="T6" s="130" t="s">
        <v>10</v>
      </c>
      <c r="U6" s="131"/>
      <c r="V6" s="130" t="s">
        <v>11</v>
      </c>
      <c r="W6" s="131"/>
    </row>
    <row r="7" spans="1:23" ht="76.5">
      <c r="A7" s="6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8" t="s">
        <v>17</v>
      </c>
      <c r="G7" s="9" t="s">
        <v>18</v>
      </c>
      <c r="H7" s="8" t="s">
        <v>19</v>
      </c>
      <c r="I7" s="9" t="s">
        <v>20</v>
      </c>
      <c r="J7" s="8" t="s">
        <v>21</v>
      </c>
      <c r="K7" s="9" t="s">
        <v>22</v>
      </c>
      <c r="L7" s="8" t="s">
        <v>23</v>
      </c>
      <c r="M7" s="9" t="s">
        <v>24</v>
      </c>
      <c r="N7" s="8" t="s">
        <v>25</v>
      </c>
      <c r="O7" s="9" t="s">
        <v>26</v>
      </c>
      <c r="P7" s="8" t="s">
        <v>27</v>
      </c>
      <c r="Q7" s="9" t="s">
        <v>28</v>
      </c>
      <c r="R7" s="8" t="s">
        <v>27</v>
      </c>
      <c r="S7" s="9" t="s">
        <v>28</v>
      </c>
      <c r="T7" s="8" t="s">
        <v>29</v>
      </c>
      <c r="U7" s="9" t="s">
        <v>30</v>
      </c>
      <c r="V7" s="8" t="s">
        <v>16</v>
      </c>
      <c r="W7" s="9" t="s">
        <v>31</v>
      </c>
    </row>
    <row r="8" spans="1:23" ht="12.75" customHeight="1">
      <c r="A8" s="10" t="s">
        <v>32</v>
      </c>
      <c r="B8" s="11"/>
      <c r="C8" s="11"/>
      <c r="D8" s="11"/>
      <c r="E8" s="11"/>
      <c r="F8" s="12"/>
      <c r="G8" s="13"/>
      <c r="H8" s="12"/>
      <c r="I8" s="13"/>
      <c r="J8" s="12"/>
      <c r="K8" s="13"/>
      <c r="L8" s="12"/>
      <c r="M8" s="13"/>
      <c r="N8" s="12"/>
      <c r="O8" s="13"/>
      <c r="P8" s="12"/>
      <c r="Q8" s="13"/>
      <c r="R8" s="14"/>
      <c r="S8" s="15"/>
      <c r="T8" s="14"/>
      <c r="U8" s="16"/>
      <c r="V8" s="12"/>
      <c r="W8" s="13"/>
    </row>
    <row r="9" spans="1:23" ht="12.75" customHeight="1" hidden="1">
      <c r="A9" s="17" t="s">
        <v>33</v>
      </c>
      <c r="B9" s="18">
        <v>0</v>
      </c>
      <c r="C9" s="18">
        <v>0</v>
      </c>
      <c r="D9" s="18"/>
      <c r="E9" s="18">
        <f>$B9+$C9+$D9</f>
        <v>0</v>
      </c>
      <c r="F9" s="19"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19">
        <f>$H9+$J9+$L9+$N9</f>
        <v>0</v>
      </c>
      <c r="Q9" s="20">
        <f>$I9+$K9+$M9+$O9</f>
        <v>0</v>
      </c>
      <c r="R9" s="21">
        <f>IF($L9=0,0,(($N9-$L9)/$L9)*100)</f>
        <v>0</v>
      </c>
      <c r="S9" s="22">
        <f>IF($M9=0,0,(($O9-$M9)/$M9)*100)</f>
        <v>0</v>
      </c>
      <c r="T9" s="21">
        <f>IF($E9=0,0,($P9/$E9)*100)</f>
        <v>0</v>
      </c>
      <c r="U9" s="23">
        <f>IF($E9=0,0,($Q9/$E9)*100)</f>
        <v>0</v>
      </c>
      <c r="V9" s="19"/>
      <c r="W9" s="20"/>
    </row>
    <row r="10" spans="1:23" ht="12.75" customHeight="1">
      <c r="A10" s="17" t="s">
        <v>34</v>
      </c>
      <c r="B10" s="18">
        <v>36098000</v>
      </c>
      <c r="C10" s="18">
        <v>0</v>
      </c>
      <c r="D10" s="18"/>
      <c r="E10" s="18">
        <f aca="true" t="shared" si="0" ref="E10:E15">$B10+$C10+$D10</f>
        <v>36098000</v>
      </c>
      <c r="F10" s="19">
        <v>36098000</v>
      </c>
      <c r="G10" s="20">
        <v>36098000</v>
      </c>
      <c r="H10" s="19">
        <v>6462000</v>
      </c>
      <c r="I10" s="20">
        <v>5908046</v>
      </c>
      <c r="J10" s="19">
        <v>8586000</v>
      </c>
      <c r="K10" s="20">
        <v>8239042</v>
      </c>
      <c r="L10" s="19">
        <v>4572000</v>
      </c>
      <c r="M10" s="20">
        <v>4764358</v>
      </c>
      <c r="N10" s="19">
        <v>14166000</v>
      </c>
      <c r="O10" s="20">
        <v>11432960</v>
      </c>
      <c r="P10" s="19">
        <f aca="true" t="shared" si="1" ref="P10:P15">$H10+$J10+$L10+$N10</f>
        <v>33786000</v>
      </c>
      <c r="Q10" s="20">
        <f aca="true" t="shared" si="2" ref="Q10:Q15">$I10+$K10+$M10+$O10</f>
        <v>30344406</v>
      </c>
      <c r="R10" s="21">
        <f aca="true" t="shared" si="3" ref="R10:R15">IF($L10=0,0,(($N10-$L10)/$L10)*100)</f>
        <v>209.84251968503935</v>
      </c>
      <c r="S10" s="22">
        <f aca="true" t="shared" si="4" ref="S10:S15">IF($M10=0,0,(($O10-$M10)/$M10)*100)</f>
        <v>139.9685330111633</v>
      </c>
      <c r="T10" s="21">
        <f>IF($E10=0,0,($P10/$E10)*100)</f>
        <v>93.59521303119286</v>
      </c>
      <c r="U10" s="23">
        <f>IF($E10=0,0,($Q10/$E10)*100)</f>
        <v>84.0611834450662</v>
      </c>
      <c r="V10" s="19">
        <v>653000</v>
      </c>
      <c r="W10" s="20">
        <v>46131</v>
      </c>
    </row>
    <row r="11" spans="1:23" ht="12.75" customHeight="1">
      <c r="A11" s="17" t="s">
        <v>35</v>
      </c>
      <c r="B11" s="18">
        <v>3000000</v>
      </c>
      <c r="C11" s="18">
        <v>0</v>
      </c>
      <c r="D11" s="18"/>
      <c r="E11" s="18">
        <f t="shared" si="0"/>
        <v>3000000</v>
      </c>
      <c r="F11" s="19">
        <v>3000000</v>
      </c>
      <c r="G11" s="20">
        <v>3000000</v>
      </c>
      <c r="H11" s="19">
        <v>538000</v>
      </c>
      <c r="I11" s="20">
        <v>537285</v>
      </c>
      <c r="J11" s="19">
        <v>1439000</v>
      </c>
      <c r="K11" s="20">
        <v>1439070</v>
      </c>
      <c r="L11" s="19">
        <v>1023000</v>
      </c>
      <c r="M11" s="20">
        <v>2375154</v>
      </c>
      <c r="N11" s="19">
        <v>0</v>
      </c>
      <c r="O11" s="20">
        <v>607080</v>
      </c>
      <c r="P11" s="19">
        <f t="shared" si="1"/>
        <v>3000000</v>
      </c>
      <c r="Q11" s="20">
        <f t="shared" si="2"/>
        <v>4958589</v>
      </c>
      <c r="R11" s="21">
        <f t="shared" si="3"/>
        <v>-100</v>
      </c>
      <c r="S11" s="22">
        <f t="shared" si="4"/>
        <v>-74.44039418075627</v>
      </c>
      <c r="T11" s="21">
        <f>IF($E11=0,0,($P11/$E11)*100)</f>
        <v>100</v>
      </c>
      <c r="U11" s="23">
        <f>IF($E11=0,0,($Q11/$E11)*100)</f>
        <v>165.28629999999998</v>
      </c>
      <c r="V11" s="19">
        <v>1026000</v>
      </c>
      <c r="W11" s="20">
        <v>1026000</v>
      </c>
    </row>
    <row r="12" spans="1:23" ht="12.75" customHeight="1">
      <c r="A12" s="17" t="s">
        <v>36</v>
      </c>
      <c r="B12" s="18">
        <v>0</v>
      </c>
      <c r="C12" s="18">
        <v>0</v>
      </c>
      <c r="D12" s="18"/>
      <c r="E12" s="18">
        <f t="shared" si="0"/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f t="shared" si="1"/>
        <v>0</v>
      </c>
      <c r="Q12" s="20">
        <f t="shared" si="2"/>
        <v>0</v>
      </c>
      <c r="R12" s="21">
        <f t="shared" si="3"/>
        <v>0</v>
      </c>
      <c r="S12" s="22">
        <f t="shared" si="4"/>
        <v>0</v>
      </c>
      <c r="T12" s="21">
        <f>IF($E12=0,0,($P12/$E12)*100)</f>
        <v>0</v>
      </c>
      <c r="U12" s="23">
        <f>IF($E12=0,0,($Q12/$E12)*100)</f>
        <v>0</v>
      </c>
      <c r="V12" s="19"/>
      <c r="W12" s="20"/>
    </row>
    <row r="13" spans="1:23" ht="12.75" customHeight="1">
      <c r="A13" s="17" t="s">
        <v>37</v>
      </c>
      <c r="B13" s="18">
        <v>43466000</v>
      </c>
      <c r="C13" s="18">
        <v>-10622000</v>
      </c>
      <c r="D13" s="18"/>
      <c r="E13" s="18">
        <f t="shared" si="0"/>
        <v>32844000</v>
      </c>
      <c r="F13" s="19">
        <v>32844000</v>
      </c>
      <c r="G13" s="20">
        <v>32844000</v>
      </c>
      <c r="H13" s="19">
        <v>8544000</v>
      </c>
      <c r="I13" s="20">
        <v>2390973</v>
      </c>
      <c r="J13" s="19">
        <v>4326000</v>
      </c>
      <c r="K13" s="20">
        <v>7563525</v>
      </c>
      <c r="L13" s="19">
        <v>1801000</v>
      </c>
      <c r="M13" s="20">
        <v>4571276</v>
      </c>
      <c r="N13" s="19">
        <v>2534000</v>
      </c>
      <c r="O13" s="20">
        <v>5161304</v>
      </c>
      <c r="P13" s="19">
        <f t="shared" si="1"/>
        <v>17205000</v>
      </c>
      <c r="Q13" s="20">
        <f t="shared" si="2"/>
        <v>19687078</v>
      </c>
      <c r="R13" s="21">
        <f t="shared" si="3"/>
        <v>40.699611327040536</v>
      </c>
      <c r="S13" s="22">
        <f t="shared" si="4"/>
        <v>12.907293280913251</v>
      </c>
      <c r="T13" s="21">
        <f>IF($E13=0,0,($P13/$E13)*100)</f>
        <v>52.383997077091706</v>
      </c>
      <c r="U13" s="23">
        <f>IF($E13=0,0,($Q13/$E13)*100)</f>
        <v>59.94117038119595</v>
      </c>
      <c r="V13" s="19">
        <v>2780000</v>
      </c>
      <c r="W13" s="20"/>
    </row>
    <row r="14" spans="1:23" ht="12.75" customHeight="1">
      <c r="A14" s="17" t="s">
        <v>38</v>
      </c>
      <c r="B14" s="18">
        <v>5509000</v>
      </c>
      <c r="C14" s="18">
        <v>414000</v>
      </c>
      <c r="D14" s="18"/>
      <c r="E14" s="18">
        <f t="shared" si="0"/>
        <v>5923000</v>
      </c>
      <c r="F14" s="19">
        <v>5923000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19">
        <f t="shared" si="1"/>
        <v>0</v>
      </c>
      <c r="Q14" s="20">
        <f t="shared" si="2"/>
        <v>0</v>
      </c>
      <c r="R14" s="21">
        <f t="shared" si="3"/>
        <v>0</v>
      </c>
      <c r="S14" s="22">
        <f t="shared" si="4"/>
        <v>0</v>
      </c>
      <c r="T14" s="21">
        <f>IF($E14=0,0,($P14/$E14)*100)</f>
        <v>0</v>
      </c>
      <c r="U14" s="23">
        <f>IF($E14=0,0,($Q14/$E14)*100)</f>
        <v>0</v>
      </c>
      <c r="V14" s="19"/>
      <c r="W14" s="20"/>
    </row>
    <row r="15" spans="1:23" ht="12.75" customHeight="1">
      <c r="A15" s="24" t="s">
        <v>39</v>
      </c>
      <c r="B15" s="25">
        <f>SUM(B9:B14)</f>
        <v>88073000</v>
      </c>
      <c r="C15" s="25">
        <f>SUM(C9:C14)</f>
        <v>-10208000</v>
      </c>
      <c r="D15" s="25"/>
      <c r="E15" s="25">
        <f t="shared" si="0"/>
        <v>77865000</v>
      </c>
      <c r="F15" s="26">
        <f aca="true" t="shared" si="5" ref="F15:O15">SUM(F9:F14)</f>
        <v>77865000</v>
      </c>
      <c r="G15" s="27">
        <f t="shared" si="5"/>
        <v>71942000</v>
      </c>
      <c r="H15" s="26">
        <f t="shared" si="5"/>
        <v>15544000</v>
      </c>
      <c r="I15" s="27">
        <f t="shared" si="5"/>
        <v>8836304</v>
      </c>
      <c r="J15" s="26">
        <f t="shared" si="5"/>
        <v>14351000</v>
      </c>
      <c r="K15" s="27">
        <f t="shared" si="5"/>
        <v>17241637</v>
      </c>
      <c r="L15" s="26">
        <f t="shared" si="5"/>
        <v>7396000</v>
      </c>
      <c r="M15" s="27">
        <f t="shared" si="5"/>
        <v>11710788</v>
      </c>
      <c r="N15" s="26">
        <f t="shared" si="5"/>
        <v>16700000</v>
      </c>
      <c r="O15" s="27">
        <f t="shared" si="5"/>
        <v>17201344</v>
      </c>
      <c r="P15" s="26">
        <f t="shared" si="1"/>
        <v>53991000</v>
      </c>
      <c r="Q15" s="27">
        <f t="shared" si="2"/>
        <v>54990073</v>
      </c>
      <c r="R15" s="28">
        <f t="shared" si="3"/>
        <v>125.79772850189292</v>
      </c>
      <c r="S15" s="29">
        <f t="shared" si="4"/>
        <v>46.884599055161786</v>
      </c>
      <c r="T15" s="28">
        <f>IF(SUM($E9:$E13)=0,0,(P15/SUM($E9:$E13))*100)</f>
        <v>75.04795529732284</v>
      </c>
      <c r="U15" s="30">
        <f>IF(SUM($E9:$E13)=0,0,(Q15/SUM($E9:$E13))*100)</f>
        <v>76.43667537738735</v>
      </c>
      <c r="V15" s="26">
        <f>SUM(V9:V14)</f>
        <v>4459000</v>
      </c>
      <c r="W15" s="27">
        <f>SUM(W9:W14)</f>
        <v>1072131</v>
      </c>
    </row>
    <row r="16" spans="1:23" ht="12.75" customHeight="1">
      <c r="A16" s="10" t="s">
        <v>40</v>
      </c>
      <c r="B16" s="31"/>
      <c r="C16" s="31"/>
      <c r="D16" s="31"/>
      <c r="E16" s="31"/>
      <c r="F16" s="32"/>
      <c r="G16" s="33"/>
      <c r="H16" s="32"/>
      <c r="I16" s="33"/>
      <c r="J16" s="32"/>
      <c r="K16" s="33"/>
      <c r="L16" s="32"/>
      <c r="M16" s="33"/>
      <c r="N16" s="32"/>
      <c r="O16" s="33"/>
      <c r="P16" s="32"/>
      <c r="Q16" s="33"/>
      <c r="R16" s="14"/>
      <c r="S16" s="15"/>
      <c r="T16" s="14"/>
      <c r="U16" s="16"/>
      <c r="V16" s="32"/>
      <c r="W16" s="33"/>
    </row>
    <row r="17" spans="1:23" ht="12.75" customHeight="1">
      <c r="A17" s="17" t="s">
        <v>41</v>
      </c>
      <c r="B17" s="18">
        <v>20470000</v>
      </c>
      <c r="C17" s="18">
        <v>0</v>
      </c>
      <c r="D17" s="18"/>
      <c r="E17" s="18">
        <f>$B17+$C17+$D17</f>
        <v>20470000</v>
      </c>
      <c r="F17" s="19">
        <v>20470000</v>
      </c>
      <c r="G17" s="20">
        <v>20470000</v>
      </c>
      <c r="H17" s="19">
        <v>227000</v>
      </c>
      <c r="I17" s="20">
        <v>4934319</v>
      </c>
      <c r="J17" s="19">
        <v>4012000</v>
      </c>
      <c r="K17" s="20">
        <v>4398027</v>
      </c>
      <c r="L17" s="19">
        <v>1479000</v>
      </c>
      <c r="M17" s="20">
        <v>3603057</v>
      </c>
      <c r="N17" s="19">
        <v>6306000</v>
      </c>
      <c r="O17" s="20">
        <v>7714236</v>
      </c>
      <c r="P17" s="19">
        <f>$H17+$J17+$L17+$N17</f>
        <v>12024000</v>
      </c>
      <c r="Q17" s="20">
        <f>$I17+$K17+$M17+$O17</f>
        <v>20649639</v>
      </c>
      <c r="R17" s="21">
        <f>IF($L17=0,0,(($N17-$L17)/$L17)*100)</f>
        <v>326.369168356998</v>
      </c>
      <c r="S17" s="22">
        <f>IF($M17=0,0,(($O17-$M17)/$M17)*100)</f>
        <v>114.10252460618857</v>
      </c>
      <c r="T17" s="21">
        <f>IF($E17=0,0,($P17/$E17)*100)</f>
        <v>58.73961895456766</v>
      </c>
      <c r="U17" s="23">
        <f>IF($E17=0,0,($Q17/$E17)*100)</f>
        <v>100.8775720566683</v>
      </c>
      <c r="V17" s="19"/>
      <c r="W17" s="20"/>
    </row>
    <row r="18" spans="1:23" ht="12.75" customHeight="1">
      <c r="A18" s="17" t="s">
        <v>42</v>
      </c>
      <c r="B18" s="18">
        <v>0</v>
      </c>
      <c r="C18" s="18">
        <v>0</v>
      </c>
      <c r="D18" s="18"/>
      <c r="E18" s="18">
        <f>$B18+$C18+$D18</f>
        <v>0</v>
      </c>
      <c r="F18" s="19"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20">
        <v>0</v>
      </c>
      <c r="P18" s="19">
        <f>$H18+$J18+$L18+$N18</f>
        <v>0</v>
      </c>
      <c r="Q18" s="20">
        <f>$I18+$K18+$M18+$O18</f>
        <v>0</v>
      </c>
      <c r="R18" s="21">
        <f>IF($L18=0,0,(($N18-$L18)/$L18)*100)</f>
        <v>0</v>
      </c>
      <c r="S18" s="22">
        <f>IF($M18=0,0,(($O18-$M18)/$M18)*100)</f>
        <v>0</v>
      </c>
      <c r="T18" s="21">
        <f>IF($E18=0,0,($P18/$E18)*100)</f>
        <v>0</v>
      </c>
      <c r="U18" s="23">
        <f>IF($E18=0,0,($Q18/$E18)*100)</f>
        <v>0</v>
      </c>
      <c r="V18" s="19"/>
      <c r="W18" s="20"/>
    </row>
    <row r="19" spans="1:23" ht="12.75" customHeight="1">
      <c r="A19" s="17" t="s">
        <v>43</v>
      </c>
      <c r="B19" s="18">
        <v>0</v>
      </c>
      <c r="C19" s="18">
        <v>0</v>
      </c>
      <c r="D19" s="18"/>
      <c r="E19" s="18">
        <f>$B19+$C19+$D19</f>
        <v>0</v>
      </c>
      <c r="F19" s="19"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0</v>
      </c>
      <c r="O19" s="20">
        <v>0</v>
      </c>
      <c r="P19" s="19">
        <f>$H19+$J19+$L19+$N19</f>
        <v>0</v>
      </c>
      <c r="Q19" s="20">
        <f>$I19+$K19+$M19+$O19</f>
        <v>0</v>
      </c>
      <c r="R19" s="21">
        <f>IF($L19=0,0,(($N19-$L19)/$L19)*100)</f>
        <v>0</v>
      </c>
      <c r="S19" s="22">
        <f>IF($M19=0,0,(($O19-$M19)/$M19)*100)</f>
        <v>0</v>
      </c>
      <c r="T19" s="21">
        <f>IF($E19=0,0,($P19/$E19)*100)</f>
        <v>0</v>
      </c>
      <c r="U19" s="23">
        <f>IF($E19=0,0,($Q19/$E19)*100)</f>
        <v>0</v>
      </c>
      <c r="V19" s="19"/>
      <c r="W19" s="20"/>
    </row>
    <row r="20" spans="1:23" ht="12.75" customHeight="1">
      <c r="A20" s="24" t="s">
        <v>39</v>
      </c>
      <c r="B20" s="25">
        <f>SUM(B17:B19)</f>
        <v>20470000</v>
      </c>
      <c r="C20" s="25">
        <f>SUM(C17:C19)</f>
        <v>0</v>
      </c>
      <c r="D20" s="25"/>
      <c r="E20" s="25">
        <f>$B20+$C20+$D20</f>
        <v>20470000</v>
      </c>
      <c r="F20" s="26">
        <f aca="true" t="shared" si="6" ref="F20:O20">SUM(F17:F19)</f>
        <v>20470000</v>
      </c>
      <c r="G20" s="27">
        <f t="shared" si="6"/>
        <v>20470000</v>
      </c>
      <c r="H20" s="26">
        <f t="shared" si="6"/>
        <v>227000</v>
      </c>
      <c r="I20" s="27">
        <f t="shared" si="6"/>
        <v>4934319</v>
      </c>
      <c r="J20" s="26">
        <f t="shared" si="6"/>
        <v>4012000</v>
      </c>
      <c r="K20" s="27">
        <f t="shared" si="6"/>
        <v>4398027</v>
      </c>
      <c r="L20" s="26">
        <f t="shared" si="6"/>
        <v>1479000</v>
      </c>
      <c r="M20" s="27">
        <f t="shared" si="6"/>
        <v>3603057</v>
      </c>
      <c r="N20" s="26">
        <f t="shared" si="6"/>
        <v>6306000</v>
      </c>
      <c r="O20" s="27">
        <f t="shared" si="6"/>
        <v>7714236</v>
      </c>
      <c r="P20" s="26">
        <f>$H20+$J20+$L20+$N20</f>
        <v>12024000</v>
      </c>
      <c r="Q20" s="27">
        <f>$I20+$K20+$M20+$O20</f>
        <v>20649639</v>
      </c>
      <c r="R20" s="28">
        <f>IF($L20=0,0,(($N20-$L20)/$L20)*100)</f>
        <v>326.369168356998</v>
      </c>
      <c r="S20" s="29">
        <f>IF($M20=0,0,(($O20-$M20)/$M20)*100)</f>
        <v>114.10252460618857</v>
      </c>
      <c r="T20" s="28">
        <f>IF($E20=0,0,($P20/$E20)*100)</f>
        <v>58.73961895456766</v>
      </c>
      <c r="U20" s="30">
        <f>IF($E20=0,0,($Q20/$E20)*100)</f>
        <v>100.8775720566683</v>
      </c>
      <c r="V20" s="26">
        <f>SUM(V17:V19)</f>
        <v>0</v>
      </c>
      <c r="W20" s="27">
        <f>SUM(W17:W19)</f>
        <v>0</v>
      </c>
    </row>
    <row r="21" spans="1:23" ht="12.75" customHeight="1">
      <c r="A21" s="10" t="s">
        <v>44</v>
      </c>
      <c r="B21" s="31"/>
      <c r="C21" s="31"/>
      <c r="D21" s="31"/>
      <c r="E21" s="31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2"/>
      <c r="Q21" s="33"/>
      <c r="R21" s="14"/>
      <c r="S21" s="15"/>
      <c r="T21" s="14"/>
      <c r="U21" s="16"/>
      <c r="V21" s="32"/>
      <c r="W21" s="33"/>
    </row>
    <row r="22" spans="1:23" ht="12.75" customHeight="1">
      <c r="A22" s="17" t="s">
        <v>45</v>
      </c>
      <c r="B22" s="18">
        <v>500000000</v>
      </c>
      <c r="C22" s="18">
        <v>130000000</v>
      </c>
      <c r="D22" s="18"/>
      <c r="E22" s="18">
        <f>$B22+$C22+$D22</f>
        <v>630000000</v>
      </c>
      <c r="F22" s="19">
        <v>630000000</v>
      </c>
      <c r="G22" s="20">
        <v>630000000</v>
      </c>
      <c r="H22" s="19">
        <v>80203000</v>
      </c>
      <c r="I22" s="20">
        <v>83560078</v>
      </c>
      <c r="J22" s="19">
        <v>80368000</v>
      </c>
      <c r="K22" s="20">
        <v>194105111</v>
      </c>
      <c r="L22" s="19">
        <v>9803000</v>
      </c>
      <c r="M22" s="20">
        <v>79046182</v>
      </c>
      <c r="N22" s="19">
        <v>130057000</v>
      </c>
      <c r="O22" s="20">
        <v>191843649</v>
      </c>
      <c r="P22" s="19">
        <f>$H22+$J22+$L22+$N22</f>
        <v>300431000</v>
      </c>
      <c r="Q22" s="20">
        <f>$I22+$K22+$M22+$O22</f>
        <v>548555020</v>
      </c>
      <c r="R22" s="21">
        <f>IF($L22=0,0,(($N22-$L22)/$L22)*100)</f>
        <v>1226.7061103743752</v>
      </c>
      <c r="S22" s="22">
        <f>IF($M22=0,0,(($O22-$M22)/$M22)*100)</f>
        <v>142.69818496736505</v>
      </c>
      <c r="T22" s="21">
        <f>IF($E22=0,0,($P22/$E22)*100)</f>
        <v>47.68746031746032</v>
      </c>
      <c r="U22" s="23">
        <f>IF($E22=0,0,($Q22/$E22)*100)</f>
        <v>87.0722253968254</v>
      </c>
      <c r="V22" s="19">
        <v>221908000</v>
      </c>
      <c r="W22" s="20"/>
    </row>
    <row r="23" spans="1:23" ht="12.75" customHeight="1">
      <c r="A23" s="17" t="s">
        <v>46</v>
      </c>
      <c r="B23" s="18">
        <v>0</v>
      </c>
      <c r="C23" s="18">
        <v>0</v>
      </c>
      <c r="D23" s="18"/>
      <c r="E23" s="18">
        <f>$B23+$C23+$D23</f>
        <v>0</v>
      </c>
      <c r="F23" s="19">
        <v>0</v>
      </c>
      <c r="G23" s="20">
        <v>0</v>
      </c>
      <c r="H23" s="19">
        <v>0</v>
      </c>
      <c r="I23" s="20">
        <v>0</v>
      </c>
      <c r="J23" s="19">
        <v>0</v>
      </c>
      <c r="K23" s="20">
        <v>0</v>
      </c>
      <c r="L23" s="19">
        <v>0</v>
      </c>
      <c r="M23" s="20">
        <v>0</v>
      </c>
      <c r="N23" s="19">
        <v>0</v>
      </c>
      <c r="O23" s="20">
        <v>0</v>
      </c>
      <c r="P23" s="19">
        <f>$H23+$J23+$L23+$N23</f>
        <v>0</v>
      </c>
      <c r="Q23" s="20">
        <f>$I23+$K23+$M23+$O23</f>
        <v>0</v>
      </c>
      <c r="R23" s="21">
        <f>IF($L23=0,0,(($N23-$L23)/$L23)*100)</f>
        <v>0</v>
      </c>
      <c r="S23" s="22">
        <f>IF($M23=0,0,(($O23-$M23)/$M23)*100)</f>
        <v>0</v>
      </c>
      <c r="T23" s="21">
        <f>IF($E23=0,0,($P23/$E23)*100)</f>
        <v>0</v>
      </c>
      <c r="U23" s="23">
        <f>IF($E23=0,0,($Q23/$E23)*100)</f>
        <v>0</v>
      </c>
      <c r="V23" s="19"/>
      <c r="W23" s="20"/>
    </row>
    <row r="24" spans="1:23" ht="12.75" customHeight="1">
      <c r="A24" s="17" t="s">
        <v>47</v>
      </c>
      <c r="B24" s="18">
        <v>3899000</v>
      </c>
      <c r="C24" s="18">
        <v>0</v>
      </c>
      <c r="D24" s="18"/>
      <c r="E24" s="18">
        <f>$B24+$C24+$D24</f>
        <v>3899000</v>
      </c>
      <c r="F24" s="19">
        <v>3899000</v>
      </c>
      <c r="G24" s="20">
        <v>3899000</v>
      </c>
      <c r="H24" s="19">
        <v>318000</v>
      </c>
      <c r="I24" s="20">
        <v>0</v>
      </c>
      <c r="J24" s="19">
        <v>991000</v>
      </c>
      <c r="K24" s="20">
        <v>1473335</v>
      </c>
      <c r="L24" s="19">
        <v>631000</v>
      </c>
      <c r="M24" s="20">
        <v>1202929</v>
      </c>
      <c r="N24" s="19">
        <v>645000</v>
      </c>
      <c r="O24" s="20">
        <v>894183</v>
      </c>
      <c r="P24" s="19">
        <f>$H24+$J24+$L24+$N24</f>
        <v>2585000</v>
      </c>
      <c r="Q24" s="20">
        <f>$I24+$K24+$M24+$O24</f>
        <v>3570447</v>
      </c>
      <c r="R24" s="21">
        <f>IF($L24=0,0,(($N24-$L24)/$L24)*100)</f>
        <v>2.218700475435816</v>
      </c>
      <c r="S24" s="22">
        <f>IF($M24=0,0,(($O24-$M24)/$M24)*100)</f>
        <v>-25.666186449906853</v>
      </c>
      <c r="T24" s="21">
        <f>IF($E24=0,0,($P24/$E24)*100)</f>
        <v>66.29905103872787</v>
      </c>
      <c r="U24" s="23">
        <f>IF($E24=0,0,($Q24/$E24)*100)</f>
        <v>91.57340343677866</v>
      </c>
      <c r="V24" s="19"/>
      <c r="W24" s="20"/>
    </row>
    <row r="25" spans="1:23" ht="12.75" customHeight="1">
      <c r="A25" s="24" t="s">
        <v>39</v>
      </c>
      <c r="B25" s="25">
        <f>SUM(B22:B24)</f>
        <v>503899000</v>
      </c>
      <c r="C25" s="25">
        <f>SUM(C22:C24)</f>
        <v>130000000</v>
      </c>
      <c r="D25" s="25"/>
      <c r="E25" s="25">
        <f>$B25+$C25+$D25</f>
        <v>633899000</v>
      </c>
      <c r="F25" s="26">
        <f aca="true" t="shared" si="7" ref="F25:O25">SUM(F22:F24)</f>
        <v>633899000</v>
      </c>
      <c r="G25" s="27">
        <f t="shared" si="7"/>
        <v>633899000</v>
      </c>
      <c r="H25" s="26">
        <f t="shared" si="7"/>
        <v>80521000</v>
      </c>
      <c r="I25" s="27">
        <f t="shared" si="7"/>
        <v>83560078</v>
      </c>
      <c r="J25" s="26">
        <f t="shared" si="7"/>
        <v>81359000</v>
      </c>
      <c r="K25" s="27">
        <f t="shared" si="7"/>
        <v>195578446</v>
      </c>
      <c r="L25" s="26">
        <f t="shared" si="7"/>
        <v>10434000</v>
      </c>
      <c r="M25" s="27">
        <f t="shared" si="7"/>
        <v>80249111</v>
      </c>
      <c r="N25" s="26">
        <f t="shared" si="7"/>
        <v>130702000</v>
      </c>
      <c r="O25" s="27">
        <f t="shared" si="7"/>
        <v>192737832</v>
      </c>
      <c r="P25" s="26">
        <f>$H25+$J25+$L25+$N25</f>
        <v>303016000</v>
      </c>
      <c r="Q25" s="27">
        <f>$I25+$K25+$M25+$O25</f>
        <v>552125467</v>
      </c>
      <c r="R25" s="28">
        <f>IF($L25=0,0,(($N25-$L25)/$L25)*100)</f>
        <v>1152.6547824420165</v>
      </c>
      <c r="S25" s="29">
        <f>IF($M25=0,0,(($O25-$M25)/$M25)*100)</f>
        <v>140.1744138947533</v>
      </c>
      <c r="T25" s="28">
        <f>IF($E25=0,0,($P25/$E25)*100)</f>
        <v>47.801936901619975</v>
      </c>
      <c r="U25" s="30">
        <f>IF($E25=0,0,($Q25/$E25)*100)</f>
        <v>87.09991134234318</v>
      </c>
      <c r="V25" s="26">
        <f>SUM(V22:V24)</f>
        <v>221908000</v>
      </c>
      <c r="W25" s="27">
        <f>SUM(W22:W24)</f>
        <v>0</v>
      </c>
    </row>
    <row r="26" spans="1:23" ht="12.75" customHeight="1">
      <c r="A26" s="10" t="s">
        <v>48</v>
      </c>
      <c r="B26" s="31"/>
      <c r="C26" s="31"/>
      <c r="D26" s="31"/>
      <c r="E26" s="31"/>
      <c r="F26" s="32"/>
      <c r="G26" s="33"/>
      <c r="H26" s="32"/>
      <c r="I26" s="33"/>
      <c r="J26" s="32"/>
      <c r="K26" s="33"/>
      <c r="L26" s="32"/>
      <c r="M26" s="33"/>
      <c r="N26" s="32"/>
      <c r="O26" s="33"/>
      <c r="P26" s="32"/>
      <c r="Q26" s="33"/>
      <c r="R26" s="14"/>
      <c r="S26" s="15"/>
      <c r="T26" s="14"/>
      <c r="U26" s="16"/>
      <c r="V26" s="32"/>
      <c r="W26" s="33"/>
    </row>
    <row r="27" spans="1:23" ht="12.75" customHeight="1">
      <c r="A27" s="17" t="s">
        <v>49</v>
      </c>
      <c r="B27" s="18">
        <v>37709000</v>
      </c>
      <c r="C27" s="18">
        <v>0</v>
      </c>
      <c r="D27" s="18"/>
      <c r="E27" s="18">
        <f>$B27+$C27+$D27</f>
        <v>37709000</v>
      </c>
      <c r="F27" s="19">
        <v>37709000</v>
      </c>
      <c r="G27" s="20">
        <v>37709000</v>
      </c>
      <c r="H27" s="19">
        <v>3631000</v>
      </c>
      <c r="I27" s="20">
        <v>8043255</v>
      </c>
      <c r="J27" s="19">
        <v>8372000</v>
      </c>
      <c r="K27" s="20">
        <v>11325268</v>
      </c>
      <c r="L27" s="19">
        <v>3572000</v>
      </c>
      <c r="M27" s="20">
        <v>12439932</v>
      </c>
      <c r="N27" s="19">
        <v>12815000</v>
      </c>
      <c r="O27" s="20">
        <v>12898033</v>
      </c>
      <c r="P27" s="19">
        <f>$H27+$J27+$L27+$N27</f>
        <v>28390000</v>
      </c>
      <c r="Q27" s="20">
        <f>$I27+$K27+$M27+$O27</f>
        <v>44706488</v>
      </c>
      <c r="R27" s="21">
        <f>IF($L27=0,0,(($N27-$L27)/$L27)*100)</f>
        <v>258.76259798432255</v>
      </c>
      <c r="S27" s="22">
        <f>IF($M27=0,0,(($O27-$M27)/$M27)*100)</f>
        <v>3.682504052272954</v>
      </c>
      <c r="T27" s="21">
        <f>IF($E27=0,0,($P27/$E27)*100)</f>
        <v>75.28706674799119</v>
      </c>
      <c r="U27" s="23">
        <f>IF($E27=0,0,($Q27/$E27)*100)</f>
        <v>118.55654618260894</v>
      </c>
      <c r="V27" s="19">
        <v>810000</v>
      </c>
      <c r="W27" s="20"/>
    </row>
    <row r="28" spans="1:23" ht="12.75" customHeight="1">
      <c r="A28" s="24" t="s">
        <v>39</v>
      </c>
      <c r="B28" s="25">
        <f>B27</f>
        <v>37709000</v>
      </c>
      <c r="C28" s="25">
        <f>C27</f>
        <v>0</v>
      </c>
      <c r="D28" s="25"/>
      <c r="E28" s="25">
        <f>$B28+$C28+$D28</f>
        <v>37709000</v>
      </c>
      <c r="F28" s="26">
        <f aca="true" t="shared" si="8" ref="F28:O28">F27</f>
        <v>37709000</v>
      </c>
      <c r="G28" s="27">
        <f t="shared" si="8"/>
        <v>37709000</v>
      </c>
      <c r="H28" s="26">
        <f t="shared" si="8"/>
        <v>3631000</v>
      </c>
      <c r="I28" s="27">
        <f t="shared" si="8"/>
        <v>8043255</v>
      </c>
      <c r="J28" s="26">
        <f t="shared" si="8"/>
        <v>8372000</v>
      </c>
      <c r="K28" s="27">
        <f t="shared" si="8"/>
        <v>11325268</v>
      </c>
      <c r="L28" s="26">
        <f t="shared" si="8"/>
        <v>3572000</v>
      </c>
      <c r="M28" s="27">
        <f t="shared" si="8"/>
        <v>12439932</v>
      </c>
      <c r="N28" s="26">
        <f t="shared" si="8"/>
        <v>12815000</v>
      </c>
      <c r="O28" s="27">
        <f t="shared" si="8"/>
        <v>12898033</v>
      </c>
      <c r="P28" s="26">
        <f>$H28+$J28+$L28+$N28</f>
        <v>28390000</v>
      </c>
      <c r="Q28" s="27">
        <f>$I28+$K28+$M28+$O28</f>
        <v>44706488</v>
      </c>
      <c r="R28" s="28">
        <f>IF($L28=0,0,(($N28-$L28)/$L28)*100)</f>
        <v>258.76259798432255</v>
      </c>
      <c r="S28" s="29">
        <f>IF($M28=0,0,(($O28-$M28)/$M28)*100)</f>
        <v>3.682504052272954</v>
      </c>
      <c r="T28" s="28">
        <f>IF($E28=0,0,($P28/$E28)*100)</f>
        <v>75.28706674799119</v>
      </c>
      <c r="U28" s="30">
        <f>IF($E28=0,0,($Q28/$E28)*100)</f>
        <v>118.55654618260894</v>
      </c>
      <c r="V28" s="26">
        <f>V27</f>
        <v>810000</v>
      </c>
      <c r="W28" s="27">
        <f>W27</f>
        <v>0</v>
      </c>
    </row>
    <row r="29" spans="1:23" ht="12.75" customHeight="1">
      <c r="A29" s="10" t="s">
        <v>50</v>
      </c>
      <c r="B29" s="31"/>
      <c r="C29" s="31"/>
      <c r="D29" s="31"/>
      <c r="E29" s="31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2"/>
      <c r="Q29" s="33"/>
      <c r="R29" s="14"/>
      <c r="S29" s="15"/>
      <c r="T29" s="14"/>
      <c r="U29" s="16"/>
      <c r="V29" s="32"/>
      <c r="W29" s="33"/>
    </row>
    <row r="30" spans="1:23" ht="12.75" customHeight="1">
      <c r="A30" s="17" t="s">
        <v>51</v>
      </c>
      <c r="B30" s="18">
        <v>69150000</v>
      </c>
      <c r="C30" s="18">
        <v>3300000</v>
      </c>
      <c r="D30" s="18"/>
      <c r="E30" s="18">
        <f aca="true" t="shared" si="9" ref="E30:E35">$B30+$C30+$D30</f>
        <v>72450000</v>
      </c>
      <c r="F30" s="19">
        <v>72450000</v>
      </c>
      <c r="G30" s="20">
        <v>72450000</v>
      </c>
      <c r="H30" s="19">
        <v>5896000</v>
      </c>
      <c r="I30" s="20">
        <v>3408793</v>
      </c>
      <c r="J30" s="19">
        <v>10981000</v>
      </c>
      <c r="K30" s="20">
        <v>12971565</v>
      </c>
      <c r="L30" s="19">
        <v>10747000</v>
      </c>
      <c r="M30" s="20">
        <v>3015339</v>
      </c>
      <c r="N30" s="19">
        <v>15179000</v>
      </c>
      <c r="O30" s="20">
        <v>5182848</v>
      </c>
      <c r="P30" s="19">
        <f aca="true" t="shared" si="10" ref="P30:P35">$H30+$J30+$L30+$N30</f>
        <v>42803000</v>
      </c>
      <c r="Q30" s="20">
        <f aca="true" t="shared" si="11" ref="Q30:Q35">$I30+$K30+$M30+$O30</f>
        <v>24578545</v>
      </c>
      <c r="R30" s="21">
        <f aca="true" t="shared" si="12" ref="R30:R35">IF($L30=0,0,(($N30-$L30)/$L30)*100)</f>
        <v>41.239415650879316</v>
      </c>
      <c r="S30" s="22">
        <f aca="true" t="shared" si="13" ref="S30:S35">IF($M30=0,0,(($O30-$M30)/$M30)*100)</f>
        <v>71.88276343057944</v>
      </c>
      <c r="T30" s="21">
        <f>IF($E30=0,0,($P30/$E30)*100)</f>
        <v>59.079365079365076</v>
      </c>
      <c r="U30" s="23">
        <f>IF($E30=0,0,($Q30/$E30)*100)</f>
        <v>33.92483781918564</v>
      </c>
      <c r="V30" s="19">
        <v>15767000</v>
      </c>
      <c r="W30" s="20"/>
    </row>
    <row r="31" spans="1:23" ht="12.75" customHeight="1">
      <c r="A31" s="17" t="s">
        <v>52</v>
      </c>
      <c r="B31" s="18">
        <v>246751000</v>
      </c>
      <c r="C31" s="18">
        <v>42619000</v>
      </c>
      <c r="D31" s="18"/>
      <c r="E31" s="18">
        <f t="shared" si="9"/>
        <v>289370000</v>
      </c>
      <c r="F31" s="19">
        <v>289370000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19">
        <f t="shared" si="10"/>
        <v>0</v>
      </c>
      <c r="Q31" s="20">
        <f t="shared" si="11"/>
        <v>0</v>
      </c>
      <c r="R31" s="21">
        <f t="shared" si="12"/>
        <v>0</v>
      </c>
      <c r="S31" s="22">
        <f t="shared" si="13"/>
        <v>0</v>
      </c>
      <c r="T31" s="21">
        <f>IF($E31=0,0,($P31/$E31)*100)</f>
        <v>0</v>
      </c>
      <c r="U31" s="23">
        <f>IF($E31=0,0,($Q31/$E31)*100)</f>
        <v>0</v>
      </c>
      <c r="V31" s="19"/>
      <c r="W31" s="20"/>
    </row>
    <row r="32" spans="1:23" ht="12.75" customHeight="1">
      <c r="A32" s="17" t="s">
        <v>53</v>
      </c>
      <c r="B32" s="18">
        <v>0</v>
      </c>
      <c r="C32" s="18">
        <v>0</v>
      </c>
      <c r="D32" s="18"/>
      <c r="E32" s="18">
        <f t="shared" si="9"/>
        <v>0</v>
      </c>
      <c r="F32" s="19"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19">
        <f t="shared" si="10"/>
        <v>0</v>
      </c>
      <c r="Q32" s="20">
        <f t="shared" si="11"/>
        <v>0</v>
      </c>
      <c r="R32" s="21">
        <f t="shared" si="12"/>
        <v>0</v>
      </c>
      <c r="S32" s="22">
        <f t="shared" si="13"/>
        <v>0</v>
      </c>
      <c r="T32" s="21">
        <f>IF($E32=0,0,($P32/$E32)*100)</f>
        <v>0</v>
      </c>
      <c r="U32" s="23">
        <f>IF($E32=0,0,($Q32/$E32)*100)</f>
        <v>0</v>
      </c>
      <c r="V32" s="19"/>
      <c r="W32" s="20"/>
    </row>
    <row r="33" spans="1:23" ht="12.75" customHeight="1">
      <c r="A33" s="17" t="s">
        <v>54</v>
      </c>
      <c r="B33" s="18">
        <v>15722000</v>
      </c>
      <c r="C33" s="18">
        <v>-6579000</v>
      </c>
      <c r="D33" s="18"/>
      <c r="E33" s="18">
        <f t="shared" si="9"/>
        <v>9143000</v>
      </c>
      <c r="F33" s="19">
        <v>9143000</v>
      </c>
      <c r="G33" s="20">
        <v>9142000</v>
      </c>
      <c r="H33" s="19">
        <v>0</v>
      </c>
      <c r="I33" s="20">
        <v>3027430</v>
      </c>
      <c r="J33" s="19">
        <v>0</v>
      </c>
      <c r="K33" s="20">
        <v>4789432</v>
      </c>
      <c r="L33" s="19">
        <v>3591000</v>
      </c>
      <c r="M33" s="20">
        <v>592930</v>
      </c>
      <c r="N33" s="19">
        <v>1920000</v>
      </c>
      <c r="O33" s="20">
        <v>3768748</v>
      </c>
      <c r="P33" s="19">
        <f t="shared" si="10"/>
        <v>5511000</v>
      </c>
      <c r="Q33" s="20">
        <f t="shared" si="11"/>
        <v>12178540</v>
      </c>
      <c r="R33" s="21">
        <f t="shared" si="12"/>
        <v>-46.53299916457811</v>
      </c>
      <c r="S33" s="22">
        <f t="shared" si="13"/>
        <v>535.614322095357</v>
      </c>
      <c r="T33" s="21">
        <f>IF($E33=0,0,($P33/$E33)*100)</f>
        <v>60.27562069342667</v>
      </c>
      <c r="U33" s="23">
        <f>IF($E33=0,0,($Q33/$E33)*100)</f>
        <v>133.20069998906268</v>
      </c>
      <c r="V33" s="19">
        <v>15586000</v>
      </c>
      <c r="W33" s="20"/>
    </row>
    <row r="34" spans="1:23" ht="12.75" customHeight="1">
      <c r="A34" s="17" t="s">
        <v>55</v>
      </c>
      <c r="B34" s="18">
        <v>0</v>
      </c>
      <c r="C34" s="18">
        <v>0</v>
      </c>
      <c r="D34" s="18"/>
      <c r="E34" s="18">
        <f t="shared" si="9"/>
        <v>0</v>
      </c>
      <c r="F34" s="19"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19">
        <f t="shared" si="10"/>
        <v>0</v>
      </c>
      <c r="Q34" s="20">
        <f t="shared" si="11"/>
        <v>0</v>
      </c>
      <c r="R34" s="21">
        <f t="shared" si="12"/>
        <v>0</v>
      </c>
      <c r="S34" s="22">
        <f t="shared" si="13"/>
        <v>0</v>
      </c>
      <c r="T34" s="21">
        <f>IF($E34=0,0,($P34/$E34)*100)</f>
        <v>0</v>
      </c>
      <c r="U34" s="23">
        <f>IF($E34=0,0,($Q34/$E34)*100)</f>
        <v>0</v>
      </c>
      <c r="V34" s="19"/>
      <c r="W34" s="20"/>
    </row>
    <row r="35" spans="1:23" ht="12.75" customHeight="1">
      <c r="A35" s="24" t="s">
        <v>39</v>
      </c>
      <c r="B35" s="25">
        <f>SUM(B30:B34)</f>
        <v>331623000</v>
      </c>
      <c r="C35" s="25">
        <f>SUM(C30:C34)</f>
        <v>39340000</v>
      </c>
      <c r="D35" s="25"/>
      <c r="E35" s="25">
        <f t="shared" si="9"/>
        <v>370963000</v>
      </c>
      <c r="F35" s="26">
        <f aca="true" t="shared" si="14" ref="F35:O35">SUM(F30:F34)</f>
        <v>370963000</v>
      </c>
      <c r="G35" s="27">
        <f t="shared" si="14"/>
        <v>81592000</v>
      </c>
      <c r="H35" s="26">
        <f t="shared" si="14"/>
        <v>5896000</v>
      </c>
      <c r="I35" s="27">
        <f t="shared" si="14"/>
        <v>6436223</v>
      </c>
      <c r="J35" s="26">
        <f t="shared" si="14"/>
        <v>10981000</v>
      </c>
      <c r="K35" s="27">
        <f t="shared" si="14"/>
        <v>17760997</v>
      </c>
      <c r="L35" s="26">
        <f t="shared" si="14"/>
        <v>14338000</v>
      </c>
      <c r="M35" s="27">
        <f t="shared" si="14"/>
        <v>3608269</v>
      </c>
      <c r="N35" s="26">
        <f t="shared" si="14"/>
        <v>17099000</v>
      </c>
      <c r="O35" s="27">
        <f t="shared" si="14"/>
        <v>8951596</v>
      </c>
      <c r="P35" s="26">
        <f t="shared" si="10"/>
        <v>48314000</v>
      </c>
      <c r="Q35" s="27">
        <f t="shared" si="11"/>
        <v>36757085</v>
      </c>
      <c r="R35" s="28">
        <f t="shared" si="12"/>
        <v>19.256521132654484</v>
      </c>
      <c r="S35" s="29">
        <f t="shared" si="13"/>
        <v>148.0856055909357</v>
      </c>
      <c r="T35" s="28">
        <f>IF((+$E30+$E33)=0,0,(P35/(+$E30+$E33))*100)</f>
        <v>59.213412915323616</v>
      </c>
      <c r="U35" s="30">
        <f>IF((+$E30+$E33)=0,0,(Q35/(+$E30+$E33))*100)</f>
        <v>45.04931182822055</v>
      </c>
      <c r="V35" s="26">
        <f>SUM(V30:V34)</f>
        <v>31353000</v>
      </c>
      <c r="W35" s="27">
        <f>SUM(W30:W34)</f>
        <v>0</v>
      </c>
    </row>
    <row r="36" spans="1:23" ht="12.75" customHeight="1">
      <c r="A36" s="10" t="s">
        <v>56</v>
      </c>
      <c r="B36" s="31"/>
      <c r="C36" s="31"/>
      <c r="D36" s="31"/>
      <c r="E36" s="31"/>
      <c r="F36" s="32"/>
      <c r="G36" s="33"/>
      <c r="H36" s="32"/>
      <c r="I36" s="33"/>
      <c r="J36" s="32"/>
      <c r="K36" s="33"/>
      <c r="L36" s="32"/>
      <c r="M36" s="33"/>
      <c r="N36" s="32"/>
      <c r="O36" s="33"/>
      <c r="P36" s="32"/>
      <c r="Q36" s="33"/>
      <c r="R36" s="14"/>
      <c r="S36" s="15"/>
      <c r="T36" s="14"/>
      <c r="U36" s="16"/>
      <c r="V36" s="32"/>
      <c r="W36" s="33"/>
    </row>
    <row r="37" spans="1:23" ht="12.75" customHeight="1">
      <c r="A37" s="17" t="s">
        <v>57</v>
      </c>
      <c r="B37" s="18">
        <v>0</v>
      </c>
      <c r="C37" s="18">
        <v>0</v>
      </c>
      <c r="D37" s="18"/>
      <c r="E37" s="18">
        <f aca="true" t="shared" si="15" ref="E37:E44">$B37+$C37+$D37</f>
        <v>0</v>
      </c>
      <c r="F37" s="19">
        <v>0</v>
      </c>
      <c r="G37" s="20">
        <v>0</v>
      </c>
      <c r="H37" s="19">
        <v>0</v>
      </c>
      <c r="I37" s="20">
        <v>0</v>
      </c>
      <c r="J37" s="19">
        <v>0</v>
      </c>
      <c r="K37" s="20">
        <v>0</v>
      </c>
      <c r="L37" s="19">
        <v>0</v>
      </c>
      <c r="M37" s="20">
        <v>0</v>
      </c>
      <c r="N37" s="19">
        <v>0</v>
      </c>
      <c r="O37" s="20">
        <v>0</v>
      </c>
      <c r="P37" s="19">
        <f aca="true" t="shared" si="16" ref="P37:P44">$H37+$J37+$L37+$N37</f>
        <v>0</v>
      </c>
      <c r="Q37" s="20">
        <f aca="true" t="shared" si="17" ref="Q37:Q44">$I37+$K37+$M37+$O37</f>
        <v>0</v>
      </c>
      <c r="R37" s="21">
        <f aca="true" t="shared" si="18" ref="R37:R44">IF($L37=0,0,(($N37-$L37)/$L37)*100)</f>
        <v>0</v>
      </c>
      <c r="S37" s="22">
        <f aca="true" t="shared" si="19" ref="S37:S44">IF($M37=0,0,(($O37-$M37)/$M37)*100)</f>
        <v>0</v>
      </c>
      <c r="T37" s="21">
        <f aca="true" t="shared" si="20" ref="T37:T43">IF($E37=0,0,($P37/$E37)*100)</f>
        <v>0</v>
      </c>
      <c r="U37" s="23">
        <f aca="true" t="shared" si="21" ref="U37:U43">IF($E37=0,0,($Q37/$E37)*100)</f>
        <v>0</v>
      </c>
      <c r="V37" s="19"/>
      <c r="W37" s="20"/>
    </row>
    <row r="38" spans="1:23" ht="12.75" customHeight="1">
      <c r="A38" s="17" t="s">
        <v>58</v>
      </c>
      <c r="B38" s="18">
        <v>390000000</v>
      </c>
      <c r="C38" s="18">
        <v>-14966000</v>
      </c>
      <c r="D38" s="18"/>
      <c r="E38" s="18">
        <f t="shared" si="15"/>
        <v>375034000</v>
      </c>
      <c r="F38" s="19">
        <v>375034000</v>
      </c>
      <c r="G38" s="20">
        <v>0</v>
      </c>
      <c r="H38" s="19">
        <v>0</v>
      </c>
      <c r="I38" s="20">
        <v>0</v>
      </c>
      <c r="J38" s="19">
        <v>0</v>
      </c>
      <c r="K38" s="20">
        <v>0</v>
      </c>
      <c r="L38" s="19">
        <v>0</v>
      </c>
      <c r="M38" s="20">
        <v>0</v>
      </c>
      <c r="N38" s="19">
        <v>0</v>
      </c>
      <c r="O38" s="20">
        <v>0</v>
      </c>
      <c r="P38" s="19">
        <f t="shared" si="16"/>
        <v>0</v>
      </c>
      <c r="Q38" s="20">
        <f t="shared" si="17"/>
        <v>0</v>
      </c>
      <c r="R38" s="21">
        <f t="shared" si="18"/>
        <v>0</v>
      </c>
      <c r="S38" s="22">
        <f t="shared" si="19"/>
        <v>0</v>
      </c>
      <c r="T38" s="21">
        <f t="shared" si="20"/>
        <v>0</v>
      </c>
      <c r="U38" s="23">
        <f t="shared" si="21"/>
        <v>0</v>
      </c>
      <c r="V38" s="19"/>
      <c r="W38" s="20"/>
    </row>
    <row r="39" spans="1:23" ht="12.75" customHeight="1">
      <c r="A39" s="17" t="s">
        <v>59</v>
      </c>
      <c r="B39" s="18">
        <v>39950000</v>
      </c>
      <c r="C39" s="18">
        <v>0</v>
      </c>
      <c r="D39" s="18"/>
      <c r="E39" s="18">
        <f t="shared" si="15"/>
        <v>39950000</v>
      </c>
      <c r="F39" s="19">
        <v>39950000</v>
      </c>
      <c r="G39" s="20">
        <v>39950000</v>
      </c>
      <c r="H39" s="19">
        <v>1518000</v>
      </c>
      <c r="I39" s="20">
        <v>19339020</v>
      </c>
      <c r="J39" s="19">
        <v>7721000</v>
      </c>
      <c r="K39" s="20">
        <v>11119989</v>
      </c>
      <c r="L39" s="19">
        <v>4912000</v>
      </c>
      <c r="M39" s="20">
        <v>2040753</v>
      </c>
      <c r="N39" s="19">
        <v>12772000</v>
      </c>
      <c r="O39" s="20">
        <v>3172706</v>
      </c>
      <c r="P39" s="19">
        <f t="shared" si="16"/>
        <v>26923000</v>
      </c>
      <c r="Q39" s="20">
        <f t="shared" si="17"/>
        <v>35672468</v>
      </c>
      <c r="R39" s="21">
        <f t="shared" si="18"/>
        <v>160.01628664495112</v>
      </c>
      <c r="S39" s="22">
        <f t="shared" si="19"/>
        <v>55.467418153985314</v>
      </c>
      <c r="T39" s="21">
        <f t="shared" si="20"/>
        <v>67.39173967459324</v>
      </c>
      <c r="U39" s="23">
        <f t="shared" si="21"/>
        <v>89.2927859824781</v>
      </c>
      <c r="V39" s="19"/>
      <c r="W39" s="20"/>
    </row>
    <row r="40" spans="1:23" ht="12.75" customHeight="1">
      <c r="A40" s="17" t="s">
        <v>60</v>
      </c>
      <c r="B40" s="18">
        <v>1800000</v>
      </c>
      <c r="C40" s="18">
        <v>0</v>
      </c>
      <c r="D40" s="18"/>
      <c r="E40" s="18">
        <f t="shared" si="15"/>
        <v>1800000</v>
      </c>
      <c r="F40" s="19">
        <v>1800000</v>
      </c>
      <c r="G40" s="20">
        <v>0</v>
      </c>
      <c r="H40" s="19">
        <v>0</v>
      </c>
      <c r="I40" s="20">
        <v>0</v>
      </c>
      <c r="J40" s="19">
        <v>0</v>
      </c>
      <c r="K40" s="20">
        <v>0</v>
      </c>
      <c r="L40" s="19">
        <v>0</v>
      </c>
      <c r="M40" s="20">
        <v>0</v>
      </c>
      <c r="N40" s="19">
        <v>0</v>
      </c>
      <c r="O40" s="20">
        <v>0</v>
      </c>
      <c r="P40" s="19">
        <f t="shared" si="16"/>
        <v>0</v>
      </c>
      <c r="Q40" s="20">
        <f t="shared" si="17"/>
        <v>0</v>
      </c>
      <c r="R40" s="21">
        <f t="shared" si="18"/>
        <v>0</v>
      </c>
      <c r="S40" s="22">
        <f t="shared" si="19"/>
        <v>0</v>
      </c>
      <c r="T40" s="21">
        <f t="shared" si="20"/>
        <v>0</v>
      </c>
      <c r="U40" s="23">
        <f t="shared" si="21"/>
        <v>0</v>
      </c>
      <c r="V40" s="19"/>
      <c r="W40" s="20"/>
    </row>
    <row r="41" spans="1:23" ht="12.75" customHeight="1" hidden="1">
      <c r="A41" s="17" t="s">
        <v>61</v>
      </c>
      <c r="B41" s="18">
        <v>0</v>
      </c>
      <c r="C41" s="18">
        <v>0</v>
      </c>
      <c r="D41" s="18"/>
      <c r="E41" s="18">
        <f t="shared" si="15"/>
        <v>0</v>
      </c>
      <c r="F41" s="19">
        <v>0</v>
      </c>
      <c r="G41" s="20">
        <v>0</v>
      </c>
      <c r="H41" s="19">
        <v>0</v>
      </c>
      <c r="I41" s="20">
        <v>0</v>
      </c>
      <c r="J41" s="19">
        <v>0</v>
      </c>
      <c r="K41" s="20">
        <v>0</v>
      </c>
      <c r="L41" s="19">
        <v>0</v>
      </c>
      <c r="M41" s="20">
        <v>0</v>
      </c>
      <c r="N41" s="19">
        <v>0</v>
      </c>
      <c r="O41" s="20">
        <v>0</v>
      </c>
      <c r="P41" s="19">
        <f t="shared" si="16"/>
        <v>0</v>
      </c>
      <c r="Q41" s="20">
        <f t="shared" si="17"/>
        <v>0</v>
      </c>
      <c r="R41" s="21">
        <f t="shared" si="18"/>
        <v>0</v>
      </c>
      <c r="S41" s="22">
        <f t="shared" si="19"/>
        <v>0</v>
      </c>
      <c r="T41" s="21">
        <f t="shared" si="20"/>
        <v>0</v>
      </c>
      <c r="U41" s="23">
        <f t="shared" si="21"/>
        <v>0</v>
      </c>
      <c r="V41" s="19"/>
      <c r="W41" s="20"/>
    </row>
    <row r="42" spans="1:23" ht="12.75" customHeight="1">
      <c r="A42" s="17" t="s">
        <v>62</v>
      </c>
      <c r="B42" s="18">
        <v>28617000</v>
      </c>
      <c r="C42" s="18">
        <v>0</v>
      </c>
      <c r="D42" s="18"/>
      <c r="E42" s="18">
        <f t="shared" si="15"/>
        <v>28617000</v>
      </c>
      <c r="F42" s="19">
        <v>28617000</v>
      </c>
      <c r="G42" s="20">
        <v>27159000</v>
      </c>
      <c r="H42" s="19">
        <v>0</v>
      </c>
      <c r="I42" s="20">
        <v>3300000</v>
      </c>
      <c r="J42" s="19">
        <v>2703000</v>
      </c>
      <c r="K42" s="20">
        <v>3511766</v>
      </c>
      <c r="L42" s="19">
        <v>1165000</v>
      </c>
      <c r="M42" s="20">
        <v>349980</v>
      </c>
      <c r="N42" s="19">
        <v>19785000</v>
      </c>
      <c r="O42" s="20">
        <v>3482205</v>
      </c>
      <c r="P42" s="19">
        <f t="shared" si="16"/>
        <v>23653000</v>
      </c>
      <c r="Q42" s="20">
        <f t="shared" si="17"/>
        <v>10643951</v>
      </c>
      <c r="R42" s="21">
        <f t="shared" si="18"/>
        <v>1598.2832618025752</v>
      </c>
      <c r="S42" s="22">
        <f t="shared" si="19"/>
        <v>894.972569861135</v>
      </c>
      <c r="T42" s="21">
        <f t="shared" si="20"/>
        <v>82.65366740049622</v>
      </c>
      <c r="U42" s="23">
        <f t="shared" si="21"/>
        <v>37.194503267288674</v>
      </c>
      <c r="V42" s="19"/>
      <c r="W42" s="20"/>
    </row>
    <row r="43" spans="1:23" ht="12.75" customHeight="1">
      <c r="A43" s="17" t="s">
        <v>63</v>
      </c>
      <c r="B43" s="18">
        <v>0</v>
      </c>
      <c r="C43" s="18">
        <v>0</v>
      </c>
      <c r="D43" s="18"/>
      <c r="E43" s="18">
        <f t="shared" si="15"/>
        <v>0</v>
      </c>
      <c r="F43" s="19">
        <v>0</v>
      </c>
      <c r="G43" s="20">
        <v>0</v>
      </c>
      <c r="H43" s="19">
        <v>0</v>
      </c>
      <c r="I43" s="20">
        <v>0</v>
      </c>
      <c r="J43" s="19">
        <v>0</v>
      </c>
      <c r="K43" s="20">
        <v>0</v>
      </c>
      <c r="L43" s="19">
        <v>0</v>
      </c>
      <c r="M43" s="20">
        <v>0</v>
      </c>
      <c r="N43" s="19">
        <v>0</v>
      </c>
      <c r="O43" s="20">
        <v>0</v>
      </c>
      <c r="P43" s="19">
        <f t="shared" si="16"/>
        <v>0</v>
      </c>
      <c r="Q43" s="20">
        <f t="shared" si="17"/>
        <v>0</v>
      </c>
      <c r="R43" s="21">
        <f t="shared" si="18"/>
        <v>0</v>
      </c>
      <c r="S43" s="22">
        <f t="shared" si="19"/>
        <v>0</v>
      </c>
      <c r="T43" s="21">
        <f t="shared" si="20"/>
        <v>0</v>
      </c>
      <c r="U43" s="23">
        <f t="shared" si="21"/>
        <v>0</v>
      </c>
      <c r="V43" s="19"/>
      <c r="W43" s="20"/>
    </row>
    <row r="44" spans="1:23" ht="12.75" customHeight="1">
      <c r="A44" s="24" t="s">
        <v>39</v>
      </c>
      <c r="B44" s="25">
        <f>SUM(B37:B43)</f>
        <v>460367000</v>
      </c>
      <c r="C44" s="25">
        <f>SUM(C37:C43)</f>
        <v>-14966000</v>
      </c>
      <c r="D44" s="25"/>
      <c r="E44" s="25">
        <f t="shared" si="15"/>
        <v>445401000</v>
      </c>
      <c r="F44" s="26">
        <f aca="true" t="shared" si="22" ref="F44:O44">SUM(F37:F43)</f>
        <v>445401000</v>
      </c>
      <c r="G44" s="27">
        <f t="shared" si="22"/>
        <v>67109000</v>
      </c>
      <c r="H44" s="26">
        <f t="shared" si="22"/>
        <v>1518000</v>
      </c>
      <c r="I44" s="27">
        <f t="shared" si="22"/>
        <v>22639020</v>
      </c>
      <c r="J44" s="26">
        <f t="shared" si="22"/>
        <v>10424000</v>
      </c>
      <c r="K44" s="27">
        <f t="shared" si="22"/>
        <v>14631755</v>
      </c>
      <c r="L44" s="26">
        <f t="shared" si="22"/>
        <v>6077000</v>
      </c>
      <c r="M44" s="27">
        <f t="shared" si="22"/>
        <v>2390733</v>
      </c>
      <c r="N44" s="26">
        <f t="shared" si="22"/>
        <v>32557000</v>
      </c>
      <c r="O44" s="27">
        <f t="shared" si="22"/>
        <v>6654911</v>
      </c>
      <c r="P44" s="26">
        <f t="shared" si="16"/>
        <v>50576000</v>
      </c>
      <c r="Q44" s="27">
        <f t="shared" si="17"/>
        <v>46316419</v>
      </c>
      <c r="R44" s="28">
        <f t="shared" si="18"/>
        <v>435.74131973013</v>
      </c>
      <c r="S44" s="29">
        <f t="shared" si="19"/>
        <v>178.36278664325962</v>
      </c>
      <c r="T44" s="28">
        <f>IF((+$E39+$E41+$E42)=0,0,(P44/(+$E39+$E41+$E42))*100)</f>
        <v>73.76143042571499</v>
      </c>
      <c r="U44" s="30">
        <f>IF((+$E39+$E41+$E42)=0,0,(Q44/(+$E39+$E41+$E42))*100)</f>
        <v>67.54914025697492</v>
      </c>
      <c r="V44" s="26">
        <f>SUM(V37:V43)</f>
        <v>0</v>
      </c>
      <c r="W44" s="27">
        <f>SUM(W37:W43)</f>
        <v>0</v>
      </c>
    </row>
    <row r="45" spans="1:23" ht="12.75" customHeight="1">
      <c r="A45" s="10" t="s">
        <v>64</v>
      </c>
      <c r="B45" s="31"/>
      <c r="C45" s="31"/>
      <c r="D45" s="31"/>
      <c r="E45" s="31"/>
      <c r="F45" s="32"/>
      <c r="G45" s="33"/>
      <c r="H45" s="32"/>
      <c r="I45" s="33"/>
      <c r="J45" s="32"/>
      <c r="K45" s="33"/>
      <c r="L45" s="32"/>
      <c r="M45" s="33"/>
      <c r="N45" s="32"/>
      <c r="O45" s="33"/>
      <c r="P45" s="32"/>
      <c r="Q45" s="33"/>
      <c r="R45" s="14"/>
      <c r="S45" s="15"/>
      <c r="T45" s="14"/>
      <c r="U45" s="16"/>
      <c r="V45" s="32"/>
      <c r="W45" s="33"/>
    </row>
    <row r="46" spans="1:23" ht="12.75" customHeight="1">
      <c r="A46" s="34" t="s">
        <v>65</v>
      </c>
      <c r="B46" s="18">
        <v>0</v>
      </c>
      <c r="C46" s="18">
        <v>0</v>
      </c>
      <c r="D46" s="18"/>
      <c r="E46" s="18">
        <f>$B46+$C46+$D46</f>
        <v>0</v>
      </c>
      <c r="F46" s="19">
        <v>0</v>
      </c>
      <c r="G46" s="20">
        <v>0</v>
      </c>
      <c r="H46" s="19">
        <v>0</v>
      </c>
      <c r="I46" s="20">
        <v>0</v>
      </c>
      <c r="J46" s="19">
        <v>0</v>
      </c>
      <c r="K46" s="20">
        <v>0</v>
      </c>
      <c r="L46" s="19">
        <v>0</v>
      </c>
      <c r="M46" s="20">
        <v>0</v>
      </c>
      <c r="N46" s="19">
        <v>0</v>
      </c>
      <c r="O46" s="20">
        <v>0</v>
      </c>
      <c r="P46" s="19">
        <f>$H46+$J46+$L46+$N46</f>
        <v>0</v>
      </c>
      <c r="Q46" s="20">
        <f>$I46+$K46+$M46+$O46</f>
        <v>0</v>
      </c>
      <c r="R46" s="21">
        <f>IF($L46=0,0,(($N46-$L46)/$L46)*100)</f>
        <v>0</v>
      </c>
      <c r="S46" s="22">
        <f>IF($M46=0,0,(($O46-$M46)/$M46)*100)</f>
        <v>0</v>
      </c>
      <c r="T46" s="21">
        <f>IF($E46=0,0,($P46/$E46)*100)</f>
        <v>0</v>
      </c>
      <c r="U46" s="23">
        <f>IF($E46=0,0,($Q46/$E46)*100)</f>
        <v>0</v>
      </c>
      <c r="V46" s="19"/>
      <c r="W46" s="20"/>
    </row>
    <row r="47" spans="1:23" ht="12.75" customHeight="1">
      <c r="A47" s="34" t="s">
        <v>66</v>
      </c>
      <c r="B47" s="18">
        <v>0</v>
      </c>
      <c r="C47" s="18">
        <v>0</v>
      </c>
      <c r="D47" s="18"/>
      <c r="E47" s="18">
        <f>$B47+$C47+$D47</f>
        <v>0</v>
      </c>
      <c r="F47" s="19">
        <v>0</v>
      </c>
      <c r="G47" s="20">
        <v>0</v>
      </c>
      <c r="H47" s="19">
        <v>0</v>
      </c>
      <c r="I47" s="20">
        <v>0</v>
      </c>
      <c r="J47" s="19">
        <v>0</v>
      </c>
      <c r="K47" s="20">
        <v>0</v>
      </c>
      <c r="L47" s="19">
        <v>0</v>
      </c>
      <c r="M47" s="20">
        <v>0</v>
      </c>
      <c r="N47" s="19">
        <v>0</v>
      </c>
      <c r="O47" s="20">
        <v>0</v>
      </c>
      <c r="P47" s="19">
        <f>$H47+$J47+$L47+$N47</f>
        <v>0</v>
      </c>
      <c r="Q47" s="20">
        <f>$I47+$K47+$M47+$O47</f>
        <v>0</v>
      </c>
      <c r="R47" s="21">
        <f>IF($L47=0,0,(($N47-$L47)/$L47)*100)</f>
        <v>0</v>
      </c>
      <c r="S47" s="22">
        <f>IF($M47=0,0,(($O47-$M47)/$M47)*100)</f>
        <v>0</v>
      </c>
      <c r="T47" s="21">
        <f>IF($E47=0,0,($P47/$E47)*100)</f>
        <v>0</v>
      </c>
      <c r="U47" s="23">
        <f>IF($E47=0,0,($Q47/$E47)*100)</f>
        <v>0</v>
      </c>
      <c r="V47" s="19"/>
      <c r="W47" s="20"/>
    </row>
    <row r="48" spans="1:23" ht="12.75" customHeight="1" hidden="1">
      <c r="A48" s="34" t="s">
        <v>67</v>
      </c>
      <c r="B48" s="18">
        <v>0</v>
      </c>
      <c r="C48" s="18">
        <v>0</v>
      </c>
      <c r="D48" s="18"/>
      <c r="E48" s="18">
        <f>$B48+$C48+$D48</f>
        <v>0</v>
      </c>
      <c r="F48" s="19">
        <v>0</v>
      </c>
      <c r="G48" s="20">
        <v>0</v>
      </c>
      <c r="H48" s="19">
        <v>0</v>
      </c>
      <c r="I48" s="20">
        <v>0</v>
      </c>
      <c r="J48" s="19">
        <v>0</v>
      </c>
      <c r="K48" s="20">
        <v>0</v>
      </c>
      <c r="L48" s="19">
        <v>0</v>
      </c>
      <c r="M48" s="20">
        <v>0</v>
      </c>
      <c r="N48" s="19">
        <v>0</v>
      </c>
      <c r="O48" s="20">
        <v>0</v>
      </c>
      <c r="P48" s="19">
        <f>$H48+$J48+$L48+$N48</f>
        <v>0</v>
      </c>
      <c r="Q48" s="20">
        <f>$I48+$K48+$M48+$O48</f>
        <v>0</v>
      </c>
      <c r="R48" s="21">
        <f>IF($L48=0,0,(($N48-$L48)/$L48)*100)</f>
        <v>0</v>
      </c>
      <c r="S48" s="22">
        <f>IF($M48=0,0,(($O48-$M48)/$M48)*100)</f>
        <v>0</v>
      </c>
      <c r="T48" s="21">
        <f>IF($E48=0,0,($P48/$E48)*100)</f>
        <v>0</v>
      </c>
      <c r="U48" s="23">
        <f>IF($E48=0,0,($Q48/$E48)*100)</f>
        <v>0</v>
      </c>
      <c r="V48" s="19"/>
      <c r="W48" s="20"/>
    </row>
    <row r="49" spans="1:23" ht="12.75" customHeight="1" hidden="1">
      <c r="A49" s="17" t="s">
        <v>68</v>
      </c>
      <c r="B49" s="18">
        <v>0</v>
      </c>
      <c r="C49" s="18">
        <v>0</v>
      </c>
      <c r="D49" s="18"/>
      <c r="E49" s="18">
        <f>$B49+$C49+$D49</f>
        <v>0</v>
      </c>
      <c r="F49" s="19">
        <v>0</v>
      </c>
      <c r="G49" s="20">
        <v>0</v>
      </c>
      <c r="H49" s="19">
        <v>0</v>
      </c>
      <c r="I49" s="20">
        <v>0</v>
      </c>
      <c r="J49" s="19">
        <v>0</v>
      </c>
      <c r="K49" s="20">
        <v>0</v>
      </c>
      <c r="L49" s="19">
        <v>0</v>
      </c>
      <c r="M49" s="20">
        <v>0</v>
      </c>
      <c r="N49" s="19">
        <v>0</v>
      </c>
      <c r="O49" s="20">
        <v>0</v>
      </c>
      <c r="P49" s="19">
        <f>$H49+$J49+$L49+$N49</f>
        <v>0</v>
      </c>
      <c r="Q49" s="20">
        <f>$I49+$K49+$M49+$O49</f>
        <v>0</v>
      </c>
      <c r="R49" s="21">
        <f>IF($L49=0,0,(($N49-$L49)/$L49)*100)</f>
        <v>0</v>
      </c>
      <c r="S49" s="22">
        <f>IF($M49=0,0,(($O49-$M49)/$M49)*100)</f>
        <v>0</v>
      </c>
      <c r="T49" s="21">
        <f>IF($E49=0,0,($P49/$E49)*100)</f>
        <v>0</v>
      </c>
      <c r="U49" s="23">
        <f>IF($E49=0,0,($Q49/$E49)*100)</f>
        <v>0</v>
      </c>
      <c r="V49" s="19"/>
      <c r="W49" s="20"/>
    </row>
    <row r="50" spans="1:23" ht="12.75" customHeight="1">
      <c r="A50" s="35" t="s">
        <v>39</v>
      </c>
      <c r="B50" s="36">
        <f>SUM(B46:B49)</f>
        <v>0</v>
      </c>
      <c r="C50" s="36">
        <f>SUM(C46:C49)</f>
        <v>0</v>
      </c>
      <c r="D50" s="36"/>
      <c r="E50" s="36">
        <f>$B50+$C50+$D50</f>
        <v>0</v>
      </c>
      <c r="F50" s="37">
        <f aca="true" t="shared" si="23" ref="F50:O50">SUM(F46:F49)</f>
        <v>0</v>
      </c>
      <c r="G50" s="38">
        <f t="shared" si="23"/>
        <v>0</v>
      </c>
      <c r="H50" s="37">
        <f t="shared" si="23"/>
        <v>0</v>
      </c>
      <c r="I50" s="38">
        <f t="shared" si="23"/>
        <v>0</v>
      </c>
      <c r="J50" s="37">
        <f t="shared" si="23"/>
        <v>0</v>
      </c>
      <c r="K50" s="38">
        <f t="shared" si="23"/>
        <v>0</v>
      </c>
      <c r="L50" s="37">
        <f t="shared" si="23"/>
        <v>0</v>
      </c>
      <c r="M50" s="38">
        <f t="shared" si="23"/>
        <v>0</v>
      </c>
      <c r="N50" s="37">
        <f t="shared" si="23"/>
        <v>0</v>
      </c>
      <c r="O50" s="38">
        <f t="shared" si="23"/>
        <v>0</v>
      </c>
      <c r="P50" s="37">
        <f>$H50+$J50+$L50+$N50</f>
        <v>0</v>
      </c>
      <c r="Q50" s="38">
        <f>$I50+$K50+$M50+$O50</f>
        <v>0</v>
      </c>
      <c r="R50" s="39">
        <f>IF($L50=0,0,(($N50-$L50)/$L50)*100)</f>
        <v>0</v>
      </c>
      <c r="S50" s="40">
        <f>IF($M50=0,0,(($O50-$M50)/$M50)*100)</f>
        <v>0</v>
      </c>
      <c r="T50" s="39">
        <f>IF($E50=0,0,($P50/$E50)*100)</f>
        <v>0</v>
      </c>
      <c r="U50" s="41">
        <f>IF($E50=0,0,($Q50/$E50)*100)</f>
        <v>0</v>
      </c>
      <c r="V50" s="37">
        <f>SUM(V46:V49)</f>
        <v>0</v>
      </c>
      <c r="W50" s="38">
        <f>SUM(W46:W49)</f>
        <v>0</v>
      </c>
    </row>
    <row r="51" spans="1:23" ht="12.75" customHeight="1">
      <c r="A51" s="10" t="s">
        <v>69</v>
      </c>
      <c r="B51" s="31"/>
      <c r="C51" s="31"/>
      <c r="D51" s="31"/>
      <c r="E51" s="31"/>
      <c r="F51" s="32"/>
      <c r="G51" s="33"/>
      <c r="H51" s="32"/>
      <c r="I51" s="33"/>
      <c r="J51" s="32"/>
      <c r="K51" s="33"/>
      <c r="L51" s="32"/>
      <c r="M51" s="33"/>
      <c r="N51" s="32"/>
      <c r="O51" s="33"/>
      <c r="P51" s="32"/>
      <c r="Q51" s="33"/>
      <c r="R51" s="14"/>
      <c r="S51" s="15"/>
      <c r="T51" s="14"/>
      <c r="U51" s="16"/>
      <c r="V51" s="32"/>
      <c r="W51" s="33"/>
    </row>
    <row r="52" spans="1:23" ht="12.75" customHeight="1">
      <c r="A52" s="17" t="s">
        <v>70</v>
      </c>
      <c r="B52" s="18">
        <v>8000000</v>
      </c>
      <c r="C52" s="18">
        <v>0</v>
      </c>
      <c r="D52" s="18"/>
      <c r="E52" s="18">
        <f>$B52+$C52+$D52</f>
        <v>8000000</v>
      </c>
      <c r="F52" s="19">
        <v>8000000</v>
      </c>
      <c r="G52" s="20">
        <v>8000000</v>
      </c>
      <c r="H52" s="19">
        <v>0</v>
      </c>
      <c r="I52" s="20">
        <v>0</v>
      </c>
      <c r="J52" s="19">
        <v>0</v>
      </c>
      <c r="K52" s="20">
        <v>0</v>
      </c>
      <c r="L52" s="19">
        <v>0</v>
      </c>
      <c r="M52" s="20">
        <v>0</v>
      </c>
      <c r="N52" s="19">
        <v>0</v>
      </c>
      <c r="O52" s="20">
        <v>0</v>
      </c>
      <c r="P52" s="19">
        <f>$H52+$J52+$L52+$N52</f>
        <v>0</v>
      </c>
      <c r="Q52" s="20">
        <f>$I52+$K52+$M52+$O52</f>
        <v>0</v>
      </c>
      <c r="R52" s="21">
        <f>IF($L52=0,0,(($N52-$L52)/$L52)*100)</f>
        <v>0</v>
      </c>
      <c r="S52" s="22">
        <f>IF($M52=0,0,(($O52-$M52)/$M52)*100)</f>
        <v>0</v>
      </c>
      <c r="T52" s="21">
        <f>IF($E52=0,0,($P52/$E52)*100)</f>
        <v>0</v>
      </c>
      <c r="U52" s="23">
        <f>IF($E52=0,0,($Q52/$E52)*100)</f>
        <v>0</v>
      </c>
      <c r="V52" s="19"/>
      <c r="W52" s="20"/>
    </row>
    <row r="53" spans="1:23" ht="12.75" customHeight="1">
      <c r="A53" s="17" t="s">
        <v>71</v>
      </c>
      <c r="B53" s="18">
        <v>0</v>
      </c>
      <c r="C53" s="18">
        <v>2963000</v>
      </c>
      <c r="D53" s="18"/>
      <c r="E53" s="18">
        <f>$B53+$C53+$D53</f>
        <v>2963000</v>
      </c>
      <c r="F53" s="19">
        <v>2963000</v>
      </c>
      <c r="G53" s="20">
        <v>0</v>
      </c>
      <c r="H53" s="19">
        <v>0</v>
      </c>
      <c r="I53" s="20">
        <v>0</v>
      </c>
      <c r="J53" s="19">
        <v>0</v>
      </c>
      <c r="K53" s="20">
        <v>0</v>
      </c>
      <c r="L53" s="19">
        <v>0</v>
      </c>
      <c r="M53" s="20">
        <v>0</v>
      </c>
      <c r="N53" s="19">
        <v>0</v>
      </c>
      <c r="O53" s="20">
        <v>0</v>
      </c>
      <c r="P53" s="19">
        <f>$H53+$J53+$L53+$N53</f>
        <v>0</v>
      </c>
      <c r="Q53" s="20">
        <f>$I53+$K53+$M53+$O53</f>
        <v>0</v>
      </c>
      <c r="R53" s="21">
        <f>IF($L53=0,0,(($N53-$L53)/$L53)*100)</f>
        <v>0</v>
      </c>
      <c r="S53" s="22">
        <f>IF($M53=0,0,(($O53-$M53)/$M53)*100)</f>
        <v>0</v>
      </c>
      <c r="T53" s="21">
        <f>IF($E53=0,0,($P53/$E53)*100)</f>
        <v>0</v>
      </c>
      <c r="U53" s="23">
        <f>IF($E53=0,0,($Q53/$E53)*100)</f>
        <v>0</v>
      </c>
      <c r="V53" s="19"/>
      <c r="W53" s="20"/>
    </row>
    <row r="54" spans="1:23" ht="12.75" customHeight="1">
      <c r="A54" s="17" t="s">
        <v>72</v>
      </c>
      <c r="B54" s="18">
        <v>0</v>
      </c>
      <c r="C54" s="18">
        <v>0</v>
      </c>
      <c r="D54" s="18"/>
      <c r="E54" s="18">
        <f>$B54+$C54+$D54</f>
        <v>0</v>
      </c>
      <c r="F54" s="19">
        <v>0</v>
      </c>
      <c r="G54" s="20">
        <v>0</v>
      </c>
      <c r="H54" s="19">
        <v>0</v>
      </c>
      <c r="I54" s="20">
        <v>0</v>
      </c>
      <c r="J54" s="19">
        <v>0</v>
      </c>
      <c r="K54" s="20">
        <v>0</v>
      </c>
      <c r="L54" s="19">
        <v>0</v>
      </c>
      <c r="M54" s="20">
        <v>0</v>
      </c>
      <c r="N54" s="19">
        <v>0</v>
      </c>
      <c r="O54" s="20">
        <v>0</v>
      </c>
      <c r="P54" s="19">
        <f>$H54+$J54+$L54+$N54</f>
        <v>0</v>
      </c>
      <c r="Q54" s="20">
        <f>$I54+$K54+$M54+$O54</f>
        <v>0</v>
      </c>
      <c r="R54" s="21">
        <f>IF($L54=0,0,(($N54-$L54)/$L54)*100)</f>
        <v>0</v>
      </c>
      <c r="S54" s="22">
        <f>IF($M54=0,0,(($O54-$M54)/$M54)*100)</f>
        <v>0</v>
      </c>
      <c r="T54" s="21">
        <f>IF($E54=0,0,($P54/$E54)*100)</f>
        <v>0</v>
      </c>
      <c r="U54" s="23">
        <f>IF($E54=0,0,($Q54/$E54)*100)</f>
        <v>0</v>
      </c>
      <c r="V54" s="19"/>
      <c r="W54" s="20"/>
    </row>
    <row r="55" spans="1:23" ht="12.75" customHeight="1">
      <c r="A55" s="24" t="s">
        <v>39</v>
      </c>
      <c r="B55" s="25">
        <f>SUM(B52:B54)</f>
        <v>8000000</v>
      </c>
      <c r="C55" s="25">
        <f>SUM(C52:C54)</f>
        <v>2963000</v>
      </c>
      <c r="D55" s="25"/>
      <c r="E55" s="25">
        <f>$B55+$C55+$D55</f>
        <v>10963000</v>
      </c>
      <c r="F55" s="26">
        <f aca="true" t="shared" si="24" ref="F55:O55">SUM(F52:F54)</f>
        <v>10963000</v>
      </c>
      <c r="G55" s="27">
        <f t="shared" si="24"/>
        <v>8000000</v>
      </c>
      <c r="H55" s="26">
        <f t="shared" si="24"/>
        <v>0</v>
      </c>
      <c r="I55" s="27">
        <f t="shared" si="24"/>
        <v>0</v>
      </c>
      <c r="J55" s="26">
        <f t="shared" si="24"/>
        <v>0</v>
      </c>
      <c r="K55" s="27">
        <f t="shared" si="24"/>
        <v>0</v>
      </c>
      <c r="L55" s="26">
        <f t="shared" si="24"/>
        <v>0</v>
      </c>
      <c r="M55" s="27">
        <f t="shared" si="24"/>
        <v>0</v>
      </c>
      <c r="N55" s="26">
        <f t="shared" si="24"/>
        <v>0</v>
      </c>
      <c r="O55" s="27">
        <f t="shared" si="24"/>
        <v>0</v>
      </c>
      <c r="P55" s="26">
        <f>$H55+$J55+$L55+$N55</f>
        <v>0</v>
      </c>
      <c r="Q55" s="27">
        <f>$I55+$K55+$M55+$O55</f>
        <v>0</v>
      </c>
      <c r="R55" s="28">
        <f>IF($L55=0,0,(($N55-$L55)/$L55)*100)</f>
        <v>0</v>
      </c>
      <c r="S55" s="29">
        <f>IF($M55=0,0,(($O55-$M55)/$M55)*100)</f>
        <v>0</v>
      </c>
      <c r="T55" s="28">
        <f>IF((+$E52+$E54)=0,0,(P55/(+$E52+$E54))*100)</f>
        <v>0</v>
      </c>
      <c r="U55" s="30">
        <f>IF((+$E52+$E54)=0,0,(Q55/(+$E52+$E54))*100)</f>
        <v>0</v>
      </c>
      <c r="V55" s="26">
        <f>SUM(V52:V54)</f>
        <v>0</v>
      </c>
      <c r="W55" s="27">
        <f>SUM(W52:W54)</f>
        <v>0</v>
      </c>
    </row>
    <row r="56" spans="1:23" ht="12.75" customHeight="1">
      <c r="A56" s="42" t="s">
        <v>73</v>
      </c>
      <c r="B56" s="43">
        <f>SUM(B9:B14,B17:B19,B22:B24,B27,B30:B34,B37:B43,B46:B49,B52:B54)</f>
        <v>1450141000</v>
      </c>
      <c r="C56" s="43">
        <f>SUM(C9:C14,C17:C19,C22:C24,C27,C30:C34,C37:C43,C46:C49,C52:C54)</f>
        <v>147129000</v>
      </c>
      <c r="D56" s="43"/>
      <c r="E56" s="43">
        <f>$B56+$C56+$D56</f>
        <v>1597270000</v>
      </c>
      <c r="F56" s="44">
        <f aca="true" t="shared" si="25" ref="F56:O56">SUM(F9:F14,F17:F19,F22:F24,F27,F30:F34,F37:F43,F46:F49,F52:F54)</f>
        <v>1597270000</v>
      </c>
      <c r="G56" s="45">
        <f t="shared" si="25"/>
        <v>920721000</v>
      </c>
      <c r="H56" s="44">
        <f t="shared" si="25"/>
        <v>107337000</v>
      </c>
      <c r="I56" s="45">
        <f t="shared" si="25"/>
        <v>134449199</v>
      </c>
      <c r="J56" s="44">
        <f t="shared" si="25"/>
        <v>129499000</v>
      </c>
      <c r="K56" s="45">
        <f t="shared" si="25"/>
        <v>260936130</v>
      </c>
      <c r="L56" s="44">
        <f t="shared" si="25"/>
        <v>43296000</v>
      </c>
      <c r="M56" s="45">
        <f t="shared" si="25"/>
        <v>114001890</v>
      </c>
      <c r="N56" s="44">
        <f t="shared" si="25"/>
        <v>216179000</v>
      </c>
      <c r="O56" s="45">
        <f t="shared" si="25"/>
        <v>246157952</v>
      </c>
      <c r="P56" s="44">
        <f>$H56+$J56+$L56+$N56</f>
        <v>496311000</v>
      </c>
      <c r="Q56" s="45">
        <f>$I56+$K56+$M56+$O56</f>
        <v>755545171</v>
      </c>
      <c r="R56" s="46">
        <f>IF($L56=0,0,(($N56-$L56)/$L56)*100)</f>
        <v>399.304785661493</v>
      </c>
      <c r="S56" s="47">
        <f>IF($M56=0,0,(($O56-$M56)/$M56)*100)</f>
        <v>115.92444827011201</v>
      </c>
      <c r="T56" s="46">
        <f>IF((+$E9+$E10+$E11+$E12+$E13+$E17+$E18+$E19+$E22+$E23+$E24+$E27+$E30+$E33+$E39+$E41+$E42+$E46+$E47+$E48+$E49+$E52+$E54)=0,0,(P56/(+$E9+$E10+$E11+$E12+$E13+$E17+$E18+$E19+$E22+$E23+$E24+$E27+$E30+$E33+$E39+$E41+$E42+$E46+$E47+$E48+$E49+$E52+$E54)*100))</f>
        <v>53.819319438721294</v>
      </c>
      <c r="U56" s="46">
        <f>IF((+$E9+$E10+$E11+$E12+$E13+$E17+$E18+$E19+$E22+$E23+$E24+$E27+$E30+$E33+$E39+$E41+$E42+$E46+$E47+$E48+$E49+$E52+$E54)=0,0,(Q56/(+$E9+$E10+$E11+$E12+$E13+$E17+$E18+$E19+$E22+$E23+$E24+$E27+$E30+$E33+$E39+$E41+$E42+$E46+$E47+$E48+$E49+$E52+$E54)*100))</f>
        <v>81.93033583465267</v>
      </c>
      <c r="V56" s="44">
        <f>SUM(V9:V14,V17:V19,V22:V24,V27,V30:V34,V37:V43,V46:V49,V52:V54)</f>
        <v>258530000</v>
      </c>
      <c r="W56" s="45">
        <f>SUM(W9:W14,W17:W19,W22:W24,W27,W30:W34,W37:W43,W46:W49,W52:W54)</f>
        <v>1072131</v>
      </c>
    </row>
    <row r="57" spans="1:23" ht="12.75" customHeight="1">
      <c r="A57" s="10" t="s">
        <v>40</v>
      </c>
      <c r="B57" s="31"/>
      <c r="C57" s="31"/>
      <c r="D57" s="31"/>
      <c r="E57" s="31"/>
      <c r="F57" s="32"/>
      <c r="G57" s="33"/>
      <c r="H57" s="32"/>
      <c r="I57" s="33"/>
      <c r="J57" s="32"/>
      <c r="K57" s="33"/>
      <c r="L57" s="32"/>
      <c r="M57" s="33"/>
      <c r="N57" s="32"/>
      <c r="O57" s="33"/>
      <c r="P57" s="32"/>
      <c r="Q57" s="33"/>
      <c r="R57" s="14"/>
      <c r="S57" s="15"/>
      <c r="T57" s="14"/>
      <c r="U57" s="16"/>
      <c r="V57" s="32"/>
      <c r="W57" s="33"/>
    </row>
    <row r="58" spans="1:23" s="49" customFormat="1" ht="12.75" customHeight="1">
      <c r="A58" s="48" t="s">
        <v>74</v>
      </c>
      <c r="B58" s="18">
        <v>1515519000</v>
      </c>
      <c r="C58" s="18">
        <v>-33776000</v>
      </c>
      <c r="D58" s="18"/>
      <c r="E58" s="18">
        <f>$B58+$C58+$D58</f>
        <v>1481743000</v>
      </c>
      <c r="F58" s="19">
        <v>1481743000</v>
      </c>
      <c r="G58" s="20">
        <v>1481743000</v>
      </c>
      <c r="H58" s="19">
        <v>215026000</v>
      </c>
      <c r="I58" s="20">
        <v>301696247</v>
      </c>
      <c r="J58" s="19">
        <v>253022000</v>
      </c>
      <c r="K58" s="20">
        <v>398824928</v>
      </c>
      <c r="L58" s="19">
        <v>349039000</v>
      </c>
      <c r="M58" s="20">
        <v>270005453</v>
      </c>
      <c r="N58" s="19">
        <v>532648000</v>
      </c>
      <c r="O58" s="20">
        <v>513269071</v>
      </c>
      <c r="P58" s="19">
        <f>$H58+$J58+$L58+$N58</f>
        <v>1349735000</v>
      </c>
      <c r="Q58" s="20">
        <f>$I58+$K58+$M58+$O58</f>
        <v>1483795699</v>
      </c>
      <c r="R58" s="21">
        <f>IF($L58=0,0,(($N58-$L58)/$L58)*100)</f>
        <v>52.604150252550575</v>
      </c>
      <c r="S58" s="22">
        <f>IF($M58=0,0,(($O58-$M58)/$M58)*100)</f>
        <v>90.09581669448727</v>
      </c>
      <c r="T58" s="21">
        <f>IF($E58=0,0,($P58/$E58)*100)</f>
        <v>91.0910326554605</v>
      </c>
      <c r="U58" s="23">
        <f>IF($E58=0,0,($Q58/$E58)*100)</f>
        <v>100.13853272801019</v>
      </c>
      <c r="V58" s="19">
        <v>345621000</v>
      </c>
      <c r="W58" s="20">
        <v>133061996</v>
      </c>
    </row>
    <row r="59" spans="1:23" ht="12.75" customHeight="1">
      <c r="A59" s="35" t="s">
        <v>39</v>
      </c>
      <c r="B59" s="36">
        <f>B58</f>
        <v>1515519000</v>
      </c>
      <c r="C59" s="36">
        <f>C58</f>
        <v>-33776000</v>
      </c>
      <c r="D59" s="36"/>
      <c r="E59" s="36">
        <f>$B59+$C59+$D59</f>
        <v>1481743000</v>
      </c>
      <c r="F59" s="37">
        <f aca="true" t="shared" si="26" ref="F59:O59">F58</f>
        <v>1481743000</v>
      </c>
      <c r="G59" s="38">
        <f t="shared" si="26"/>
        <v>1481743000</v>
      </c>
      <c r="H59" s="37">
        <f t="shared" si="26"/>
        <v>215026000</v>
      </c>
      <c r="I59" s="38">
        <f t="shared" si="26"/>
        <v>301696247</v>
      </c>
      <c r="J59" s="37">
        <f t="shared" si="26"/>
        <v>253022000</v>
      </c>
      <c r="K59" s="38">
        <f t="shared" si="26"/>
        <v>398824928</v>
      </c>
      <c r="L59" s="37">
        <f t="shared" si="26"/>
        <v>349039000</v>
      </c>
      <c r="M59" s="38">
        <f t="shared" si="26"/>
        <v>270005453</v>
      </c>
      <c r="N59" s="37">
        <f t="shared" si="26"/>
        <v>532648000</v>
      </c>
      <c r="O59" s="38">
        <f t="shared" si="26"/>
        <v>513269071</v>
      </c>
      <c r="P59" s="37">
        <f>$H59+$J59+$L59+$N59</f>
        <v>1349735000</v>
      </c>
      <c r="Q59" s="38">
        <f>$I59+$K59+$M59+$O59</f>
        <v>1483795699</v>
      </c>
      <c r="R59" s="39">
        <f>IF($L59=0,0,(($N59-$L59)/$L59)*100)</f>
        <v>52.604150252550575</v>
      </c>
      <c r="S59" s="40">
        <f>IF($M59=0,0,(($O59-$M59)/$M59)*100)</f>
        <v>90.09581669448727</v>
      </c>
      <c r="T59" s="39">
        <f>IF($E59=0,0,($P59/$E59)*100)</f>
        <v>91.0910326554605</v>
      </c>
      <c r="U59" s="41">
        <f>IF($E59=0,0,($Q59/$E59)*100)</f>
        <v>100.13853272801019</v>
      </c>
      <c r="V59" s="37">
        <f>V58</f>
        <v>345621000</v>
      </c>
      <c r="W59" s="38">
        <f>W58</f>
        <v>133061996</v>
      </c>
    </row>
    <row r="60" spans="1:23" ht="12.75" customHeight="1">
      <c r="A60" s="42" t="s">
        <v>73</v>
      </c>
      <c r="B60" s="43">
        <f>B58</f>
        <v>1515519000</v>
      </c>
      <c r="C60" s="43">
        <f>C58</f>
        <v>-33776000</v>
      </c>
      <c r="D60" s="43"/>
      <c r="E60" s="43">
        <f>$B60+$C60+$D60</f>
        <v>1481743000</v>
      </c>
      <c r="F60" s="44">
        <f aca="true" t="shared" si="27" ref="F60:O60">F58</f>
        <v>1481743000</v>
      </c>
      <c r="G60" s="45">
        <f t="shared" si="27"/>
        <v>1481743000</v>
      </c>
      <c r="H60" s="44">
        <f t="shared" si="27"/>
        <v>215026000</v>
      </c>
      <c r="I60" s="45">
        <f t="shared" si="27"/>
        <v>301696247</v>
      </c>
      <c r="J60" s="44">
        <f t="shared" si="27"/>
        <v>253022000</v>
      </c>
      <c r="K60" s="45">
        <f t="shared" si="27"/>
        <v>398824928</v>
      </c>
      <c r="L60" s="44">
        <f t="shared" si="27"/>
        <v>349039000</v>
      </c>
      <c r="M60" s="45">
        <f t="shared" si="27"/>
        <v>270005453</v>
      </c>
      <c r="N60" s="44">
        <f t="shared" si="27"/>
        <v>532648000</v>
      </c>
      <c r="O60" s="45">
        <f t="shared" si="27"/>
        <v>513269071</v>
      </c>
      <c r="P60" s="44">
        <f>$H60+$J60+$L60+$N60</f>
        <v>1349735000</v>
      </c>
      <c r="Q60" s="45">
        <f>$I60+$K60+$M60+$O60</f>
        <v>1483795699</v>
      </c>
      <c r="R60" s="46">
        <f>IF($L60=0,0,(($N60-$L60)/$L60)*100)</f>
        <v>52.604150252550575</v>
      </c>
      <c r="S60" s="47">
        <f>IF($M60=0,0,(($O60-$M60)/$M60)*100)</f>
        <v>90.09581669448727</v>
      </c>
      <c r="T60" s="46">
        <f>IF($E60=0,0,($P60/$E60)*100)</f>
        <v>91.0910326554605</v>
      </c>
      <c r="U60" s="50">
        <f>IF($E60=0,0,($Q60/$E60)*100)</f>
        <v>100.13853272801019</v>
      </c>
      <c r="V60" s="44">
        <f>V58</f>
        <v>345621000</v>
      </c>
      <c r="W60" s="45">
        <f>W58</f>
        <v>133061996</v>
      </c>
    </row>
    <row r="61" spans="1:23" ht="12.75" customHeight="1" thickBot="1">
      <c r="A61" s="42" t="s">
        <v>75</v>
      </c>
      <c r="B61" s="43">
        <f>SUM(B9:B14,B17:B19,B22:B24,B27,B30:B34,B37:B43,B46:B49,B52:B54,B58)</f>
        <v>2965660000</v>
      </c>
      <c r="C61" s="43">
        <f>SUM(C9:C14,C17:C19,C22:C24,C27,C30:C34,C37:C43,C46:C49,C52:C54,C58)</f>
        <v>113353000</v>
      </c>
      <c r="D61" s="43"/>
      <c r="E61" s="43">
        <f>$B61+$C61+$D61</f>
        <v>3079013000</v>
      </c>
      <c r="F61" s="44">
        <f aca="true" t="shared" si="28" ref="F61:O61">SUM(F9:F14,F17:F19,F22:F24,F27,F30:F34,F37:F43,F46:F49,F52:F54,F58)</f>
        <v>3079013000</v>
      </c>
      <c r="G61" s="45">
        <f t="shared" si="28"/>
        <v>2402464000</v>
      </c>
      <c r="H61" s="44">
        <f t="shared" si="28"/>
        <v>322363000</v>
      </c>
      <c r="I61" s="45">
        <f t="shared" si="28"/>
        <v>436145446</v>
      </c>
      <c r="J61" s="44">
        <f t="shared" si="28"/>
        <v>382521000</v>
      </c>
      <c r="K61" s="45">
        <f t="shared" si="28"/>
        <v>659761058</v>
      </c>
      <c r="L61" s="44">
        <f t="shared" si="28"/>
        <v>392335000</v>
      </c>
      <c r="M61" s="45">
        <f t="shared" si="28"/>
        <v>384007343</v>
      </c>
      <c r="N61" s="44">
        <f t="shared" si="28"/>
        <v>748827000</v>
      </c>
      <c r="O61" s="45">
        <f t="shared" si="28"/>
        <v>759427023</v>
      </c>
      <c r="P61" s="44">
        <f>$H61+$J61+$L61+$N61</f>
        <v>1846046000</v>
      </c>
      <c r="Q61" s="45">
        <f>$I61+$K61+$M61+$O61</f>
        <v>2239340870</v>
      </c>
      <c r="R61" s="46">
        <f>IF($L61=0,0,(($N61-$L61)/$L61)*100)</f>
        <v>90.86418494398919</v>
      </c>
      <c r="S61" s="47">
        <f>IF($M61=0,0,(($O61-$M61)/$M61)*100)</f>
        <v>97.7636721910289</v>
      </c>
      <c r="T61" s="46">
        <f>IF((+$E9+$E10+$E11+$E12+$E13+$E17+$E18+$E19+$E22+$E23+$E24+$E27+$E30+$E33+$E39+$E41+$E42+$E46+$E47+$E48+$E49+$E52+$E54+$E58)=0,0,(P61/(+$E9+$E10+$E11+$E12+$E13+$E17+$E18+$E19+$E22+$E23+$E24+$E27+$E30+$E33+$E39+$E41+$E42+$E46+$E47+$E48+$E49+$E52+$E54+$E58)*100))</f>
        <v>76.79305867950013</v>
      </c>
      <c r="U61" s="50">
        <f>IF((+$E9+$E10+$E11+$E12+$E13+$E17+$E18+$E19+$E22+$E23+$E24+$E27+$E30+$E33+$E39+$E41+$E42+$E46+$E47+$E48+$E49+$E52+$E54+$E58)=0,0,(Q61/(+$E9+$E10+$E11+$E12+$E13+$E17+$E18+$E19+$E22+$E23+$E24+$E27+$E30+$E33+$E39+$E41+$E42+$E46+$E47+$E48+$E49+$E52+$E54+$E58)*100))</f>
        <v>93.15360225764303</v>
      </c>
      <c r="V61" s="44">
        <f>SUM(V9:V14,V17:V19,V22:V24,V27,V30:V34,V37:V43,V46:V49,V52:V54,V58)</f>
        <v>604151000</v>
      </c>
      <c r="W61" s="45">
        <f>SUM(W9:W14,W17:W19,W22:W24,W27,W30:W34,W37:W43,W46:W49,W52:W54,W58)</f>
        <v>134134127</v>
      </c>
    </row>
    <row r="62" spans="1:23" ht="13.5" thickTop="1">
      <c r="A62" s="51"/>
      <c r="B62" s="52"/>
      <c r="C62" s="53"/>
      <c r="D62" s="53"/>
      <c r="E62" s="54"/>
      <c r="F62" s="52"/>
      <c r="G62" s="53"/>
      <c r="H62" s="53"/>
      <c r="I62" s="54"/>
      <c r="J62" s="53"/>
      <c r="K62" s="54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2"/>
      <c r="W62" s="54"/>
    </row>
    <row r="63" spans="1:23" ht="12.75">
      <c r="A63" s="55"/>
      <c r="B63" s="56"/>
      <c r="C63" s="57"/>
      <c r="D63" s="57"/>
      <c r="E63" s="58"/>
      <c r="F63" s="59" t="s">
        <v>3</v>
      </c>
      <c r="G63" s="60"/>
      <c r="H63" s="59" t="s">
        <v>4</v>
      </c>
      <c r="I63" s="61"/>
      <c r="J63" s="59" t="s">
        <v>5</v>
      </c>
      <c r="K63" s="61"/>
      <c r="L63" s="59" t="s">
        <v>6</v>
      </c>
      <c r="M63" s="59"/>
      <c r="N63" s="62" t="s">
        <v>7</v>
      </c>
      <c r="O63" s="59"/>
      <c r="P63" s="132" t="s">
        <v>8</v>
      </c>
      <c r="Q63" s="133"/>
      <c r="R63" s="134" t="s">
        <v>9</v>
      </c>
      <c r="S63" s="133"/>
      <c r="T63" s="134" t="s">
        <v>10</v>
      </c>
      <c r="U63" s="133"/>
      <c r="V63" s="132"/>
      <c r="W63" s="133"/>
    </row>
    <row r="64" spans="1:23" ht="67.5">
      <c r="A64" s="63" t="s">
        <v>76</v>
      </c>
      <c r="B64" s="64" t="s">
        <v>77</v>
      </c>
      <c r="C64" s="64" t="s">
        <v>78</v>
      </c>
      <c r="D64" s="65" t="s">
        <v>15</v>
      </c>
      <c r="E64" s="64" t="s">
        <v>16</v>
      </c>
      <c r="F64" s="64" t="s">
        <v>17</v>
      </c>
      <c r="G64" s="64" t="s">
        <v>79</v>
      </c>
      <c r="H64" s="64" t="s">
        <v>80</v>
      </c>
      <c r="I64" s="66" t="s">
        <v>20</v>
      </c>
      <c r="J64" s="64" t="s">
        <v>81</v>
      </c>
      <c r="K64" s="66" t="s">
        <v>22</v>
      </c>
      <c r="L64" s="64" t="s">
        <v>82</v>
      </c>
      <c r="M64" s="66" t="s">
        <v>24</v>
      </c>
      <c r="N64" s="64" t="s">
        <v>83</v>
      </c>
      <c r="O64" s="66" t="s">
        <v>26</v>
      </c>
      <c r="P64" s="66" t="s">
        <v>84</v>
      </c>
      <c r="Q64" s="67" t="s">
        <v>28</v>
      </c>
      <c r="R64" s="68" t="s">
        <v>84</v>
      </c>
      <c r="S64" s="69" t="s">
        <v>28</v>
      </c>
      <c r="T64" s="68" t="s">
        <v>85</v>
      </c>
      <c r="U64" s="65" t="s">
        <v>30</v>
      </c>
      <c r="V64" s="64"/>
      <c r="W64" s="66"/>
    </row>
    <row r="65" spans="1:23" ht="12.75">
      <c r="A65" s="70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2"/>
      <c r="N65" s="71"/>
      <c r="O65" s="72"/>
      <c r="P65" s="71"/>
      <c r="Q65" s="72"/>
      <c r="R65" s="71"/>
      <c r="S65" s="72"/>
      <c r="T65" s="71"/>
      <c r="U65" s="71"/>
      <c r="V65" s="71"/>
      <c r="W65" s="71"/>
    </row>
    <row r="66" spans="1:23" ht="12.75" hidden="1">
      <c r="A66" s="73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74"/>
      <c r="O66" s="75"/>
      <c r="P66" s="74"/>
      <c r="Q66" s="75"/>
      <c r="R66" s="76"/>
      <c r="S66" s="77"/>
      <c r="T66" s="76"/>
      <c r="U66" s="76"/>
      <c r="V66" s="74"/>
      <c r="W66" s="74"/>
    </row>
    <row r="67" spans="1:23" ht="12.75" hidden="1">
      <c r="A67" s="78" t="s">
        <v>86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80"/>
      <c r="P67" s="79"/>
      <c r="Q67" s="80"/>
      <c r="R67" s="81"/>
      <c r="S67" s="82"/>
      <c r="T67" s="81"/>
      <c r="U67" s="81"/>
      <c r="V67" s="79"/>
      <c r="W67" s="79"/>
    </row>
    <row r="68" spans="1:23" ht="12.75" hidden="1">
      <c r="A68" s="83" t="s">
        <v>87</v>
      </c>
      <c r="B68" s="84">
        <f>SUM(B69:B72)</f>
        <v>0</v>
      </c>
      <c r="C68" s="84">
        <f aca="true" t="shared" si="29" ref="C68:I68">SUM(C69:C72)</f>
        <v>0</v>
      </c>
      <c r="D68" s="84">
        <f t="shared" si="29"/>
        <v>0</v>
      </c>
      <c r="E68" s="84">
        <f t="shared" si="29"/>
        <v>0</v>
      </c>
      <c r="F68" s="84">
        <f t="shared" si="29"/>
        <v>0</v>
      </c>
      <c r="G68" s="84">
        <f t="shared" si="29"/>
        <v>0</v>
      </c>
      <c r="H68" s="84">
        <f t="shared" si="29"/>
        <v>0</v>
      </c>
      <c r="I68" s="84">
        <f t="shared" si="29"/>
        <v>0</v>
      </c>
      <c r="J68" s="84">
        <f>SUM(J69:J72)</f>
        <v>0</v>
      </c>
      <c r="K68" s="84">
        <f>SUM(K69:K72)</f>
        <v>0</v>
      </c>
      <c r="L68" s="84">
        <f>SUM(L69:L72)</f>
        <v>0</v>
      </c>
      <c r="M68" s="85">
        <f>SUM(M69:M72)</f>
        <v>0</v>
      </c>
      <c r="N68" s="84"/>
      <c r="O68" s="85"/>
      <c r="P68" s="84"/>
      <c r="Q68" s="85"/>
      <c r="R68" s="86"/>
      <c r="S68" s="87"/>
      <c r="T68" s="86"/>
      <c r="U68" s="86"/>
      <c r="V68" s="84">
        <f>SUM(V69:V72)</f>
        <v>0</v>
      </c>
      <c r="W68" s="84">
        <f>SUM(W69:W72)</f>
        <v>0</v>
      </c>
    </row>
    <row r="69" spans="1:23" ht="12.75" hidden="1">
      <c r="A69" s="55" t="s">
        <v>88</v>
      </c>
      <c r="B69" s="88"/>
      <c r="C69" s="88"/>
      <c r="D69" s="88"/>
      <c r="E69" s="88">
        <f>SUM(B69:D69)</f>
        <v>0</v>
      </c>
      <c r="F69" s="88"/>
      <c r="G69" s="88"/>
      <c r="H69" s="88"/>
      <c r="I69" s="89"/>
      <c r="J69" s="88"/>
      <c r="K69" s="89"/>
      <c r="L69" s="88"/>
      <c r="M69" s="90"/>
      <c r="N69" s="88"/>
      <c r="O69" s="90"/>
      <c r="P69" s="88"/>
      <c r="Q69" s="90"/>
      <c r="R69" s="91"/>
      <c r="S69" s="92"/>
      <c r="T69" s="91"/>
      <c r="U69" s="91"/>
      <c r="V69" s="88"/>
      <c r="W69" s="88"/>
    </row>
    <row r="70" spans="1:23" ht="12.75" hidden="1">
      <c r="A70" s="55" t="s">
        <v>89</v>
      </c>
      <c r="B70" s="88"/>
      <c r="C70" s="88"/>
      <c r="D70" s="88"/>
      <c r="E70" s="88">
        <f>SUM(B70:D70)</f>
        <v>0</v>
      </c>
      <c r="F70" s="88"/>
      <c r="G70" s="88"/>
      <c r="H70" s="88"/>
      <c r="I70" s="89"/>
      <c r="J70" s="88"/>
      <c r="K70" s="89"/>
      <c r="L70" s="88"/>
      <c r="M70" s="90"/>
      <c r="N70" s="88"/>
      <c r="O70" s="90"/>
      <c r="P70" s="88"/>
      <c r="Q70" s="90"/>
      <c r="R70" s="91"/>
      <c r="S70" s="92"/>
      <c r="T70" s="91"/>
      <c r="U70" s="91"/>
      <c r="V70" s="88"/>
      <c r="W70" s="88"/>
    </row>
    <row r="71" spans="1:23" ht="12.75" hidden="1">
      <c r="A71" s="55" t="s">
        <v>90</v>
      </c>
      <c r="B71" s="88"/>
      <c r="C71" s="88"/>
      <c r="D71" s="88"/>
      <c r="E71" s="88">
        <f>SUM(B71:D71)</f>
        <v>0</v>
      </c>
      <c r="F71" s="88"/>
      <c r="G71" s="88"/>
      <c r="H71" s="88"/>
      <c r="I71" s="89"/>
      <c r="J71" s="88"/>
      <c r="K71" s="89"/>
      <c r="L71" s="88"/>
      <c r="M71" s="90"/>
      <c r="N71" s="88"/>
      <c r="O71" s="90"/>
      <c r="P71" s="88"/>
      <c r="Q71" s="90"/>
      <c r="R71" s="91"/>
      <c r="S71" s="92"/>
      <c r="T71" s="91"/>
      <c r="U71" s="91"/>
      <c r="V71" s="88"/>
      <c r="W71" s="88"/>
    </row>
    <row r="72" spans="1:23" ht="12.75" hidden="1">
      <c r="A72" s="55" t="s">
        <v>91</v>
      </c>
      <c r="B72" s="88"/>
      <c r="C72" s="88"/>
      <c r="D72" s="88"/>
      <c r="E72" s="88">
        <f>SUM(B72:D72)</f>
        <v>0</v>
      </c>
      <c r="F72" s="88"/>
      <c r="G72" s="88"/>
      <c r="H72" s="88"/>
      <c r="I72" s="89"/>
      <c r="J72" s="88"/>
      <c r="K72" s="89"/>
      <c r="L72" s="88"/>
      <c r="M72" s="90"/>
      <c r="N72" s="88"/>
      <c r="O72" s="90"/>
      <c r="P72" s="88"/>
      <c r="Q72" s="90"/>
      <c r="R72" s="91"/>
      <c r="S72" s="92"/>
      <c r="T72" s="91"/>
      <c r="U72" s="91"/>
      <c r="V72" s="88"/>
      <c r="W72" s="88"/>
    </row>
    <row r="73" spans="1:23" ht="12.75" hidden="1">
      <c r="A73" s="55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90"/>
      <c r="N73" s="88"/>
      <c r="O73" s="90"/>
      <c r="P73" s="88"/>
      <c r="Q73" s="90"/>
      <c r="R73" s="91"/>
      <c r="S73" s="92"/>
      <c r="T73" s="91"/>
      <c r="U73" s="91"/>
      <c r="V73" s="88"/>
      <c r="W73" s="88"/>
    </row>
    <row r="74" spans="1:23" ht="12.75" hidden="1">
      <c r="A74" s="93" t="s">
        <v>92</v>
      </c>
      <c r="B74" s="94">
        <f aca="true" t="shared" si="30" ref="B74:S74">+B75+B76+B77+B78+B79+B80+B81+B82+B83</f>
        <v>275311000</v>
      </c>
      <c r="C74" s="94">
        <f t="shared" si="30"/>
        <v>60916000</v>
      </c>
      <c r="D74" s="94">
        <f t="shared" si="30"/>
        <v>0</v>
      </c>
      <c r="E74" s="94">
        <f t="shared" si="30"/>
        <v>336227000</v>
      </c>
      <c r="F74" s="94">
        <f t="shared" si="30"/>
        <v>0</v>
      </c>
      <c r="G74" s="94">
        <f t="shared" si="30"/>
        <v>0</v>
      </c>
      <c r="H74" s="94">
        <f t="shared" si="30"/>
        <v>133072000</v>
      </c>
      <c r="I74" s="94">
        <f t="shared" si="30"/>
        <v>0</v>
      </c>
      <c r="J74" s="94">
        <f t="shared" si="30"/>
        <v>78523000</v>
      </c>
      <c r="K74" s="94">
        <f t="shared" si="30"/>
        <v>0</v>
      </c>
      <c r="L74" s="94">
        <f t="shared" si="30"/>
        <v>99404000</v>
      </c>
      <c r="M74" s="94">
        <f t="shared" si="30"/>
        <v>0</v>
      </c>
      <c r="N74" s="94">
        <f t="shared" si="30"/>
        <v>0</v>
      </c>
      <c r="O74" s="94">
        <f t="shared" si="30"/>
        <v>0</v>
      </c>
      <c r="P74" s="94">
        <f t="shared" si="30"/>
        <v>310999000</v>
      </c>
      <c r="Q74" s="95">
        <f t="shared" si="30"/>
        <v>0</v>
      </c>
      <c r="R74" s="96">
        <f t="shared" si="30"/>
        <v>-300</v>
      </c>
      <c r="S74" s="96">
        <f t="shared" si="30"/>
        <v>0</v>
      </c>
      <c r="T74" s="97">
        <f>IF(SUM($E75:$E83)=0,0,(P74/SUM($E75:$E83))*100)</f>
        <v>92.4967358362059</v>
      </c>
      <c r="U74" s="98">
        <f>IF(SUM($E75:$E83)=0,0,(Q74/SUM($E75:$E83))*100)</f>
        <v>0</v>
      </c>
      <c r="V74" s="94">
        <f>+V75+V76+V77+V78+V79+V80+V81+V82+V83</f>
        <v>0</v>
      </c>
      <c r="W74" s="94">
        <f>+W75+W76+W77+W78+W79+W80+W81+W82+W83</f>
        <v>0</v>
      </c>
    </row>
    <row r="75" spans="1:23" ht="12.75">
      <c r="A75" s="99" t="s">
        <v>93</v>
      </c>
      <c r="B75" s="100">
        <v>0</v>
      </c>
      <c r="C75" s="100">
        <v>0</v>
      </c>
      <c r="D75" s="100"/>
      <c r="E75" s="100">
        <f aca="true" t="shared" si="31" ref="E75:E83">$B75+$C75+$D75</f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f aca="true" t="shared" si="32" ref="P75:P83">$H75+$J75+$L75+$N75</f>
        <v>0</v>
      </c>
      <c r="Q75" s="88">
        <f aca="true" t="shared" si="33" ref="Q75:Q83">$I75+$K75+$M75+$O75</f>
        <v>0</v>
      </c>
      <c r="R75" s="101">
        <f aca="true" t="shared" si="34" ref="R75:R83">IF($L75=0,0,(($N75-$L75)/$L75)*100)</f>
        <v>0</v>
      </c>
      <c r="S75" s="102">
        <f aca="true" t="shared" si="35" ref="S75:S83">IF($M75=0,0,(($O75-$M75)/$M75)*100)</f>
        <v>0</v>
      </c>
      <c r="T75" s="101">
        <f aca="true" t="shared" si="36" ref="T75:T83">IF($E75=0,0,($P75/$E75)*100)</f>
        <v>0</v>
      </c>
      <c r="U75" s="102">
        <f aca="true" t="shared" si="37" ref="U75:U83">IF($E75=0,0,($Q75/$E75)*100)</f>
        <v>0</v>
      </c>
      <c r="V75" s="100"/>
      <c r="W75" s="100"/>
    </row>
    <row r="76" spans="1:23" ht="12.75">
      <c r="A76" s="103" t="s">
        <v>94</v>
      </c>
      <c r="B76" s="88">
        <v>0</v>
      </c>
      <c r="C76" s="88">
        <v>0</v>
      </c>
      <c r="D76" s="88"/>
      <c r="E76" s="88">
        <f t="shared" si="31"/>
        <v>0</v>
      </c>
      <c r="F76" s="88">
        <v>0</v>
      </c>
      <c r="G76" s="88">
        <v>0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90">
        <f t="shared" si="32"/>
        <v>0</v>
      </c>
      <c r="Q76" s="90">
        <f t="shared" si="33"/>
        <v>0</v>
      </c>
      <c r="R76" s="101">
        <f t="shared" si="34"/>
        <v>0</v>
      </c>
      <c r="S76" s="102">
        <f t="shared" si="35"/>
        <v>0</v>
      </c>
      <c r="T76" s="101">
        <f t="shared" si="36"/>
        <v>0</v>
      </c>
      <c r="U76" s="102">
        <f t="shared" si="37"/>
        <v>0</v>
      </c>
      <c r="V76" s="88"/>
      <c r="W76" s="88"/>
    </row>
    <row r="77" spans="1:23" ht="12.75">
      <c r="A77" s="103" t="s">
        <v>95</v>
      </c>
      <c r="B77" s="88">
        <v>0</v>
      </c>
      <c r="C77" s="88">
        <v>0</v>
      </c>
      <c r="D77" s="88"/>
      <c r="E77" s="88">
        <f t="shared" si="31"/>
        <v>0</v>
      </c>
      <c r="F77" s="88">
        <v>0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90">
        <f t="shared" si="32"/>
        <v>0</v>
      </c>
      <c r="Q77" s="90">
        <f t="shared" si="33"/>
        <v>0</v>
      </c>
      <c r="R77" s="101">
        <f t="shared" si="34"/>
        <v>0</v>
      </c>
      <c r="S77" s="102">
        <f t="shared" si="35"/>
        <v>0</v>
      </c>
      <c r="T77" s="101">
        <f t="shared" si="36"/>
        <v>0</v>
      </c>
      <c r="U77" s="102">
        <f t="shared" si="37"/>
        <v>0</v>
      </c>
      <c r="V77" s="88"/>
      <c r="W77" s="88"/>
    </row>
    <row r="78" spans="1:23" ht="12.75">
      <c r="A78" s="103" t="s">
        <v>96</v>
      </c>
      <c r="B78" s="88">
        <v>203511000</v>
      </c>
      <c r="C78" s="88">
        <v>0</v>
      </c>
      <c r="D78" s="88"/>
      <c r="E78" s="88">
        <f t="shared" si="31"/>
        <v>203511000</v>
      </c>
      <c r="F78" s="88">
        <v>0</v>
      </c>
      <c r="G78" s="88">
        <v>0</v>
      </c>
      <c r="H78" s="88">
        <v>116372000</v>
      </c>
      <c r="I78" s="88">
        <v>0</v>
      </c>
      <c r="J78" s="88">
        <v>41959000</v>
      </c>
      <c r="K78" s="88">
        <v>0</v>
      </c>
      <c r="L78" s="88">
        <v>20768000</v>
      </c>
      <c r="M78" s="88">
        <v>0</v>
      </c>
      <c r="N78" s="88">
        <v>0</v>
      </c>
      <c r="O78" s="88">
        <v>0</v>
      </c>
      <c r="P78" s="90">
        <f t="shared" si="32"/>
        <v>179099000</v>
      </c>
      <c r="Q78" s="90">
        <f t="shared" si="33"/>
        <v>0</v>
      </c>
      <c r="R78" s="101">
        <f t="shared" si="34"/>
        <v>-100</v>
      </c>
      <c r="S78" s="102">
        <f t="shared" si="35"/>
        <v>0</v>
      </c>
      <c r="T78" s="101">
        <f t="shared" si="36"/>
        <v>88.00457960503364</v>
      </c>
      <c r="U78" s="102">
        <f t="shared" si="37"/>
        <v>0</v>
      </c>
      <c r="V78" s="88"/>
      <c r="W78" s="88"/>
    </row>
    <row r="79" spans="1:23" ht="12.75">
      <c r="A79" s="103" t="s">
        <v>97</v>
      </c>
      <c r="B79" s="88">
        <v>0</v>
      </c>
      <c r="C79" s="88">
        <v>0</v>
      </c>
      <c r="D79" s="88"/>
      <c r="E79" s="88">
        <f t="shared" si="31"/>
        <v>0</v>
      </c>
      <c r="F79" s="88">
        <v>0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90">
        <f t="shared" si="32"/>
        <v>0</v>
      </c>
      <c r="Q79" s="90">
        <f t="shared" si="33"/>
        <v>0</v>
      </c>
      <c r="R79" s="101">
        <f t="shared" si="34"/>
        <v>0</v>
      </c>
      <c r="S79" s="102">
        <f t="shared" si="35"/>
        <v>0</v>
      </c>
      <c r="T79" s="101">
        <f t="shared" si="36"/>
        <v>0</v>
      </c>
      <c r="U79" s="102">
        <f t="shared" si="37"/>
        <v>0</v>
      </c>
      <c r="V79" s="88"/>
      <c r="W79" s="88"/>
    </row>
    <row r="80" spans="1:23" ht="12.75">
      <c r="A80" s="103" t="s">
        <v>98</v>
      </c>
      <c r="B80" s="88">
        <v>9200000</v>
      </c>
      <c r="C80" s="88">
        <v>1216000</v>
      </c>
      <c r="D80" s="88"/>
      <c r="E80" s="88">
        <f t="shared" si="31"/>
        <v>10416000</v>
      </c>
      <c r="F80" s="88">
        <v>0</v>
      </c>
      <c r="G80" s="88">
        <v>0</v>
      </c>
      <c r="H80" s="88">
        <v>0</v>
      </c>
      <c r="I80" s="88">
        <v>0</v>
      </c>
      <c r="J80" s="88">
        <v>0</v>
      </c>
      <c r="K80" s="88">
        <v>0</v>
      </c>
      <c r="L80" s="88">
        <v>9600000</v>
      </c>
      <c r="M80" s="88">
        <v>0</v>
      </c>
      <c r="N80" s="88">
        <v>0</v>
      </c>
      <c r="O80" s="88">
        <v>0</v>
      </c>
      <c r="P80" s="90">
        <f t="shared" si="32"/>
        <v>9600000</v>
      </c>
      <c r="Q80" s="90">
        <f t="shared" si="33"/>
        <v>0</v>
      </c>
      <c r="R80" s="101">
        <f t="shared" si="34"/>
        <v>-100</v>
      </c>
      <c r="S80" s="102">
        <f t="shared" si="35"/>
        <v>0</v>
      </c>
      <c r="T80" s="101">
        <f t="shared" si="36"/>
        <v>92.16589861751152</v>
      </c>
      <c r="U80" s="102">
        <f t="shared" si="37"/>
        <v>0</v>
      </c>
      <c r="V80" s="88"/>
      <c r="W80" s="88"/>
    </row>
    <row r="81" spans="1:23" ht="12.75">
      <c r="A81" s="103" t="s">
        <v>99</v>
      </c>
      <c r="B81" s="88">
        <v>62600000</v>
      </c>
      <c r="C81" s="88">
        <v>59700000</v>
      </c>
      <c r="D81" s="88"/>
      <c r="E81" s="88">
        <f t="shared" si="31"/>
        <v>122300000</v>
      </c>
      <c r="F81" s="88">
        <v>0</v>
      </c>
      <c r="G81" s="88">
        <v>0</v>
      </c>
      <c r="H81" s="88">
        <v>16700000</v>
      </c>
      <c r="I81" s="88">
        <v>0</v>
      </c>
      <c r="J81" s="88">
        <v>36564000</v>
      </c>
      <c r="K81" s="88">
        <v>0</v>
      </c>
      <c r="L81" s="88">
        <v>69036000</v>
      </c>
      <c r="M81" s="88">
        <v>0</v>
      </c>
      <c r="N81" s="88">
        <v>0</v>
      </c>
      <c r="O81" s="88">
        <v>0</v>
      </c>
      <c r="P81" s="90">
        <f t="shared" si="32"/>
        <v>122300000</v>
      </c>
      <c r="Q81" s="90">
        <f t="shared" si="33"/>
        <v>0</v>
      </c>
      <c r="R81" s="101">
        <f t="shared" si="34"/>
        <v>-100</v>
      </c>
      <c r="S81" s="102">
        <f t="shared" si="35"/>
        <v>0</v>
      </c>
      <c r="T81" s="101">
        <f t="shared" si="36"/>
        <v>100</v>
      </c>
      <c r="U81" s="102">
        <f t="shared" si="37"/>
        <v>0</v>
      </c>
      <c r="V81" s="88"/>
      <c r="W81" s="88"/>
    </row>
    <row r="82" spans="1:23" ht="12.75">
      <c r="A82" s="103" t="s">
        <v>100</v>
      </c>
      <c r="B82" s="88">
        <v>0</v>
      </c>
      <c r="C82" s="88">
        <v>0</v>
      </c>
      <c r="D82" s="88"/>
      <c r="E82" s="88">
        <f t="shared" si="31"/>
        <v>0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90">
        <f t="shared" si="32"/>
        <v>0</v>
      </c>
      <c r="Q82" s="90">
        <f t="shared" si="33"/>
        <v>0</v>
      </c>
      <c r="R82" s="101">
        <f t="shared" si="34"/>
        <v>0</v>
      </c>
      <c r="S82" s="102">
        <f t="shared" si="35"/>
        <v>0</v>
      </c>
      <c r="T82" s="101">
        <f t="shared" si="36"/>
        <v>0</v>
      </c>
      <c r="U82" s="102">
        <f t="shared" si="37"/>
        <v>0</v>
      </c>
      <c r="V82" s="88"/>
      <c r="W82" s="88"/>
    </row>
    <row r="83" spans="1:23" ht="12.75">
      <c r="A83" s="104" t="s">
        <v>101</v>
      </c>
      <c r="B83" s="105">
        <v>0</v>
      </c>
      <c r="C83" s="105">
        <v>0</v>
      </c>
      <c r="D83" s="105"/>
      <c r="E83" s="105">
        <f t="shared" si="31"/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6">
        <f t="shared" si="32"/>
        <v>0</v>
      </c>
      <c r="Q83" s="106">
        <f t="shared" si="33"/>
        <v>0</v>
      </c>
      <c r="R83" s="107">
        <f t="shared" si="34"/>
        <v>0</v>
      </c>
      <c r="S83" s="108">
        <f t="shared" si="35"/>
        <v>0</v>
      </c>
      <c r="T83" s="107">
        <f t="shared" si="36"/>
        <v>0</v>
      </c>
      <c r="U83" s="108">
        <f t="shared" si="37"/>
        <v>0</v>
      </c>
      <c r="V83" s="105"/>
      <c r="W83" s="105"/>
    </row>
    <row r="84" spans="1:23" ht="22.5" hidden="1">
      <c r="A84" s="109" t="s">
        <v>102</v>
      </c>
      <c r="B84" s="110">
        <f aca="true" t="shared" si="38" ref="B84:I84">SUM(B85:B99)</f>
        <v>0</v>
      </c>
      <c r="C84" s="110">
        <f t="shared" si="38"/>
        <v>0</v>
      </c>
      <c r="D84" s="110">
        <f t="shared" si="38"/>
        <v>0</v>
      </c>
      <c r="E84" s="110">
        <f t="shared" si="38"/>
        <v>0</v>
      </c>
      <c r="F84" s="110">
        <f t="shared" si="38"/>
        <v>0</v>
      </c>
      <c r="G84" s="110">
        <f t="shared" si="38"/>
        <v>0</v>
      </c>
      <c r="H84" s="110">
        <f t="shared" si="38"/>
        <v>0</v>
      </c>
      <c r="I84" s="110">
        <f t="shared" si="38"/>
        <v>0</v>
      </c>
      <c r="J84" s="110">
        <f>SUM(J85:J99)</f>
        <v>0</v>
      </c>
      <c r="K84" s="110">
        <f>SUM(K85:K99)</f>
        <v>0</v>
      </c>
      <c r="L84" s="110">
        <f>SUM(L85:L99)</f>
        <v>0</v>
      </c>
      <c r="M84" s="111">
        <f>SUM(M85:M99)</f>
        <v>0</v>
      </c>
      <c r="N84" s="110"/>
      <c r="O84" s="111"/>
      <c r="P84" s="110"/>
      <c r="Q84" s="111"/>
      <c r="R84" s="112" t="str">
        <f aca="true" t="shared" si="39" ref="R84:S99">IF(L84=0," ",(N84-L84)/L84)</f>
        <v> </v>
      </c>
      <c r="S84" s="112" t="str">
        <f t="shared" si="39"/>
        <v> </v>
      </c>
      <c r="T84" s="112" t="str">
        <f aca="true" t="shared" si="40" ref="T84:T102">IF(E84=0," ",(P84/E84))</f>
        <v> </v>
      </c>
      <c r="U84" s="113" t="str">
        <f aca="true" t="shared" si="41" ref="U84:U102">IF(E84=0," ",(Q84/E84))</f>
        <v> </v>
      </c>
      <c r="V84" s="110">
        <f>SUM(V85:V99)</f>
        <v>0</v>
      </c>
      <c r="W84" s="110">
        <f>SUM(W85:W99)</f>
        <v>0</v>
      </c>
    </row>
    <row r="85" spans="1:23" ht="12.75" hidden="1">
      <c r="A85" s="114"/>
      <c r="B85" s="115"/>
      <c r="C85" s="115"/>
      <c r="D85" s="115"/>
      <c r="E85" s="116">
        <f>SUM(B85:D85)</f>
        <v>0</v>
      </c>
      <c r="F85" s="115"/>
      <c r="G85" s="115"/>
      <c r="H85" s="115"/>
      <c r="I85" s="115"/>
      <c r="J85" s="115"/>
      <c r="K85" s="115"/>
      <c r="L85" s="115"/>
      <c r="M85" s="117"/>
      <c r="N85" s="115"/>
      <c r="O85" s="117"/>
      <c r="P85" s="115"/>
      <c r="Q85" s="117"/>
      <c r="R85" s="118" t="str">
        <f t="shared" si="39"/>
        <v> </v>
      </c>
      <c r="S85" s="118" t="str">
        <f t="shared" si="39"/>
        <v> </v>
      </c>
      <c r="T85" s="118" t="str">
        <f t="shared" si="40"/>
        <v> </v>
      </c>
      <c r="U85" s="119" t="str">
        <f t="shared" si="41"/>
        <v> </v>
      </c>
      <c r="V85" s="115"/>
      <c r="W85" s="115"/>
    </row>
    <row r="86" spans="1:23" ht="12.75" hidden="1">
      <c r="A86" s="114"/>
      <c r="B86" s="115"/>
      <c r="C86" s="115"/>
      <c r="D86" s="115"/>
      <c r="E86" s="116">
        <f aca="true" t="shared" si="42" ref="E86:E99">SUM(B86:D86)</f>
        <v>0</v>
      </c>
      <c r="F86" s="115"/>
      <c r="G86" s="115"/>
      <c r="H86" s="115"/>
      <c r="I86" s="115"/>
      <c r="J86" s="115"/>
      <c r="K86" s="115"/>
      <c r="L86" s="115"/>
      <c r="M86" s="117"/>
      <c r="N86" s="115"/>
      <c r="O86" s="117"/>
      <c r="P86" s="115"/>
      <c r="Q86" s="117"/>
      <c r="R86" s="118" t="str">
        <f t="shared" si="39"/>
        <v> </v>
      </c>
      <c r="S86" s="118" t="str">
        <f t="shared" si="39"/>
        <v> </v>
      </c>
      <c r="T86" s="118" t="str">
        <f t="shared" si="40"/>
        <v> </v>
      </c>
      <c r="U86" s="119" t="str">
        <f t="shared" si="41"/>
        <v> </v>
      </c>
      <c r="V86" s="115"/>
      <c r="W86" s="115"/>
    </row>
    <row r="87" spans="1:23" ht="12.75" hidden="1">
      <c r="A87" s="114"/>
      <c r="B87" s="115"/>
      <c r="C87" s="115"/>
      <c r="D87" s="115"/>
      <c r="E87" s="116">
        <f t="shared" si="42"/>
        <v>0</v>
      </c>
      <c r="F87" s="115"/>
      <c r="G87" s="115"/>
      <c r="H87" s="115"/>
      <c r="I87" s="115"/>
      <c r="J87" s="115"/>
      <c r="K87" s="115"/>
      <c r="L87" s="115"/>
      <c r="M87" s="117"/>
      <c r="N87" s="115"/>
      <c r="O87" s="117"/>
      <c r="P87" s="115"/>
      <c r="Q87" s="117"/>
      <c r="R87" s="118" t="str">
        <f t="shared" si="39"/>
        <v> </v>
      </c>
      <c r="S87" s="118" t="str">
        <f t="shared" si="39"/>
        <v> </v>
      </c>
      <c r="T87" s="118" t="str">
        <f t="shared" si="40"/>
        <v> </v>
      </c>
      <c r="U87" s="119" t="str">
        <f t="shared" si="41"/>
        <v> </v>
      </c>
      <c r="V87" s="115"/>
      <c r="W87" s="115"/>
    </row>
    <row r="88" spans="1:23" ht="12.75" hidden="1">
      <c r="A88" s="114"/>
      <c r="B88" s="115"/>
      <c r="C88" s="115"/>
      <c r="D88" s="115"/>
      <c r="E88" s="116">
        <f t="shared" si="42"/>
        <v>0</v>
      </c>
      <c r="F88" s="115"/>
      <c r="G88" s="115"/>
      <c r="H88" s="115"/>
      <c r="I88" s="115"/>
      <c r="J88" s="115"/>
      <c r="K88" s="115"/>
      <c r="L88" s="115"/>
      <c r="M88" s="117"/>
      <c r="N88" s="115"/>
      <c r="O88" s="117"/>
      <c r="P88" s="115"/>
      <c r="Q88" s="117"/>
      <c r="R88" s="118" t="str">
        <f t="shared" si="39"/>
        <v> </v>
      </c>
      <c r="S88" s="118" t="str">
        <f t="shared" si="39"/>
        <v> </v>
      </c>
      <c r="T88" s="118" t="str">
        <f t="shared" si="40"/>
        <v> </v>
      </c>
      <c r="U88" s="119" t="str">
        <f t="shared" si="41"/>
        <v> </v>
      </c>
      <c r="V88" s="115"/>
      <c r="W88" s="115"/>
    </row>
    <row r="89" spans="1:23" ht="12.75" hidden="1">
      <c r="A89" s="114"/>
      <c r="B89" s="115"/>
      <c r="C89" s="115"/>
      <c r="D89" s="115"/>
      <c r="E89" s="116">
        <f t="shared" si="42"/>
        <v>0</v>
      </c>
      <c r="F89" s="115"/>
      <c r="G89" s="115"/>
      <c r="H89" s="115"/>
      <c r="I89" s="115"/>
      <c r="J89" s="115"/>
      <c r="K89" s="115"/>
      <c r="L89" s="115"/>
      <c r="M89" s="117"/>
      <c r="N89" s="115"/>
      <c r="O89" s="117"/>
      <c r="P89" s="115"/>
      <c r="Q89" s="117"/>
      <c r="R89" s="118" t="str">
        <f t="shared" si="39"/>
        <v> </v>
      </c>
      <c r="S89" s="118" t="str">
        <f t="shared" si="39"/>
        <v> </v>
      </c>
      <c r="T89" s="118" t="str">
        <f t="shared" si="40"/>
        <v> </v>
      </c>
      <c r="U89" s="119" t="str">
        <f t="shared" si="41"/>
        <v> </v>
      </c>
      <c r="V89" s="115"/>
      <c r="W89" s="115"/>
    </row>
    <row r="90" spans="1:23" ht="12.75" hidden="1">
      <c r="A90" s="114"/>
      <c r="B90" s="115"/>
      <c r="C90" s="115"/>
      <c r="D90" s="115"/>
      <c r="E90" s="116">
        <f t="shared" si="42"/>
        <v>0</v>
      </c>
      <c r="F90" s="115"/>
      <c r="G90" s="115"/>
      <c r="H90" s="115"/>
      <c r="I90" s="115"/>
      <c r="J90" s="115"/>
      <c r="K90" s="115"/>
      <c r="L90" s="115"/>
      <c r="M90" s="117"/>
      <c r="N90" s="115"/>
      <c r="O90" s="117"/>
      <c r="P90" s="115"/>
      <c r="Q90" s="117"/>
      <c r="R90" s="118" t="str">
        <f t="shared" si="39"/>
        <v> </v>
      </c>
      <c r="S90" s="118" t="str">
        <f t="shared" si="39"/>
        <v> </v>
      </c>
      <c r="T90" s="118" t="str">
        <f t="shared" si="40"/>
        <v> </v>
      </c>
      <c r="U90" s="119" t="str">
        <f t="shared" si="41"/>
        <v> </v>
      </c>
      <c r="V90" s="115"/>
      <c r="W90" s="115"/>
    </row>
    <row r="91" spans="1:23" ht="12.75" hidden="1">
      <c r="A91" s="114"/>
      <c r="B91" s="115"/>
      <c r="C91" s="115"/>
      <c r="D91" s="115"/>
      <c r="E91" s="116">
        <f t="shared" si="42"/>
        <v>0</v>
      </c>
      <c r="F91" s="115"/>
      <c r="G91" s="115"/>
      <c r="H91" s="115"/>
      <c r="I91" s="115"/>
      <c r="J91" s="115"/>
      <c r="K91" s="115"/>
      <c r="L91" s="115"/>
      <c r="M91" s="117"/>
      <c r="N91" s="115"/>
      <c r="O91" s="117"/>
      <c r="P91" s="115"/>
      <c r="Q91" s="117"/>
      <c r="R91" s="118" t="str">
        <f t="shared" si="39"/>
        <v> </v>
      </c>
      <c r="S91" s="118" t="str">
        <f t="shared" si="39"/>
        <v> </v>
      </c>
      <c r="T91" s="118" t="str">
        <f t="shared" si="40"/>
        <v> </v>
      </c>
      <c r="U91" s="119" t="str">
        <f t="shared" si="41"/>
        <v> </v>
      </c>
      <c r="V91" s="115"/>
      <c r="W91" s="115"/>
    </row>
    <row r="92" spans="1:23" ht="12.75" hidden="1">
      <c r="A92" s="114"/>
      <c r="B92" s="115"/>
      <c r="C92" s="115"/>
      <c r="D92" s="115"/>
      <c r="E92" s="116">
        <f t="shared" si="42"/>
        <v>0</v>
      </c>
      <c r="F92" s="115"/>
      <c r="G92" s="115"/>
      <c r="H92" s="115"/>
      <c r="I92" s="115"/>
      <c r="J92" s="115"/>
      <c r="K92" s="115"/>
      <c r="L92" s="115"/>
      <c r="M92" s="117"/>
      <c r="N92" s="115"/>
      <c r="O92" s="117"/>
      <c r="P92" s="115"/>
      <c r="Q92" s="117"/>
      <c r="R92" s="118" t="str">
        <f t="shared" si="39"/>
        <v> </v>
      </c>
      <c r="S92" s="118" t="str">
        <f t="shared" si="39"/>
        <v> </v>
      </c>
      <c r="T92" s="118" t="str">
        <f t="shared" si="40"/>
        <v> </v>
      </c>
      <c r="U92" s="119" t="str">
        <f t="shared" si="41"/>
        <v> </v>
      </c>
      <c r="V92" s="115"/>
      <c r="W92" s="115"/>
    </row>
    <row r="93" spans="1:23" ht="12.75" hidden="1">
      <c r="A93" s="114"/>
      <c r="B93" s="115"/>
      <c r="C93" s="115"/>
      <c r="D93" s="115"/>
      <c r="E93" s="116">
        <f t="shared" si="42"/>
        <v>0</v>
      </c>
      <c r="F93" s="115"/>
      <c r="G93" s="115"/>
      <c r="H93" s="115"/>
      <c r="I93" s="115"/>
      <c r="J93" s="115"/>
      <c r="K93" s="115"/>
      <c r="L93" s="115"/>
      <c r="M93" s="117"/>
      <c r="N93" s="115"/>
      <c r="O93" s="117"/>
      <c r="P93" s="115"/>
      <c r="Q93" s="117"/>
      <c r="R93" s="118" t="str">
        <f t="shared" si="39"/>
        <v> </v>
      </c>
      <c r="S93" s="118" t="str">
        <f t="shared" si="39"/>
        <v> </v>
      </c>
      <c r="T93" s="118" t="str">
        <f t="shared" si="40"/>
        <v> </v>
      </c>
      <c r="U93" s="119" t="str">
        <f t="shared" si="41"/>
        <v> </v>
      </c>
      <c r="V93" s="115"/>
      <c r="W93" s="115"/>
    </row>
    <row r="94" spans="1:23" ht="12.75" hidden="1">
      <c r="A94" s="114"/>
      <c r="B94" s="115"/>
      <c r="C94" s="115"/>
      <c r="D94" s="115"/>
      <c r="E94" s="116">
        <f t="shared" si="42"/>
        <v>0</v>
      </c>
      <c r="F94" s="115"/>
      <c r="G94" s="115"/>
      <c r="H94" s="115"/>
      <c r="I94" s="115"/>
      <c r="J94" s="115"/>
      <c r="K94" s="115"/>
      <c r="L94" s="115"/>
      <c r="M94" s="117"/>
      <c r="N94" s="115"/>
      <c r="O94" s="117"/>
      <c r="P94" s="115"/>
      <c r="Q94" s="117"/>
      <c r="R94" s="118" t="str">
        <f t="shared" si="39"/>
        <v> </v>
      </c>
      <c r="S94" s="118" t="str">
        <f t="shared" si="39"/>
        <v> </v>
      </c>
      <c r="T94" s="118" t="str">
        <f t="shared" si="40"/>
        <v> </v>
      </c>
      <c r="U94" s="119" t="str">
        <f t="shared" si="41"/>
        <v> </v>
      </c>
      <c r="V94" s="115"/>
      <c r="W94" s="115"/>
    </row>
    <row r="95" spans="1:23" ht="12.75" hidden="1">
      <c r="A95" s="114"/>
      <c r="B95" s="115"/>
      <c r="C95" s="115"/>
      <c r="D95" s="115"/>
      <c r="E95" s="116">
        <f t="shared" si="42"/>
        <v>0</v>
      </c>
      <c r="F95" s="115"/>
      <c r="G95" s="115"/>
      <c r="H95" s="115"/>
      <c r="I95" s="115"/>
      <c r="J95" s="115"/>
      <c r="K95" s="115"/>
      <c r="L95" s="115"/>
      <c r="M95" s="117"/>
      <c r="N95" s="115"/>
      <c r="O95" s="117"/>
      <c r="P95" s="115"/>
      <c r="Q95" s="117"/>
      <c r="R95" s="118" t="str">
        <f t="shared" si="39"/>
        <v> </v>
      </c>
      <c r="S95" s="118" t="str">
        <f t="shared" si="39"/>
        <v> </v>
      </c>
      <c r="T95" s="118" t="str">
        <f t="shared" si="40"/>
        <v> </v>
      </c>
      <c r="U95" s="119" t="str">
        <f t="shared" si="41"/>
        <v> </v>
      </c>
      <c r="V95" s="115"/>
      <c r="W95" s="115"/>
    </row>
    <row r="96" spans="1:23" ht="12.75" hidden="1">
      <c r="A96" s="114"/>
      <c r="B96" s="115"/>
      <c r="C96" s="115"/>
      <c r="D96" s="115"/>
      <c r="E96" s="116">
        <f t="shared" si="42"/>
        <v>0</v>
      </c>
      <c r="F96" s="115"/>
      <c r="G96" s="115"/>
      <c r="H96" s="115"/>
      <c r="I96" s="115"/>
      <c r="J96" s="115"/>
      <c r="K96" s="115"/>
      <c r="L96" s="115"/>
      <c r="M96" s="117"/>
      <c r="N96" s="115"/>
      <c r="O96" s="117"/>
      <c r="P96" s="115"/>
      <c r="Q96" s="117"/>
      <c r="R96" s="118" t="str">
        <f t="shared" si="39"/>
        <v> </v>
      </c>
      <c r="S96" s="118" t="str">
        <f t="shared" si="39"/>
        <v> </v>
      </c>
      <c r="T96" s="118" t="str">
        <f t="shared" si="40"/>
        <v> </v>
      </c>
      <c r="U96" s="119" t="str">
        <f t="shared" si="41"/>
        <v> </v>
      </c>
      <c r="V96" s="115"/>
      <c r="W96" s="115"/>
    </row>
    <row r="97" spans="1:23" ht="12.75" hidden="1">
      <c r="A97" s="114"/>
      <c r="B97" s="115"/>
      <c r="C97" s="115"/>
      <c r="D97" s="115"/>
      <c r="E97" s="116">
        <f t="shared" si="42"/>
        <v>0</v>
      </c>
      <c r="F97" s="115"/>
      <c r="G97" s="115"/>
      <c r="H97" s="117"/>
      <c r="I97" s="115"/>
      <c r="J97" s="117"/>
      <c r="K97" s="115"/>
      <c r="L97" s="117"/>
      <c r="M97" s="117"/>
      <c r="N97" s="117"/>
      <c r="O97" s="117"/>
      <c r="P97" s="117"/>
      <c r="Q97" s="117"/>
      <c r="R97" s="118" t="str">
        <f t="shared" si="39"/>
        <v> </v>
      </c>
      <c r="S97" s="118" t="str">
        <f t="shared" si="39"/>
        <v> </v>
      </c>
      <c r="T97" s="118" t="str">
        <f t="shared" si="40"/>
        <v> </v>
      </c>
      <c r="U97" s="119" t="str">
        <f t="shared" si="41"/>
        <v> </v>
      </c>
      <c r="V97" s="115"/>
      <c r="W97" s="115"/>
    </row>
    <row r="98" spans="1:23" ht="12.75" hidden="1">
      <c r="A98" s="114"/>
      <c r="B98" s="115"/>
      <c r="C98" s="115"/>
      <c r="D98" s="115"/>
      <c r="E98" s="116">
        <f t="shared" si="42"/>
        <v>0</v>
      </c>
      <c r="F98" s="115"/>
      <c r="G98" s="115"/>
      <c r="H98" s="117"/>
      <c r="I98" s="115"/>
      <c r="J98" s="117"/>
      <c r="K98" s="115"/>
      <c r="L98" s="117"/>
      <c r="M98" s="117"/>
      <c r="N98" s="117"/>
      <c r="O98" s="117"/>
      <c r="P98" s="117"/>
      <c r="Q98" s="117"/>
      <c r="R98" s="118" t="str">
        <f t="shared" si="39"/>
        <v> </v>
      </c>
      <c r="S98" s="118" t="str">
        <f t="shared" si="39"/>
        <v> </v>
      </c>
      <c r="T98" s="118" t="str">
        <f t="shared" si="40"/>
        <v> </v>
      </c>
      <c r="U98" s="119" t="str">
        <f t="shared" si="41"/>
        <v> </v>
      </c>
      <c r="V98" s="115"/>
      <c r="W98" s="115"/>
    </row>
    <row r="99" spans="1:23" ht="12.75" hidden="1">
      <c r="A99" s="114"/>
      <c r="B99" s="115"/>
      <c r="C99" s="115"/>
      <c r="D99" s="115"/>
      <c r="E99" s="116">
        <f t="shared" si="42"/>
        <v>0</v>
      </c>
      <c r="F99" s="115"/>
      <c r="G99" s="115"/>
      <c r="H99" s="117"/>
      <c r="I99" s="115"/>
      <c r="J99" s="117"/>
      <c r="K99" s="115"/>
      <c r="L99" s="117"/>
      <c r="M99" s="117"/>
      <c r="N99" s="117"/>
      <c r="O99" s="117"/>
      <c r="P99" s="117"/>
      <c r="Q99" s="117"/>
      <c r="R99" s="118" t="str">
        <f t="shared" si="39"/>
        <v> </v>
      </c>
      <c r="S99" s="118" t="str">
        <f t="shared" si="39"/>
        <v> </v>
      </c>
      <c r="T99" s="118" t="str">
        <f t="shared" si="40"/>
        <v> </v>
      </c>
      <c r="U99" s="119" t="str">
        <f t="shared" si="41"/>
        <v> </v>
      </c>
      <c r="V99" s="115"/>
      <c r="W99" s="115"/>
    </row>
    <row r="100" spans="1:23" ht="12.75" hidden="1">
      <c r="A100" s="120"/>
      <c r="B100" s="121"/>
      <c r="C100" s="122"/>
      <c r="D100" s="122"/>
      <c r="E100" s="122"/>
      <c r="F100" s="121"/>
      <c r="G100" s="122"/>
      <c r="H100" s="121"/>
      <c r="I100" s="122"/>
      <c r="J100" s="121"/>
      <c r="K100" s="122"/>
      <c r="L100" s="121"/>
      <c r="M100" s="121"/>
      <c r="N100" s="121"/>
      <c r="O100" s="121"/>
      <c r="P100" s="121"/>
      <c r="Q100" s="121"/>
      <c r="R100" s="112" t="str">
        <f aca="true" t="shared" si="43" ref="R100:S102">IF(L100=0," ",(N100-L100)/L100)</f>
        <v> </v>
      </c>
      <c r="S100" s="113" t="str">
        <f t="shared" si="43"/>
        <v> </v>
      </c>
      <c r="T100" s="112" t="str">
        <f t="shared" si="40"/>
        <v> </v>
      </c>
      <c r="U100" s="113" t="str">
        <f t="shared" si="41"/>
        <v> </v>
      </c>
      <c r="V100" s="121"/>
      <c r="W100" s="122"/>
    </row>
    <row r="101" spans="1:23" ht="12.75" hidden="1">
      <c r="A101" s="120" t="s">
        <v>73</v>
      </c>
      <c r="B101" s="121">
        <f aca="true" t="shared" si="44" ref="B101:Q101">B84+B74</f>
        <v>275311000</v>
      </c>
      <c r="C101" s="121">
        <f t="shared" si="44"/>
        <v>60916000</v>
      </c>
      <c r="D101" s="121">
        <f t="shared" si="44"/>
        <v>0</v>
      </c>
      <c r="E101" s="121">
        <f t="shared" si="44"/>
        <v>336227000</v>
      </c>
      <c r="F101" s="121">
        <f t="shared" si="44"/>
        <v>0</v>
      </c>
      <c r="G101" s="121">
        <f t="shared" si="44"/>
        <v>0</v>
      </c>
      <c r="H101" s="121">
        <f t="shared" si="44"/>
        <v>133072000</v>
      </c>
      <c r="I101" s="121">
        <f t="shared" si="44"/>
        <v>0</v>
      </c>
      <c r="J101" s="121">
        <f t="shared" si="44"/>
        <v>78523000</v>
      </c>
      <c r="K101" s="121">
        <f t="shared" si="44"/>
        <v>0</v>
      </c>
      <c r="L101" s="121">
        <f t="shared" si="44"/>
        <v>99404000</v>
      </c>
      <c r="M101" s="121">
        <f t="shared" si="44"/>
        <v>0</v>
      </c>
      <c r="N101" s="121">
        <f t="shared" si="44"/>
        <v>0</v>
      </c>
      <c r="O101" s="121">
        <f t="shared" si="44"/>
        <v>0</v>
      </c>
      <c r="P101" s="121">
        <f t="shared" si="44"/>
        <v>310999000</v>
      </c>
      <c r="Q101" s="121">
        <f t="shared" si="44"/>
        <v>0</v>
      </c>
      <c r="R101" s="112">
        <f t="shared" si="43"/>
        <v>-1</v>
      </c>
      <c r="S101" s="113" t="str">
        <f t="shared" si="43"/>
        <v> </v>
      </c>
      <c r="T101" s="112">
        <f t="shared" si="40"/>
        <v>0.924967358362059</v>
      </c>
      <c r="U101" s="113">
        <f t="shared" si="41"/>
        <v>0</v>
      </c>
      <c r="V101" s="121">
        <f>V84+V74</f>
        <v>0</v>
      </c>
      <c r="W101" s="121">
        <f>W84+W74</f>
        <v>0</v>
      </c>
    </row>
    <row r="102" spans="1:23" ht="12.75" hidden="1">
      <c r="A102" s="123" t="s">
        <v>103</v>
      </c>
      <c r="B102" s="124">
        <f>B74</f>
        <v>275311000</v>
      </c>
      <c r="C102" s="124">
        <f aca="true" t="shared" si="45" ref="C102:Q102">C74</f>
        <v>60916000</v>
      </c>
      <c r="D102" s="124">
        <f t="shared" si="45"/>
        <v>0</v>
      </c>
      <c r="E102" s="124">
        <f t="shared" si="45"/>
        <v>336227000</v>
      </c>
      <c r="F102" s="124">
        <f t="shared" si="45"/>
        <v>0</v>
      </c>
      <c r="G102" s="124">
        <f t="shared" si="45"/>
        <v>0</v>
      </c>
      <c r="H102" s="124">
        <f t="shared" si="45"/>
        <v>133072000</v>
      </c>
      <c r="I102" s="124">
        <f t="shared" si="45"/>
        <v>0</v>
      </c>
      <c r="J102" s="124">
        <f t="shared" si="45"/>
        <v>78523000</v>
      </c>
      <c r="K102" s="124">
        <f t="shared" si="45"/>
        <v>0</v>
      </c>
      <c r="L102" s="124">
        <f t="shared" si="45"/>
        <v>99404000</v>
      </c>
      <c r="M102" s="124">
        <f t="shared" si="45"/>
        <v>0</v>
      </c>
      <c r="N102" s="124">
        <f t="shared" si="45"/>
        <v>0</v>
      </c>
      <c r="O102" s="124">
        <f t="shared" si="45"/>
        <v>0</v>
      </c>
      <c r="P102" s="124">
        <f t="shared" si="45"/>
        <v>310999000</v>
      </c>
      <c r="Q102" s="124">
        <f t="shared" si="45"/>
        <v>0</v>
      </c>
      <c r="R102" s="112">
        <f t="shared" si="43"/>
        <v>-1</v>
      </c>
      <c r="S102" s="113" t="str">
        <f t="shared" si="43"/>
        <v> </v>
      </c>
      <c r="T102" s="112">
        <f t="shared" si="40"/>
        <v>0.924967358362059</v>
      </c>
      <c r="U102" s="113">
        <f t="shared" si="41"/>
        <v>0</v>
      </c>
      <c r="V102" s="124">
        <f>V74</f>
        <v>0</v>
      </c>
      <c r="W102" s="124">
        <f>W74</f>
        <v>0</v>
      </c>
    </row>
    <row r="103" spans="1:23" ht="12.75">
      <c r="A103" s="125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127"/>
      <c r="T103" s="127"/>
      <c r="U103" s="127"/>
      <c r="V103" s="126"/>
      <c r="W103" s="126"/>
    </row>
    <row r="104" ht="12.75">
      <c r="A104" s="128" t="s">
        <v>104</v>
      </c>
    </row>
    <row r="105" ht="12.75">
      <c r="A105" s="128" t="s">
        <v>105</v>
      </c>
    </row>
    <row r="106" spans="1:22" ht="12.75">
      <c r="A106" s="128" t="s">
        <v>106</v>
      </c>
      <c r="B106" s="129"/>
      <c r="C106" s="129"/>
      <c r="D106" s="129"/>
      <c r="E106" s="129"/>
      <c r="F106" s="129"/>
      <c r="H106" s="129"/>
      <c r="I106" s="129"/>
      <c r="J106" s="129"/>
      <c r="K106" s="129"/>
      <c r="V106" s="129"/>
    </row>
    <row r="107" spans="1:22" ht="12.75">
      <c r="A107" s="128" t="s">
        <v>107</v>
      </c>
      <c r="B107" s="129"/>
      <c r="C107" s="129"/>
      <c r="D107" s="129"/>
      <c r="E107" s="129"/>
      <c r="F107" s="129"/>
      <c r="H107" s="129"/>
      <c r="I107" s="129"/>
      <c r="J107" s="129"/>
      <c r="K107" s="129"/>
      <c r="V107" s="129"/>
    </row>
    <row r="108" spans="1:22" ht="12.75">
      <c r="A108" s="128" t="s">
        <v>108</v>
      </c>
      <c r="B108" s="129"/>
      <c r="C108" s="129"/>
      <c r="D108" s="129"/>
      <c r="E108" s="129"/>
      <c r="F108" s="129"/>
      <c r="H108" s="129"/>
      <c r="I108" s="129"/>
      <c r="J108" s="129"/>
      <c r="K108" s="129"/>
      <c r="V108" s="129"/>
    </row>
    <row r="109" ht="12.75">
      <c r="A109" s="128" t="s">
        <v>109</v>
      </c>
    </row>
    <row r="112" spans="1:23" ht="12.75">
      <c r="A112" s="129"/>
      <c r="G112" s="129"/>
      <c r="W112" s="129"/>
    </row>
    <row r="113" spans="1:23" ht="12.75">
      <c r="A113" s="129"/>
      <c r="G113" s="129"/>
      <c r="W113" s="129"/>
    </row>
    <row r="114" spans="1:23" ht="12.75">
      <c r="A114" s="129"/>
      <c r="G114" s="129"/>
      <c r="W114" s="129"/>
    </row>
  </sheetData>
  <sheetProtection/>
  <mergeCells count="18">
    <mergeCell ref="P6:Q6"/>
    <mergeCell ref="R6:S6"/>
    <mergeCell ref="T6:U6"/>
    <mergeCell ref="V6:W6"/>
    <mergeCell ref="P63:Q63"/>
    <mergeCell ref="R63:S63"/>
    <mergeCell ref="T63:U63"/>
    <mergeCell ref="V63:W63"/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</mergeCells>
  <printOptions horizontalCentered="1"/>
  <pageMargins left="0.5" right="0.25" top="0.5" bottom="0.5" header="0.5" footer="0.5"/>
  <pageSetup horizontalDpi="600" verticalDpi="600" orientation="landscape" paperSize="9" scale="40" r:id="rId1"/>
  <colBreaks count="1" manualBreakCount="1">
    <brk id="2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Lawrence Gqesha</cp:lastModifiedBy>
  <cp:lastPrinted>2014-08-15T11:45:22Z</cp:lastPrinted>
  <dcterms:created xsi:type="dcterms:W3CDTF">2014-08-08T13:31:36Z</dcterms:created>
  <dcterms:modified xsi:type="dcterms:W3CDTF">2014-08-15T11:50:32Z</dcterms:modified>
  <cp:category/>
  <cp:version/>
  <cp:contentType/>
  <cp:contentStatus/>
</cp:coreProperties>
</file>