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<sst xmlns="http://schemas.openxmlformats.org/spreadsheetml/2006/main" count="855" uniqueCount="302">
  <si>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Ekurhuleni Metro(EKU)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</si>
  <si>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</si>
  <si>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</si>
  <si>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</si>
  <si>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</si>
  <si>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</si>
  <si>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</si>
  <si>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</si>
  <si>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</si>
  <si>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</si>
  <si>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</si>
  <si>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</si>
  <si>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</si>
  <si>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</si>
  <si>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</si>
  <si>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</si>
  <si>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</si>
  <si>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</si>
  <si>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</si>
  <si>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</si>
  <si>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</si>
  <si>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</si>
  <si>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</si>
  <si>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</si>
  <si>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</si>
  <si>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</si>
  <si>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</si>
  <si>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</si>
  <si>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</si>
  <si>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</si>
  <si>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</si>
  <si>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</si>
  <si>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</si>
  <si>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</si>
  <si>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</si>
  <si>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</si>
  <si>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</si>
  <si>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</si>
  <si>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</si>
  <si>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</si>
  <si>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</si>
  <si>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</si>
  <si>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</si>
  <si>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</si>
  <si>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</si>
  <si>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</si>
  <si>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</si>
  <si>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</si>
  <si>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</si>
  <si>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</si>
  <si>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</si>
  <si>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</si>
  <si>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</si>
  <si>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</si>
  <si>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</si>
  <si>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</si>
  <si>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</si>
  <si>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</si>
  <si>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</si>
  <si>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</si>
  <si>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</si>
  <si>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</si>
  <si>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</si>
  <si>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</si>
  <si>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</si>
  <si>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</si>
  <si>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</si>
  <si>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</si>
  <si>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</si>
  <si>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</si>
  <si>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Ekurhuleni Metro(EKU)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</si>
  <si>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</si>
  <si>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</si>
  <si>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</si>
  <si>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</si>
  <si>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</si>
  <si>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</si>
  <si>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</si>
  <si>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</si>
  <si>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</si>
  <si>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</si>
  <si>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</si>
  <si>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</si>
  <si>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</si>
  <si>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</si>
  <si>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</si>
  <si>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</si>
  <si>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</si>
  <si>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</si>
  <si>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</si>
  <si>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</si>
  <si>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</si>
  <si>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</si>
  <si>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</si>
  <si>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</si>
  <si>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</si>
  <si>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</si>
  <si>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</si>
  <si>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</si>
  <si>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</si>
  <si>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Ekurhuleni Metro(EKU)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</si>
  <si>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</si>
  <si>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</si>
  <si>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</si>
  <si>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</si>
  <si>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</si>
  <si>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</si>
  <si>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</si>
  <si>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</si>
  <si>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</si>
  <si>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</si>
  <si>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</si>
  <si>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</si>
  <si>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</si>
  <si>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</si>
  <si>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</si>
  <si>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</si>
  <si>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</si>
  <si>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</si>
  <si>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</si>
  <si>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</si>
  <si>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</si>
  <si>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</si>
  <si>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</si>
  <si>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</si>
  <si>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</si>
  <si>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</si>
  <si>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</si>
  <si>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</si>
  <si>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Ekurhuleni Metro(EKU)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</si>
  <si>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</si>
  <si>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</si>
  <si>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</si>
  <si>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</si>
  <si>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</si>
  <si>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</si>
  <si>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</si>
  <si>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</si>
  <si>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</si>
  <si>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</si>
  <si>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Ekurhuleni Metro(EKU)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</si>
  <si>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</si>
  <si>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</si>
  <si>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</si>
  <si>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</si>
  <si>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</si>
  <si>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</si>
  <si>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</si>
  <si>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</si>
  <si>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</si>
  <si>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</si>
  <si>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</si>
  <si>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</si>
  <si>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</si>
  <si>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</si>
  <si>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</si>
  <si>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</si>
  <si>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</si>
  <si>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</si>
  <si>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</si>
  <si>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</si>
  <si>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</si>
  <si>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</si>
  <si>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</si>
  <si>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</si>
  <si>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</si>
  <si>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</si>
  <si>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</si>
  <si>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</si>
  <si>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</si>
  <si>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</si>
  <si>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</si>
  <si>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</si>
  <si>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</si>
  <si>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Ekurhuleni Metro(EKU)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</si>
  <si>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</si>
  <si>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</si>
  <si>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</si>
  <si>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</si>
  <si>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</si>
  <si>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</si>
  <si>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</si>
  <si>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</si>
  <si>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</si>
  <si>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</si>
  <si>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</si>
  <si>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</si>
  <si>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</si>
  <si>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</si>
  <si>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</si>
  <si>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</si>
  <si>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</si>
  <si>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</si>
  <si>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</si>
  <si>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</si>
  <si>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</si>
  <si>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</si>
  <si>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</si>
  <si>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</si>
  <si>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</si>
  <si>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</si>
  <si>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Ekurhuleni Metro(EKU)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</si>
  <si>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</si>
  <si>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</si>
  <si>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</si>
  <si>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</si>
  <si>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</si>
  <si>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</si>
  <si>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</si>
  <si>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</si>
  <si>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</si>
  <si>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</si>
  <si>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</si>
  <si>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</si>
  <si>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</si>
  <si>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</si>
  <si>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</si>
  <si>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</si>
  <si>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</si>
  <si>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</si>
  <si>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</si>
  <si>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</si>
  <si>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</si>
  <si>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</si>
  <si>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</si>
  <si>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</si>
  <si>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Ekurhuleni Metro(EKU)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</si>
  <si>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</si>
  <si>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</si>
  <si>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</si>
  <si>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</si>
  <si>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</si>
  <si>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</si>
  <si>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</si>
  <si>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</si>
  <si>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</si>
  <si>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</si>
  <si>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</si>
  <si>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</si>
  <si>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</si>
  <si>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</si>
  <si>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</si>
  <si>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</si>
  <si>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</si>
  <si>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</si>
  <si>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</si>
  <si>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</si>
  <si>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</si>
  <si>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</si>
  <si>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</si>
  <si>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</si>
  <si>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</si>
  <si>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</si>
  <si>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</si>
  <si>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</si>
  <si>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</si>
  <si>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</si>
  <si>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</si>
  <si>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</si>
  <si>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</si>
  <si>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</si>
  <si>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</si>
  <si>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Ekurhuleni Metro(EKU)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</si>
  <si>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</si>
  <si>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</si>
  <si>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Gauteng: Ekurhuleni Metro(EKU)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</si>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</sst>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2874963166</v>
      </c>
      <c r="C5" s="19">
        <v>0</v>
      </c>
      <c r="D5" s="59">
        <v>3602668433</v>
      </c>
      <c r="E5" s="60">
        <v>3741358771</v>
      </c>
      <c r="F5" s="60">
        <v>360760828</v>
      </c>
      <c r="G5" s="60">
        <v>299704072</v>
      </c>
      <c r="H5" s="60">
        <v>313785769</v>
      </c>
      <c r="I5" s="60">
        <v>974250669</v>
      </c>
      <c r="J5" s="60">
        <v>310397025</v>
      </c>
      <c r="K5" s="60">
        <v>341552856</v>
      </c>
      <c r="L5" s="60">
        <v>329619158</v>
      </c>
      <c r="M5" s="60">
        <v>981569039</v>
      </c>
      <c r="N5" s="60">
        <v>330100337</v>
      </c>
      <c r="O5" s="60">
        <v>295658096</v>
      </c>
      <c r="P5" s="60">
        <v>286574997</v>
      </c>
      <c r="Q5" s="60">
        <v>912333430</v>
      </c>
      <c r="R5" s="60">
        <v>320651951</v>
      </c>
      <c r="S5" s="60">
        <v>307752898</v>
      </c>
      <c r="T5" s="60">
        <v>280822821</v>
      </c>
      <c r="U5" s="60">
        <v>909227670</v>
      </c>
      <c r="V5" s="60">
        <v>3777380808</v>
      </c>
      <c r="W5" s="60">
        <v>3741358771</v>
      </c>
      <c r="X5" s="60">
        <v>36022037</v>
      </c>
      <c r="Y5" s="61">
        <v>0.96</v>
      </c>
      <c r="Z5" s="62">
        <v>3741358771</v>
      </c>
    </row>
    <row r="6" spans="1:26" ht="13.5">
      <c r="A6" s="58" t="s">
        <v>32</v>
      </c>
      <c r="B6" s="19">
        <v>13500276495</v>
      </c>
      <c r="C6" s="19">
        <v>0</v>
      </c>
      <c r="D6" s="59">
        <v>16154612579</v>
      </c>
      <c r="E6" s="60">
        <v>16194597579</v>
      </c>
      <c r="F6" s="60">
        <v>1435862561</v>
      </c>
      <c r="G6" s="60">
        <v>1533329590</v>
      </c>
      <c r="H6" s="60">
        <v>1573352427</v>
      </c>
      <c r="I6" s="60">
        <v>4542544578</v>
      </c>
      <c r="J6" s="60">
        <v>1227682883</v>
      </c>
      <c r="K6" s="60">
        <v>1289574704</v>
      </c>
      <c r="L6" s="60">
        <v>1183645940</v>
      </c>
      <c r="M6" s="60">
        <v>3700903527</v>
      </c>
      <c r="N6" s="60">
        <v>1169119098</v>
      </c>
      <c r="O6" s="60">
        <v>1197582710</v>
      </c>
      <c r="P6" s="60">
        <v>1191809356</v>
      </c>
      <c r="Q6" s="60">
        <v>3558511164</v>
      </c>
      <c r="R6" s="60">
        <v>1178699697</v>
      </c>
      <c r="S6" s="60">
        <v>1232041007</v>
      </c>
      <c r="T6" s="60">
        <v>1220295413</v>
      </c>
      <c r="U6" s="60">
        <v>3631036117</v>
      </c>
      <c r="V6" s="60">
        <v>15432995386</v>
      </c>
      <c r="W6" s="60">
        <v>16194597579</v>
      </c>
      <c r="X6" s="60">
        <v>-761602193</v>
      </c>
      <c r="Y6" s="61">
        <v>-4.7</v>
      </c>
      <c r="Z6" s="62">
        <v>16194597579</v>
      </c>
    </row>
    <row r="7" spans="1:26" ht="13.5">
      <c r="A7" s="58" t="s">
        <v>33</v>
      </c>
      <c r="B7" s="19">
        <v>239543249</v>
      </c>
      <c r="C7" s="19">
        <v>0</v>
      </c>
      <c r="D7" s="59">
        <v>195615000</v>
      </c>
      <c r="E7" s="60">
        <v>195615000</v>
      </c>
      <c r="F7" s="60">
        <v>20229863</v>
      </c>
      <c r="G7" s="60">
        <v>20085437</v>
      </c>
      <c r="H7" s="60">
        <v>18301134</v>
      </c>
      <c r="I7" s="60">
        <v>58616434</v>
      </c>
      <c r="J7" s="60">
        <v>17412367</v>
      </c>
      <c r="K7" s="60">
        <v>17314759</v>
      </c>
      <c r="L7" s="60">
        <v>17148773</v>
      </c>
      <c r="M7" s="60">
        <v>51875899</v>
      </c>
      <c r="N7" s="60">
        <v>22012397</v>
      </c>
      <c r="O7" s="60">
        <v>22717469</v>
      </c>
      <c r="P7" s="60">
        <v>40281105</v>
      </c>
      <c r="Q7" s="60">
        <v>85010971</v>
      </c>
      <c r="R7" s="60">
        <v>29914479</v>
      </c>
      <c r="S7" s="60">
        <v>29704411</v>
      </c>
      <c r="T7" s="60">
        <v>115173081</v>
      </c>
      <c r="U7" s="60">
        <v>174791971</v>
      </c>
      <c r="V7" s="60">
        <v>370295275</v>
      </c>
      <c r="W7" s="60">
        <v>195615000</v>
      </c>
      <c r="X7" s="60">
        <v>174680275</v>
      </c>
      <c r="Y7" s="61">
        <v>89.3</v>
      </c>
      <c r="Z7" s="62">
        <v>195615000</v>
      </c>
    </row>
    <row r="8" spans="1:26" ht="13.5">
      <c r="A8" s="58" t="s">
        <v>34</v>
      </c>
      <c r="B8" s="19">
        <v>3638073453</v>
      </c>
      <c r="C8" s="19">
        <v>0</v>
      </c>
      <c r="D8" s="59">
        <v>2618494975</v>
      </c>
      <c r="E8" s="60">
        <v>2680741810</v>
      </c>
      <c r="F8" s="60">
        <v>865298789</v>
      </c>
      <c r="G8" s="60">
        <v>43938056</v>
      </c>
      <c r="H8" s="60">
        <v>2446583</v>
      </c>
      <c r="I8" s="60">
        <v>911683428</v>
      </c>
      <c r="J8" s="60">
        <v>92282745</v>
      </c>
      <c r="K8" s="60">
        <v>664762010</v>
      </c>
      <c r="L8" s="60">
        <v>25423580</v>
      </c>
      <c r="M8" s="60">
        <v>782468335</v>
      </c>
      <c r="N8" s="60">
        <v>9082821</v>
      </c>
      <c r="O8" s="60">
        <v>118483777</v>
      </c>
      <c r="P8" s="60">
        <v>500374248</v>
      </c>
      <c r="Q8" s="60">
        <v>627940846</v>
      </c>
      <c r="R8" s="60">
        <v>19765265</v>
      </c>
      <c r="S8" s="60">
        <v>18287040</v>
      </c>
      <c r="T8" s="60">
        <v>43362521</v>
      </c>
      <c r="U8" s="60">
        <v>81414826</v>
      </c>
      <c r="V8" s="60">
        <v>2403507435</v>
      </c>
      <c r="W8" s="60">
        <v>2680741810</v>
      </c>
      <c r="X8" s="60">
        <v>-277234375</v>
      </c>
      <c r="Y8" s="61">
        <v>-10.34</v>
      </c>
      <c r="Z8" s="62">
        <v>2680741810</v>
      </c>
    </row>
    <row r="9" spans="1:26" ht="13.5">
      <c r="A9" s="58" t="s">
        <v>35</v>
      </c>
      <c r="B9" s="19">
        <v>882064794</v>
      </c>
      <c r="C9" s="19">
        <v>0</v>
      </c>
      <c r="D9" s="59">
        <v>2196251800</v>
      </c>
      <c r="E9" s="60">
        <v>2197164894</v>
      </c>
      <c r="F9" s="60">
        <v>84282564</v>
      </c>
      <c r="G9" s="60">
        <v>553931220</v>
      </c>
      <c r="H9" s="60">
        <v>77026370</v>
      </c>
      <c r="I9" s="60">
        <v>715240154</v>
      </c>
      <c r="J9" s="60">
        <v>86436275</v>
      </c>
      <c r="K9" s="60">
        <v>78297842</v>
      </c>
      <c r="L9" s="60">
        <v>537221716</v>
      </c>
      <c r="M9" s="60">
        <v>701955833</v>
      </c>
      <c r="N9" s="60">
        <v>95563426</v>
      </c>
      <c r="O9" s="60">
        <v>79311074</v>
      </c>
      <c r="P9" s="60">
        <v>529217956</v>
      </c>
      <c r="Q9" s="60">
        <v>704092456</v>
      </c>
      <c r="R9" s="60">
        <v>86494157</v>
      </c>
      <c r="S9" s="60">
        <v>79651020</v>
      </c>
      <c r="T9" s="60">
        <v>89057613</v>
      </c>
      <c r="U9" s="60">
        <v>255202790</v>
      </c>
      <c r="V9" s="60">
        <v>2376491233</v>
      </c>
      <c r="W9" s="60">
        <v>2197164894</v>
      </c>
      <c r="X9" s="60">
        <v>179326339</v>
      </c>
      <c r="Y9" s="61">
        <v>8.16</v>
      </c>
      <c r="Z9" s="62">
        <v>2197164894</v>
      </c>
    </row>
    <row r="10" spans="1:26" ht="25.5">
      <c r="A10" s="63" t="s">
        <v>277</v>
      </c>
      <c r="B10" s="64">
        <f>SUM(B5:B9)</f>
        <v>21134921157</v>
      </c>
      <c r="C10" s="64">
        <f>SUM(C5:C9)</f>
        <v>0</v>
      </c>
      <c r="D10" s="65">
        <f aca="true" t="shared" si="0" ref="D10:Z10">SUM(D5:D9)</f>
        <v>24767642787</v>
      </c>
      <c r="E10" s="66">
        <f t="shared" si="0"/>
        <v>25009478054</v>
      </c>
      <c r="F10" s="66">
        <f t="shared" si="0"/>
        <v>2766434605</v>
      </c>
      <c r="G10" s="66">
        <f t="shared" si="0"/>
        <v>2450988375</v>
      </c>
      <c r="H10" s="66">
        <f t="shared" si="0"/>
        <v>1984912283</v>
      </c>
      <c r="I10" s="66">
        <f t="shared" si="0"/>
        <v>7202335263</v>
      </c>
      <c r="J10" s="66">
        <f t="shared" si="0"/>
        <v>1734211295</v>
      </c>
      <c r="K10" s="66">
        <f t="shared" si="0"/>
        <v>2391502171</v>
      </c>
      <c r="L10" s="66">
        <f t="shared" si="0"/>
        <v>2093059167</v>
      </c>
      <c r="M10" s="66">
        <f t="shared" si="0"/>
        <v>6218772633</v>
      </c>
      <c r="N10" s="66">
        <f t="shared" si="0"/>
        <v>1625878079</v>
      </c>
      <c r="O10" s="66">
        <f t="shared" si="0"/>
        <v>1713753126</v>
      </c>
      <c r="P10" s="66">
        <f t="shared" si="0"/>
        <v>2548257662</v>
      </c>
      <c r="Q10" s="66">
        <f t="shared" si="0"/>
        <v>5887888867</v>
      </c>
      <c r="R10" s="66">
        <f t="shared" si="0"/>
        <v>1635525549</v>
      </c>
      <c r="S10" s="66">
        <f t="shared" si="0"/>
        <v>1667436376</v>
      </c>
      <c r="T10" s="66">
        <f t="shared" si="0"/>
        <v>1748711449</v>
      </c>
      <c r="U10" s="66">
        <f t="shared" si="0"/>
        <v>5051673374</v>
      </c>
      <c r="V10" s="66">
        <f t="shared" si="0"/>
        <v>24360670137</v>
      </c>
      <c r="W10" s="66">
        <f t="shared" si="0"/>
        <v>25009478054</v>
      </c>
      <c r="X10" s="66">
        <f t="shared" si="0"/>
        <v>-648807917</v>
      </c>
      <c r="Y10" s="67">
        <f>+IF(W10&lt;&gt;0,(X10/W10)*100,0)</f>
        <v>-2.5942481310449823</v>
      </c>
      <c r="Z10" s="68">
        <f t="shared" si="0"/>
        <v>25009478054</v>
      </c>
    </row>
    <row r="11" spans="1:26" ht="13.5">
      <c r="A11" s="58" t="s">
        <v>37</v>
      </c>
      <c r="B11" s="19">
        <v>4276570696</v>
      </c>
      <c r="C11" s="19">
        <v>0</v>
      </c>
      <c r="D11" s="59">
        <v>5134072657</v>
      </c>
      <c r="E11" s="60">
        <v>5157836724</v>
      </c>
      <c r="F11" s="60">
        <v>383054363</v>
      </c>
      <c r="G11" s="60">
        <v>367324481</v>
      </c>
      <c r="H11" s="60">
        <v>371308028</v>
      </c>
      <c r="I11" s="60">
        <v>1121686872</v>
      </c>
      <c r="J11" s="60">
        <v>374587935</v>
      </c>
      <c r="K11" s="60">
        <v>379574265</v>
      </c>
      <c r="L11" s="60">
        <v>388867158</v>
      </c>
      <c r="M11" s="60">
        <v>1143029358</v>
      </c>
      <c r="N11" s="60">
        <v>390071827</v>
      </c>
      <c r="O11" s="60">
        <v>381916810</v>
      </c>
      <c r="P11" s="60">
        <v>391352856</v>
      </c>
      <c r="Q11" s="60">
        <v>1163341493</v>
      </c>
      <c r="R11" s="60">
        <v>392268393</v>
      </c>
      <c r="S11" s="60">
        <v>391413111</v>
      </c>
      <c r="T11" s="60">
        <v>360128304</v>
      </c>
      <c r="U11" s="60">
        <v>1143809808</v>
      </c>
      <c r="V11" s="60">
        <v>4571867531</v>
      </c>
      <c r="W11" s="60">
        <v>5157836724</v>
      </c>
      <c r="X11" s="60">
        <v>-585969193</v>
      </c>
      <c r="Y11" s="61">
        <v>-11.36</v>
      </c>
      <c r="Z11" s="62">
        <v>5157836724</v>
      </c>
    </row>
    <row r="12" spans="1:26" ht="13.5">
      <c r="A12" s="58" t="s">
        <v>38</v>
      </c>
      <c r="B12" s="19">
        <v>87954568</v>
      </c>
      <c r="C12" s="19">
        <v>0</v>
      </c>
      <c r="D12" s="59">
        <v>97285812</v>
      </c>
      <c r="E12" s="60">
        <v>92785812</v>
      </c>
      <c r="F12" s="60">
        <v>7412207</v>
      </c>
      <c r="G12" s="60">
        <v>7412207</v>
      </c>
      <c r="H12" s="60">
        <v>7380019</v>
      </c>
      <c r="I12" s="60">
        <v>22204433</v>
      </c>
      <c r="J12" s="60">
        <v>7391821</v>
      </c>
      <c r="K12" s="60">
        <v>7384902</v>
      </c>
      <c r="L12" s="60">
        <v>7415425</v>
      </c>
      <c r="M12" s="60">
        <v>22192148</v>
      </c>
      <c r="N12" s="60">
        <v>7412207</v>
      </c>
      <c r="O12" s="60">
        <v>11270365</v>
      </c>
      <c r="P12" s="60">
        <v>7788994</v>
      </c>
      <c r="Q12" s="60">
        <v>26471566</v>
      </c>
      <c r="R12" s="60">
        <v>7932881</v>
      </c>
      <c r="S12" s="60">
        <v>7739510</v>
      </c>
      <c r="T12" s="60">
        <v>7600728</v>
      </c>
      <c r="U12" s="60">
        <v>23273119</v>
      </c>
      <c r="V12" s="60">
        <v>94141266</v>
      </c>
      <c r="W12" s="60">
        <v>92785812</v>
      </c>
      <c r="X12" s="60">
        <v>1355454</v>
      </c>
      <c r="Y12" s="61">
        <v>1.46</v>
      </c>
      <c r="Z12" s="62">
        <v>92785812</v>
      </c>
    </row>
    <row r="13" spans="1:26" ht="13.5">
      <c r="A13" s="58" t="s">
        <v>278</v>
      </c>
      <c r="B13" s="19">
        <v>2055904602</v>
      </c>
      <c r="C13" s="19">
        <v>0</v>
      </c>
      <c r="D13" s="59">
        <v>1312895549</v>
      </c>
      <c r="E13" s="60">
        <v>1312895549</v>
      </c>
      <c r="F13" s="60">
        <v>109407961</v>
      </c>
      <c r="G13" s="60">
        <v>109407963</v>
      </c>
      <c r="H13" s="60">
        <v>109407963</v>
      </c>
      <c r="I13" s="60">
        <v>328223887</v>
      </c>
      <c r="J13" s="60">
        <v>109407963</v>
      </c>
      <c r="K13" s="60">
        <v>109407963</v>
      </c>
      <c r="L13" s="60">
        <v>109407963</v>
      </c>
      <c r="M13" s="60">
        <v>328223889</v>
      </c>
      <c r="N13" s="60">
        <v>109407963</v>
      </c>
      <c r="O13" s="60">
        <v>109407963</v>
      </c>
      <c r="P13" s="60">
        <v>109407963</v>
      </c>
      <c r="Q13" s="60">
        <v>328223889</v>
      </c>
      <c r="R13" s="60">
        <v>109407963</v>
      </c>
      <c r="S13" s="60">
        <v>105587355</v>
      </c>
      <c r="T13" s="60">
        <v>113228566</v>
      </c>
      <c r="U13" s="60">
        <v>328223884</v>
      </c>
      <c r="V13" s="60">
        <v>1312895549</v>
      </c>
      <c r="W13" s="60">
        <v>1312895549</v>
      </c>
      <c r="X13" s="60">
        <v>0</v>
      </c>
      <c r="Y13" s="61">
        <v>0</v>
      </c>
      <c r="Z13" s="62">
        <v>1312895549</v>
      </c>
    </row>
    <row r="14" spans="1:26" ht="13.5">
      <c r="A14" s="58" t="s">
        <v>40</v>
      </c>
      <c r="B14" s="19">
        <v>522865540</v>
      </c>
      <c r="C14" s="19">
        <v>0</v>
      </c>
      <c r="D14" s="59">
        <v>685215331</v>
      </c>
      <c r="E14" s="60">
        <v>673514305</v>
      </c>
      <c r="F14" s="60">
        <v>40151491</v>
      </c>
      <c r="G14" s="60">
        <v>0</v>
      </c>
      <c r="H14" s="60">
        <v>79007773</v>
      </c>
      <c r="I14" s="60">
        <v>119159264</v>
      </c>
      <c r="J14" s="60">
        <v>40044780</v>
      </c>
      <c r="K14" s="60">
        <v>0</v>
      </c>
      <c r="L14" s="60">
        <v>79136559</v>
      </c>
      <c r="M14" s="60">
        <v>119181339</v>
      </c>
      <c r="N14" s="60">
        <v>40151491</v>
      </c>
      <c r="O14" s="60">
        <v>32627761</v>
      </c>
      <c r="P14" s="60">
        <v>40354340</v>
      </c>
      <c r="Q14" s="60">
        <v>113133592</v>
      </c>
      <c r="R14" s="60">
        <v>207552</v>
      </c>
      <c r="S14" s="60">
        <v>79103624</v>
      </c>
      <c r="T14" s="60">
        <v>5610571</v>
      </c>
      <c r="U14" s="60">
        <v>84921747</v>
      </c>
      <c r="V14" s="60">
        <v>436395942</v>
      </c>
      <c r="W14" s="60">
        <v>673514305</v>
      </c>
      <c r="X14" s="60">
        <v>-237118363</v>
      </c>
      <c r="Y14" s="61">
        <v>-35.21</v>
      </c>
      <c r="Z14" s="62">
        <v>673514305</v>
      </c>
    </row>
    <row r="15" spans="1:26" ht="13.5">
      <c r="A15" s="58" t="s">
        <v>41</v>
      </c>
      <c r="B15" s="19">
        <v>10692819127</v>
      </c>
      <c r="C15" s="19">
        <v>0</v>
      </c>
      <c r="D15" s="59">
        <v>11805092612</v>
      </c>
      <c r="E15" s="60">
        <v>11841679742</v>
      </c>
      <c r="F15" s="60">
        <v>1211402808</v>
      </c>
      <c r="G15" s="60">
        <v>1204527892</v>
      </c>
      <c r="H15" s="60">
        <v>839105679</v>
      </c>
      <c r="I15" s="60">
        <v>3255036379</v>
      </c>
      <c r="J15" s="60">
        <v>912804119</v>
      </c>
      <c r="K15" s="60">
        <v>839429211</v>
      </c>
      <c r="L15" s="60">
        <v>821759068</v>
      </c>
      <c r="M15" s="60">
        <v>2573992398</v>
      </c>
      <c r="N15" s="60">
        <v>815919334</v>
      </c>
      <c r="O15" s="60">
        <v>839274911</v>
      </c>
      <c r="P15" s="60">
        <v>823935352</v>
      </c>
      <c r="Q15" s="60">
        <v>2479129597</v>
      </c>
      <c r="R15" s="60">
        <v>875664552</v>
      </c>
      <c r="S15" s="60">
        <v>876679558</v>
      </c>
      <c r="T15" s="60">
        <v>1162892876</v>
      </c>
      <c r="U15" s="60">
        <v>2915236986</v>
      </c>
      <c r="V15" s="60">
        <v>11223395360</v>
      </c>
      <c r="W15" s="60">
        <v>11841679742</v>
      </c>
      <c r="X15" s="60">
        <v>-618284382</v>
      </c>
      <c r="Y15" s="61">
        <v>-5.22</v>
      </c>
      <c r="Z15" s="62">
        <v>11841679742</v>
      </c>
    </row>
    <row r="16" spans="1:26" ht="13.5">
      <c r="A16" s="69" t="s">
        <v>42</v>
      </c>
      <c r="B16" s="19">
        <v>960645420</v>
      </c>
      <c r="C16" s="19">
        <v>0</v>
      </c>
      <c r="D16" s="59">
        <v>1003678823</v>
      </c>
      <c r="E16" s="60">
        <v>999198823</v>
      </c>
      <c r="F16" s="60">
        <v>13779031</v>
      </c>
      <c r="G16" s="60">
        <v>80934803</v>
      </c>
      <c r="H16" s="60">
        <v>93184308</v>
      </c>
      <c r="I16" s="60">
        <v>187898142</v>
      </c>
      <c r="J16" s="60">
        <v>37468852</v>
      </c>
      <c r="K16" s="60">
        <v>70018269</v>
      </c>
      <c r="L16" s="60">
        <v>88025723</v>
      </c>
      <c r="M16" s="60">
        <v>195512844</v>
      </c>
      <c r="N16" s="60">
        <v>63396325</v>
      </c>
      <c r="O16" s="60">
        <v>74356177</v>
      </c>
      <c r="P16" s="60">
        <v>70305355</v>
      </c>
      <c r="Q16" s="60">
        <v>208057857</v>
      </c>
      <c r="R16" s="60">
        <v>66110496</v>
      </c>
      <c r="S16" s="60">
        <v>58579793</v>
      </c>
      <c r="T16" s="60">
        <v>81826379</v>
      </c>
      <c r="U16" s="60">
        <v>206516668</v>
      </c>
      <c r="V16" s="60">
        <v>797985511</v>
      </c>
      <c r="W16" s="60">
        <v>999198823</v>
      </c>
      <c r="X16" s="60">
        <v>-201213312</v>
      </c>
      <c r="Y16" s="61">
        <v>-20.14</v>
      </c>
      <c r="Z16" s="62">
        <v>999198823</v>
      </c>
    </row>
    <row r="17" spans="1:26" ht="13.5">
      <c r="A17" s="58" t="s">
        <v>43</v>
      </c>
      <c r="B17" s="19">
        <v>2570760556</v>
      </c>
      <c r="C17" s="19">
        <v>0</v>
      </c>
      <c r="D17" s="59">
        <v>4595696073</v>
      </c>
      <c r="E17" s="60">
        <v>4264804468</v>
      </c>
      <c r="F17" s="60">
        <v>122725918</v>
      </c>
      <c r="G17" s="60">
        <v>235809896</v>
      </c>
      <c r="H17" s="60">
        <v>437808893</v>
      </c>
      <c r="I17" s="60">
        <v>796344707</v>
      </c>
      <c r="J17" s="60">
        <v>484389724</v>
      </c>
      <c r="K17" s="60">
        <v>306536390</v>
      </c>
      <c r="L17" s="60">
        <v>278583690</v>
      </c>
      <c r="M17" s="60">
        <v>1069509804</v>
      </c>
      <c r="N17" s="60">
        <v>194635135</v>
      </c>
      <c r="O17" s="60">
        <v>270918921</v>
      </c>
      <c r="P17" s="60">
        <v>134249683</v>
      </c>
      <c r="Q17" s="60">
        <v>599803739</v>
      </c>
      <c r="R17" s="60">
        <v>158063655</v>
      </c>
      <c r="S17" s="60">
        <v>195598001</v>
      </c>
      <c r="T17" s="60">
        <v>425540617</v>
      </c>
      <c r="U17" s="60">
        <v>779202273</v>
      </c>
      <c r="V17" s="60">
        <v>3244860523</v>
      </c>
      <c r="W17" s="60">
        <v>4264804468</v>
      </c>
      <c r="X17" s="60">
        <v>-1019943945</v>
      </c>
      <c r="Y17" s="61">
        <v>-23.92</v>
      </c>
      <c r="Z17" s="62">
        <v>4264804468</v>
      </c>
    </row>
    <row r="18" spans="1:26" ht="13.5">
      <c r="A18" s="70" t="s">
        <v>44</v>
      </c>
      <c r="B18" s="71">
        <f>SUM(B11:B17)</f>
        <v>21167520509</v>
      </c>
      <c r="C18" s="71">
        <f>SUM(C11:C17)</f>
        <v>0</v>
      </c>
      <c r="D18" s="72">
        <f aca="true" t="shared" si="1" ref="D18:Z18">SUM(D11:D17)</f>
        <v>24633936857</v>
      </c>
      <c r="E18" s="73">
        <f t="shared" si="1"/>
        <v>24342715423</v>
      </c>
      <c r="F18" s="73">
        <f t="shared" si="1"/>
        <v>1887933779</v>
      </c>
      <c r="G18" s="73">
        <f t="shared" si="1"/>
        <v>2005417242</v>
      </c>
      <c r="H18" s="73">
        <f t="shared" si="1"/>
        <v>1937202663</v>
      </c>
      <c r="I18" s="73">
        <f t="shared" si="1"/>
        <v>5830553684</v>
      </c>
      <c r="J18" s="73">
        <f t="shared" si="1"/>
        <v>1966095194</v>
      </c>
      <c r="K18" s="73">
        <f t="shared" si="1"/>
        <v>1712351000</v>
      </c>
      <c r="L18" s="73">
        <f t="shared" si="1"/>
        <v>1773195586</v>
      </c>
      <c r="M18" s="73">
        <f t="shared" si="1"/>
        <v>5451641780</v>
      </c>
      <c r="N18" s="73">
        <f t="shared" si="1"/>
        <v>1620994282</v>
      </c>
      <c r="O18" s="73">
        <f t="shared" si="1"/>
        <v>1719772908</v>
      </c>
      <c r="P18" s="73">
        <f t="shared" si="1"/>
        <v>1577394543</v>
      </c>
      <c r="Q18" s="73">
        <f t="shared" si="1"/>
        <v>4918161733</v>
      </c>
      <c r="R18" s="73">
        <f t="shared" si="1"/>
        <v>1609655492</v>
      </c>
      <c r="S18" s="73">
        <f t="shared" si="1"/>
        <v>1714700952</v>
      </c>
      <c r="T18" s="73">
        <f t="shared" si="1"/>
        <v>2156828041</v>
      </c>
      <c r="U18" s="73">
        <f t="shared" si="1"/>
        <v>5481184485</v>
      </c>
      <c r="V18" s="73">
        <f t="shared" si="1"/>
        <v>21681541682</v>
      </c>
      <c r="W18" s="73">
        <f t="shared" si="1"/>
        <v>24342715423</v>
      </c>
      <c r="X18" s="73">
        <f t="shared" si="1"/>
        <v>-2661173741</v>
      </c>
      <c r="Y18" s="67">
        <f>+IF(W18&lt;&gt;0,(X18/W18)*100,0)</f>
        <v>-10.932115397798281</v>
      </c>
      <c r="Z18" s="74">
        <f t="shared" si="1"/>
        <v>24342715423</v>
      </c>
    </row>
    <row r="19" spans="1:26" ht="13.5">
      <c r="A19" s="70" t="s">
        <v>45</v>
      </c>
      <c r="B19" s="75">
        <f>+B10-B18</f>
        <v>-32599352</v>
      </c>
      <c r="C19" s="75">
        <f>+C10-C18</f>
        <v>0</v>
      </c>
      <c r="D19" s="76">
        <f aca="true" t="shared" si="2" ref="D19:Z19">+D10-D18</f>
        <v>133705930</v>
      </c>
      <c r="E19" s="77">
        <f t="shared" si="2"/>
        <v>666762631</v>
      </c>
      <c r="F19" s="77">
        <f t="shared" si="2"/>
        <v>878500826</v>
      </c>
      <c r="G19" s="77">
        <f t="shared" si="2"/>
        <v>445571133</v>
      </c>
      <c r="H19" s="77">
        <f t="shared" si="2"/>
        <v>47709620</v>
      </c>
      <c r="I19" s="77">
        <f t="shared" si="2"/>
        <v>1371781579</v>
      </c>
      <c r="J19" s="77">
        <f t="shared" si="2"/>
        <v>-231883899</v>
      </c>
      <c r="K19" s="77">
        <f t="shared" si="2"/>
        <v>679151171</v>
      </c>
      <c r="L19" s="77">
        <f t="shared" si="2"/>
        <v>319863581</v>
      </c>
      <c r="M19" s="77">
        <f t="shared" si="2"/>
        <v>767130853</v>
      </c>
      <c r="N19" s="77">
        <f t="shared" si="2"/>
        <v>4883797</v>
      </c>
      <c r="O19" s="77">
        <f t="shared" si="2"/>
        <v>-6019782</v>
      </c>
      <c r="P19" s="77">
        <f t="shared" si="2"/>
        <v>970863119</v>
      </c>
      <c r="Q19" s="77">
        <f t="shared" si="2"/>
        <v>969727134</v>
      </c>
      <c r="R19" s="77">
        <f t="shared" si="2"/>
        <v>25870057</v>
      </c>
      <c r="S19" s="77">
        <f t="shared" si="2"/>
        <v>-47264576</v>
      </c>
      <c r="T19" s="77">
        <f t="shared" si="2"/>
        <v>-408116592</v>
      </c>
      <c r="U19" s="77">
        <f t="shared" si="2"/>
        <v>-429511111</v>
      </c>
      <c r="V19" s="77">
        <f t="shared" si="2"/>
        <v>2679128455</v>
      </c>
      <c r="W19" s="77">
        <f>IF(E10=E18,0,W10-W18)</f>
        <v>666762631</v>
      </c>
      <c r="X19" s="77">
        <f t="shared" si="2"/>
        <v>2012365824</v>
      </c>
      <c r="Y19" s="78">
        <f>+IF(W19&lt;&gt;0,(X19/W19)*100,0)</f>
        <v>301.81142890114967</v>
      </c>
      <c r="Z19" s="79">
        <f t="shared" si="2"/>
        <v>666762631</v>
      </c>
    </row>
    <row r="20" spans="1:26" ht="13.5">
      <c r="A20" s="58" t="s">
        <v>46</v>
      </c>
      <c r="B20" s="19">
        <v>1108485030</v>
      </c>
      <c r="C20" s="19">
        <v>0</v>
      </c>
      <c r="D20" s="59">
        <v>1691438196</v>
      </c>
      <c r="E20" s="60">
        <v>1816896764</v>
      </c>
      <c r="F20" s="60">
        <v>26761872</v>
      </c>
      <c r="G20" s="60">
        <v>74606948</v>
      </c>
      <c r="H20" s="60">
        <v>110660029</v>
      </c>
      <c r="I20" s="60">
        <v>212028849</v>
      </c>
      <c r="J20" s="60">
        <v>166734376</v>
      </c>
      <c r="K20" s="60">
        <v>139200606</v>
      </c>
      <c r="L20" s="60">
        <v>128385691</v>
      </c>
      <c r="M20" s="60">
        <v>434320673</v>
      </c>
      <c r="N20" s="60">
        <v>38303875</v>
      </c>
      <c r="O20" s="60">
        <v>86086571</v>
      </c>
      <c r="P20" s="60">
        <v>51220643</v>
      </c>
      <c r="Q20" s="60">
        <v>175611089</v>
      </c>
      <c r="R20" s="60">
        <v>65283053</v>
      </c>
      <c r="S20" s="60">
        <v>95648804</v>
      </c>
      <c r="T20" s="60">
        <v>411266227</v>
      </c>
      <c r="U20" s="60">
        <v>572198084</v>
      </c>
      <c r="V20" s="60">
        <v>1394158695</v>
      </c>
      <c r="W20" s="60">
        <v>1816896764</v>
      </c>
      <c r="X20" s="60">
        <v>-422738069</v>
      </c>
      <c r="Y20" s="61">
        <v>-23.27</v>
      </c>
      <c r="Z20" s="62">
        <v>1816896764</v>
      </c>
    </row>
    <row r="21" spans="1:26" ht="13.5">
      <c r="A21" s="58" t="s">
        <v>279</v>
      </c>
      <c r="B21" s="80">
        <v>0</v>
      </c>
      <c r="C21" s="80">
        <v>0</v>
      </c>
      <c r="D21" s="81">
        <v>-130000000</v>
      </c>
      <c r="E21" s="82">
        <v>-130000000</v>
      </c>
      <c r="F21" s="82">
        <v>0</v>
      </c>
      <c r="G21" s="82">
        <v>-21666666</v>
      </c>
      <c r="H21" s="82">
        <v>-10833334</v>
      </c>
      <c r="I21" s="82">
        <v>-32500000</v>
      </c>
      <c r="J21" s="82">
        <v>-10833334</v>
      </c>
      <c r="K21" s="82">
        <v>-10833334</v>
      </c>
      <c r="L21" s="82">
        <v>-10833334</v>
      </c>
      <c r="M21" s="82">
        <v>-32500002</v>
      </c>
      <c r="N21" s="82">
        <v>-10833334</v>
      </c>
      <c r="O21" s="82">
        <v>-10833334</v>
      </c>
      <c r="P21" s="82">
        <v>-10833334</v>
      </c>
      <c r="Q21" s="82">
        <v>-32500002</v>
      </c>
      <c r="R21" s="82">
        <v>-10833334</v>
      </c>
      <c r="S21" s="82">
        <v>-10833334</v>
      </c>
      <c r="T21" s="82">
        <v>-10833328</v>
      </c>
      <c r="U21" s="82">
        <v>-32499996</v>
      </c>
      <c r="V21" s="82">
        <v>-130000000</v>
      </c>
      <c r="W21" s="82">
        <v>-130000000</v>
      </c>
      <c r="X21" s="82">
        <v>0</v>
      </c>
      <c r="Y21" s="83">
        <v>0</v>
      </c>
      <c r="Z21" s="84">
        <v>-130000000</v>
      </c>
    </row>
    <row r="22" spans="1:26" ht="25.5">
      <c r="A22" s="85" t="s">
        <v>280</v>
      </c>
      <c r="B22" s="86">
        <f>SUM(B19:B21)</f>
        <v>1075885678</v>
      </c>
      <c r="C22" s="86">
        <f>SUM(C19:C21)</f>
        <v>0</v>
      </c>
      <c r="D22" s="87">
        <f aca="true" t="shared" si="3" ref="D22:Z22">SUM(D19:D21)</f>
        <v>1695144126</v>
      </c>
      <c r="E22" s="88">
        <f t="shared" si="3"/>
        <v>2353659395</v>
      </c>
      <c r="F22" s="88">
        <f t="shared" si="3"/>
        <v>905262698</v>
      </c>
      <c r="G22" s="88">
        <f t="shared" si="3"/>
        <v>498511415</v>
      </c>
      <c r="H22" s="88">
        <f t="shared" si="3"/>
        <v>147536315</v>
      </c>
      <c r="I22" s="88">
        <f t="shared" si="3"/>
        <v>1551310428</v>
      </c>
      <c r="J22" s="88">
        <f t="shared" si="3"/>
        <v>-75982857</v>
      </c>
      <c r="K22" s="88">
        <f t="shared" si="3"/>
        <v>807518443</v>
      </c>
      <c r="L22" s="88">
        <f t="shared" si="3"/>
        <v>437415938</v>
      </c>
      <c r="M22" s="88">
        <f t="shared" si="3"/>
        <v>1168951524</v>
      </c>
      <c r="N22" s="88">
        <f t="shared" si="3"/>
        <v>32354338</v>
      </c>
      <c r="O22" s="88">
        <f t="shared" si="3"/>
        <v>69233455</v>
      </c>
      <c r="P22" s="88">
        <f t="shared" si="3"/>
        <v>1011250428</v>
      </c>
      <c r="Q22" s="88">
        <f t="shared" si="3"/>
        <v>1112838221</v>
      </c>
      <c r="R22" s="88">
        <f t="shared" si="3"/>
        <v>80319776</v>
      </c>
      <c r="S22" s="88">
        <f t="shared" si="3"/>
        <v>37550894</v>
      </c>
      <c r="T22" s="88">
        <f t="shared" si="3"/>
        <v>-7683693</v>
      </c>
      <c r="U22" s="88">
        <f t="shared" si="3"/>
        <v>110186977</v>
      </c>
      <c r="V22" s="88">
        <f t="shared" si="3"/>
        <v>3943287150</v>
      </c>
      <c r="W22" s="88">
        <f t="shared" si="3"/>
        <v>2353659395</v>
      </c>
      <c r="X22" s="88">
        <f t="shared" si="3"/>
        <v>1589627755</v>
      </c>
      <c r="Y22" s="89">
        <f>+IF(W22&lt;&gt;0,(X22/W22)*100,0)</f>
        <v>67.53856392207506</v>
      </c>
      <c r="Z22" s="90">
        <f t="shared" si="3"/>
        <v>2353659395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1075885678</v>
      </c>
      <c r="C24" s="75">
        <f>SUM(C22:C23)</f>
        <v>0</v>
      </c>
      <c r="D24" s="76">
        <f aca="true" t="shared" si="4" ref="D24:Z24">SUM(D22:D23)</f>
        <v>1695144126</v>
      </c>
      <c r="E24" s="77">
        <f t="shared" si="4"/>
        <v>2353659395</v>
      </c>
      <c r="F24" s="77">
        <f t="shared" si="4"/>
        <v>905262698</v>
      </c>
      <c r="G24" s="77">
        <f t="shared" si="4"/>
        <v>498511415</v>
      </c>
      <c r="H24" s="77">
        <f t="shared" si="4"/>
        <v>147536315</v>
      </c>
      <c r="I24" s="77">
        <f t="shared" si="4"/>
        <v>1551310428</v>
      </c>
      <c r="J24" s="77">
        <f t="shared" si="4"/>
        <v>-75982857</v>
      </c>
      <c r="K24" s="77">
        <f t="shared" si="4"/>
        <v>807518443</v>
      </c>
      <c r="L24" s="77">
        <f t="shared" si="4"/>
        <v>437415938</v>
      </c>
      <c r="M24" s="77">
        <f t="shared" si="4"/>
        <v>1168951524</v>
      </c>
      <c r="N24" s="77">
        <f t="shared" si="4"/>
        <v>32354338</v>
      </c>
      <c r="O24" s="77">
        <f t="shared" si="4"/>
        <v>69233455</v>
      </c>
      <c r="P24" s="77">
        <f t="shared" si="4"/>
        <v>1011250428</v>
      </c>
      <c r="Q24" s="77">
        <f t="shared" si="4"/>
        <v>1112838221</v>
      </c>
      <c r="R24" s="77">
        <f t="shared" si="4"/>
        <v>80319776</v>
      </c>
      <c r="S24" s="77">
        <f t="shared" si="4"/>
        <v>37550894</v>
      </c>
      <c r="T24" s="77">
        <f t="shared" si="4"/>
        <v>-7683693</v>
      </c>
      <c r="U24" s="77">
        <f t="shared" si="4"/>
        <v>110186977</v>
      </c>
      <c r="V24" s="77">
        <f t="shared" si="4"/>
        <v>3943287150</v>
      </c>
      <c r="W24" s="77">
        <f t="shared" si="4"/>
        <v>2353659395</v>
      </c>
      <c r="X24" s="77">
        <f t="shared" si="4"/>
        <v>1589627755</v>
      </c>
      <c r="Y24" s="78">
        <f>+IF(W24&lt;&gt;0,(X24/W24)*100,0)</f>
        <v>67.53856392207506</v>
      </c>
      <c r="Z24" s="79">
        <f t="shared" si="4"/>
        <v>2353659395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2370436994</v>
      </c>
      <c r="C27" s="22">
        <v>0</v>
      </c>
      <c r="D27" s="99">
        <v>2980932710</v>
      </c>
      <c r="E27" s="100">
        <v>2987419379</v>
      </c>
      <c r="F27" s="100">
        <v>27723489</v>
      </c>
      <c r="G27" s="100">
        <v>101727618</v>
      </c>
      <c r="H27" s="100">
        <v>158071302</v>
      </c>
      <c r="I27" s="100">
        <v>287522409</v>
      </c>
      <c r="J27" s="100">
        <v>250637219</v>
      </c>
      <c r="K27" s="100">
        <v>237572741</v>
      </c>
      <c r="L27" s="100">
        <v>240566710</v>
      </c>
      <c r="M27" s="100">
        <v>728776670</v>
      </c>
      <c r="N27" s="100">
        <v>96325825</v>
      </c>
      <c r="O27" s="100">
        <v>109075921</v>
      </c>
      <c r="P27" s="100">
        <v>116624137</v>
      </c>
      <c r="Q27" s="100">
        <v>322025883</v>
      </c>
      <c r="R27" s="100">
        <v>133283043</v>
      </c>
      <c r="S27" s="100">
        <v>147682508</v>
      </c>
      <c r="T27" s="100">
        <v>751996132</v>
      </c>
      <c r="U27" s="100">
        <v>1032961683</v>
      </c>
      <c r="V27" s="100">
        <v>2371286645</v>
      </c>
      <c r="W27" s="100">
        <v>2987419379</v>
      </c>
      <c r="X27" s="100">
        <v>-616132734</v>
      </c>
      <c r="Y27" s="101">
        <v>-20.62</v>
      </c>
      <c r="Z27" s="102">
        <v>2987419379</v>
      </c>
    </row>
    <row r="28" spans="1:26" ht="13.5">
      <c r="A28" s="103" t="s">
        <v>46</v>
      </c>
      <c r="B28" s="19">
        <v>1122129238</v>
      </c>
      <c r="C28" s="19">
        <v>0</v>
      </c>
      <c r="D28" s="59">
        <v>1691438196</v>
      </c>
      <c r="E28" s="60">
        <v>1816896764</v>
      </c>
      <c r="F28" s="60">
        <v>26761872</v>
      </c>
      <c r="G28" s="60">
        <v>74992158</v>
      </c>
      <c r="H28" s="60">
        <v>107619121</v>
      </c>
      <c r="I28" s="60">
        <v>209373151</v>
      </c>
      <c r="J28" s="60">
        <v>170114683</v>
      </c>
      <c r="K28" s="60">
        <v>148489191</v>
      </c>
      <c r="L28" s="60">
        <v>132995067</v>
      </c>
      <c r="M28" s="60">
        <v>451598941</v>
      </c>
      <c r="N28" s="60">
        <v>40470070</v>
      </c>
      <c r="O28" s="60">
        <v>87888939</v>
      </c>
      <c r="P28" s="60">
        <v>51968644</v>
      </c>
      <c r="Q28" s="60">
        <v>180327653</v>
      </c>
      <c r="R28" s="60">
        <v>65283052</v>
      </c>
      <c r="S28" s="60">
        <v>95948680</v>
      </c>
      <c r="T28" s="60">
        <v>421915572</v>
      </c>
      <c r="U28" s="60">
        <v>583147304</v>
      </c>
      <c r="V28" s="60">
        <v>1424447049</v>
      </c>
      <c r="W28" s="60">
        <v>1816896764</v>
      </c>
      <c r="X28" s="60">
        <v>-392449715</v>
      </c>
      <c r="Y28" s="61">
        <v>-21.6</v>
      </c>
      <c r="Z28" s="62">
        <v>1816896764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965257955</v>
      </c>
      <c r="C30" s="19">
        <v>0</v>
      </c>
      <c r="D30" s="59">
        <v>1040089185</v>
      </c>
      <c r="E30" s="60">
        <v>895943301</v>
      </c>
      <c r="F30" s="60">
        <v>788118</v>
      </c>
      <c r="G30" s="60">
        <v>25180747</v>
      </c>
      <c r="H30" s="60">
        <v>43207422</v>
      </c>
      <c r="I30" s="60">
        <v>69176287</v>
      </c>
      <c r="J30" s="60">
        <v>58553835</v>
      </c>
      <c r="K30" s="60">
        <v>59833945</v>
      </c>
      <c r="L30" s="60">
        <v>76759296</v>
      </c>
      <c r="M30" s="60">
        <v>195147076</v>
      </c>
      <c r="N30" s="60">
        <v>42158011</v>
      </c>
      <c r="O30" s="60">
        <v>11562448</v>
      </c>
      <c r="P30" s="60">
        <v>57034626</v>
      </c>
      <c r="Q30" s="60">
        <v>110755085</v>
      </c>
      <c r="R30" s="60">
        <v>50081114</v>
      </c>
      <c r="S30" s="60">
        <v>40880124</v>
      </c>
      <c r="T30" s="60">
        <v>244993232</v>
      </c>
      <c r="U30" s="60">
        <v>335954470</v>
      </c>
      <c r="V30" s="60">
        <v>711032918</v>
      </c>
      <c r="W30" s="60">
        <v>895943301</v>
      </c>
      <c r="X30" s="60">
        <v>-184910383</v>
      </c>
      <c r="Y30" s="61">
        <v>-20.64</v>
      </c>
      <c r="Z30" s="62">
        <v>895943301</v>
      </c>
    </row>
    <row r="31" spans="1:26" ht="13.5">
      <c r="A31" s="58" t="s">
        <v>53</v>
      </c>
      <c r="B31" s="19">
        <v>283049804</v>
      </c>
      <c r="C31" s="19">
        <v>0</v>
      </c>
      <c r="D31" s="59">
        <v>249405329</v>
      </c>
      <c r="E31" s="60">
        <v>274579314</v>
      </c>
      <c r="F31" s="60">
        <v>173499</v>
      </c>
      <c r="G31" s="60">
        <v>1554713</v>
      </c>
      <c r="H31" s="60">
        <v>7244759</v>
      </c>
      <c r="I31" s="60">
        <v>8972971</v>
      </c>
      <c r="J31" s="60">
        <v>21968701</v>
      </c>
      <c r="K31" s="60">
        <v>29249605</v>
      </c>
      <c r="L31" s="60">
        <v>30812350</v>
      </c>
      <c r="M31" s="60">
        <v>82030656</v>
      </c>
      <c r="N31" s="60">
        <v>13697743</v>
      </c>
      <c r="O31" s="60">
        <v>9624534</v>
      </c>
      <c r="P31" s="60">
        <v>7620865</v>
      </c>
      <c r="Q31" s="60">
        <v>30943142</v>
      </c>
      <c r="R31" s="60">
        <v>17918878</v>
      </c>
      <c r="S31" s="60">
        <v>10853708</v>
      </c>
      <c r="T31" s="60">
        <v>85087327</v>
      </c>
      <c r="U31" s="60">
        <v>113859913</v>
      </c>
      <c r="V31" s="60">
        <v>235806682</v>
      </c>
      <c r="W31" s="60">
        <v>274579314</v>
      </c>
      <c r="X31" s="60">
        <v>-38772632</v>
      </c>
      <c r="Y31" s="61">
        <v>-14.12</v>
      </c>
      <c r="Z31" s="62">
        <v>274579314</v>
      </c>
    </row>
    <row r="32" spans="1:26" ht="13.5">
      <c r="A32" s="70" t="s">
        <v>54</v>
      </c>
      <c r="B32" s="22">
        <f>SUM(B28:B31)</f>
        <v>2370436997</v>
      </c>
      <c r="C32" s="22">
        <f>SUM(C28:C31)</f>
        <v>0</v>
      </c>
      <c r="D32" s="99">
        <f aca="true" t="shared" si="5" ref="D32:Z32">SUM(D28:D31)</f>
        <v>2980932710</v>
      </c>
      <c r="E32" s="100">
        <f t="shared" si="5"/>
        <v>2987419379</v>
      </c>
      <c r="F32" s="100">
        <f t="shared" si="5"/>
        <v>27723489</v>
      </c>
      <c r="G32" s="100">
        <f t="shared" si="5"/>
        <v>101727618</v>
      </c>
      <c r="H32" s="100">
        <f t="shared" si="5"/>
        <v>158071302</v>
      </c>
      <c r="I32" s="100">
        <f t="shared" si="5"/>
        <v>287522409</v>
      </c>
      <c r="J32" s="100">
        <f t="shared" si="5"/>
        <v>250637219</v>
      </c>
      <c r="K32" s="100">
        <f t="shared" si="5"/>
        <v>237572741</v>
      </c>
      <c r="L32" s="100">
        <f t="shared" si="5"/>
        <v>240566713</v>
      </c>
      <c r="M32" s="100">
        <f t="shared" si="5"/>
        <v>728776673</v>
      </c>
      <c r="N32" s="100">
        <f t="shared" si="5"/>
        <v>96325824</v>
      </c>
      <c r="O32" s="100">
        <f t="shared" si="5"/>
        <v>109075921</v>
      </c>
      <c r="P32" s="100">
        <f t="shared" si="5"/>
        <v>116624135</v>
      </c>
      <c r="Q32" s="100">
        <f t="shared" si="5"/>
        <v>322025880</v>
      </c>
      <c r="R32" s="100">
        <f t="shared" si="5"/>
        <v>133283044</v>
      </c>
      <c r="S32" s="100">
        <f t="shared" si="5"/>
        <v>147682512</v>
      </c>
      <c r="T32" s="100">
        <f t="shared" si="5"/>
        <v>751996131</v>
      </c>
      <c r="U32" s="100">
        <f t="shared" si="5"/>
        <v>1032961687</v>
      </c>
      <c r="V32" s="100">
        <f t="shared" si="5"/>
        <v>2371286649</v>
      </c>
      <c r="W32" s="100">
        <f t="shared" si="5"/>
        <v>2987419379</v>
      </c>
      <c r="X32" s="100">
        <f t="shared" si="5"/>
        <v>-616132730</v>
      </c>
      <c r="Y32" s="101">
        <f>+IF(W32&lt;&gt;0,(X32/W32)*100,0)</f>
        <v>-20.624246275266596</v>
      </c>
      <c r="Z32" s="102">
        <f t="shared" si="5"/>
        <v>2987419379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7930507011</v>
      </c>
      <c r="C35" s="19">
        <v>0</v>
      </c>
      <c r="D35" s="59">
        <v>6767395717</v>
      </c>
      <c r="E35" s="60">
        <v>6767395717</v>
      </c>
      <c r="F35" s="60">
        <v>7009013075</v>
      </c>
      <c r="G35" s="60">
        <v>8437208811</v>
      </c>
      <c r="H35" s="60">
        <v>7982180347</v>
      </c>
      <c r="I35" s="60">
        <v>7982180347</v>
      </c>
      <c r="J35" s="60">
        <v>7503299107</v>
      </c>
      <c r="K35" s="60">
        <v>8624548060</v>
      </c>
      <c r="L35" s="60">
        <v>9524287441</v>
      </c>
      <c r="M35" s="60">
        <v>9524287441</v>
      </c>
      <c r="N35" s="60">
        <v>9627584842</v>
      </c>
      <c r="O35" s="60">
        <v>10152130468</v>
      </c>
      <c r="P35" s="60">
        <v>10973991327</v>
      </c>
      <c r="Q35" s="60">
        <v>10973991327</v>
      </c>
      <c r="R35" s="60">
        <v>11121954814</v>
      </c>
      <c r="S35" s="60">
        <v>11138950883</v>
      </c>
      <c r="T35" s="60">
        <v>10775402194</v>
      </c>
      <c r="U35" s="60">
        <v>10775402194</v>
      </c>
      <c r="V35" s="60">
        <v>10775402194</v>
      </c>
      <c r="W35" s="60">
        <v>6767395717</v>
      </c>
      <c r="X35" s="60">
        <v>4008006477</v>
      </c>
      <c r="Y35" s="61">
        <v>59.23</v>
      </c>
      <c r="Z35" s="62">
        <v>6767395717</v>
      </c>
    </row>
    <row r="36" spans="1:26" ht="13.5">
      <c r="A36" s="58" t="s">
        <v>57</v>
      </c>
      <c r="B36" s="19">
        <v>43987765863</v>
      </c>
      <c r="C36" s="19">
        <v>0</v>
      </c>
      <c r="D36" s="59">
        <v>49030986970</v>
      </c>
      <c r="E36" s="60">
        <v>49030986970</v>
      </c>
      <c r="F36" s="60">
        <v>43520634016</v>
      </c>
      <c r="G36" s="60">
        <v>43769224691</v>
      </c>
      <c r="H36" s="60">
        <v>43731912188</v>
      </c>
      <c r="I36" s="60">
        <v>43731912188</v>
      </c>
      <c r="J36" s="60">
        <v>43842051028</v>
      </c>
      <c r="K36" s="60">
        <v>43958657838</v>
      </c>
      <c r="L36" s="60">
        <v>44091123832</v>
      </c>
      <c r="M36" s="60">
        <v>44091123832</v>
      </c>
      <c r="N36" s="60">
        <v>43990582879</v>
      </c>
      <c r="O36" s="60">
        <v>43926900658</v>
      </c>
      <c r="P36" s="60">
        <v>43919871353</v>
      </c>
      <c r="Q36" s="60">
        <v>43919871353</v>
      </c>
      <c r="R36" s="60">
        <v>43881569519</v>
      </c>
      <c r="S36" s="60">
        <v>43852498924</v>
      </c>
      <c r="T36" s="60">
        <v>43677256480</v>
      </c>
      <c r="U36" s="60">
        <v>43677256480</v>
      </c>
      <c r="V36" s="60">
        <v>43677256480</v>
      </c>
      <c r="W36" s="60">
        <v>49030986970</v>
      </c>
      <c r="X36" s="60">
        <v>-5353730490</v>
      </c>
      <c r="Y36" s="61">
        <v>-10.92</v>
      </c>
      <c r="Z36" s="62">
        <v>49030986970</v>
      </c>
    </row>
    <row r="37" spans="1:26" ht="13.5">
      <c r="A37" s="58" t="s">
        <v>58</v>
      </c>
      <c r="B37" s="19">
        <v>4898634909</v>
      </c>
      <c r="C37" s="19">
        <v>0</v>
      </c>
      <c r="D37" s="59">
        <v>4518132716</v>
      </c>
      <c r="E37" s="60">
        <v>4518132716</v>
      </c>
      <c r="F37" s="60">
        <v>3670152594</v>
      </c>
      <c r="G37" s="60">
        <v>4074835268</v>
      </c>
      <c r="H37" s="60">
        <v>3591953010</v>
      </c>
      <c r="I37" s="60">
        <v>3591953010</v>
      </c>
      <c r="J37" s="60">
        <v>3422090874</v>
      </c>
      <c r="K37" s="60">
        <v>4016655952</v>
      </c>
      <c r="L37" s="60">
        <v>5331403801</v>
      </c>
      <c r="M37" s="60">
        <v>5331403801</v>
      </c>
      <c r="N37" s="60">
        <v>5440852399</v>
      </c>
      <c r="O37" s="60">
        <v>5977670086</v>
      </c>
      <c r="P37" s="60">
        <v>5936089482</v>
      </c>
      <c r="Q37" s="60">
        <v>5936089482</v>
      </c>
      <c r="R37" s="60">
        <v>5979860694</v>
      </c>
      <c r="S37" s="60">
        <v>5350641780</v>
      </c>
      <c r="T37" s="60">
        <v>5314564032</v>
      </c>
      <c r="U37" s="60">
        <v>5314564032</v>
      </c>
      <c r="V37" s="60">
        <v>5314564032</v>
      </c>
      <c r="W37" s="60">
        <v>4518132716</v>
      </c>
      <c r="X37" s="60">
        <v>796431316</v>
      </c>
      <c r="Y37" s="61">
        <v>17.63</v>
      </c>
      <c r="Z37" s="62">
        <v>4518132716</v>
      </c>
    </row>
    <row r="38" spans="1:26" ht="13.5">
      <c r="A38" s="58" t="s">
        <v>59</v>
      </c>
      <c r="B38" s="19">
        <v>6899838055</v>
      </c>
      <c r="C38" s="19">
        <v>0</v>
      </c>
      <c r="D38" s="59">
        <v>7565414599</v>
      </c>
      <c r="E38" s="60">
        <v>7565414599</v>
      </c>
      <c r="F38" s="60">
        <v>7209264865</v>
      </c>
      <c r="G38" s="60">
        <v>6692319261</v>
      </c>
      <c r="H38" s="60">
        <v>6688503983</v>
      </c>
      <c r="I38" s="60">
        <v>6688503983</v>
      </c>
      <c r="J38" s="60">
        <v>6695502665</v>
      </c>
      <c r="K38" s="60">
        <v>6699021432</v>
      </c>
      <c r="L38" s="60">
        <v>6777160382</v>
      </c>
      <c r="M38" s="60">
        <v>6777160382</v>
      </c>
      <c r="N38" s="60">
        <v>6786993563</v>
      </c>
      <c r="O38" s="60">
        <v>6779048447</v>
      </c>
      <c r="P38" s="60">
        <v>6775021302</v>
      </c>
      <c r="Q38" s="60">
        <v>6775021302</v>
      </c>
      <c r="R38" s="60">
        <v>6894730796</v>
      </c>
      <c r="S38" s="60">
        <v>7652943990</v>
      </c>
      <c r="T38" s="60">
        <v>7177719403</v>
      </c>
      <c r="U38" s="60">
        <v>7177719403</v>
      </c>
      <c r="V38" s="60">
        <v>7177719403</v>
      </c>
      <c r="W38" s="60">
        <v>7565414599</v>
      </c>
      <c r="X38" s="60">
        <v>-387695196</v>
      </c>
      <c r="Y38" s="61">
        <v>-5.12</v>
      </c>
      <c r="Z38" s="62">
        <v>7565414599</v>
      </c>
    </row>
    <row r="39" spans="1:26" ht="13.5">
      <c r="A39" s="58" t="s">
        <v>60</v>
      </c>
      <c r="B39" s="19">
        <v>40119799910</v>
      </c>
      <c r="C39" s="19">
        <v>0</v>
      </c>
      <c r="D39" s="59">
        <v>43714835372</v>
      </c>
      <c r="E39" s="60">
        <v>43714835372</v>
      </c>
      <c r="F39" s="60">
        <v>39650229632</v>
      </c>
      <c r="G39" s="60">
        <v>41439278973</v>
      </c>
      <c r="H39" s="60">
        <v>41433635542</v>
      </c>
      <c r="I39" s="60">
        <v>41433635542</v>
      </c>
      <c r="J39" s="60">
        <v>41227756596</v>
      </c>
      <c r="K39" s="60">
        <v>41867528514</v>
      </c>
      <c r="L39" s="60">
        <v>41506847090</v>
      </c>
      <c r="M39" s="60">
        <v>41506847090</v>
      </c>
      <c r="N39" s="60">
        <v>41390321759</v>
      </c>
      <c r="O39" s="60">
        <v>41322312593</v>
      </c>
      <c r="P39" s="60">
        <v>42182751896</v>
      </c>
      <c r="Q39" s="60">
        <v>42182751896</v>
      </c>
      <c r="R39" s="60">
        <v>42128932843</v>
      </c>
      <c r="S39" s="60">
        <v>41987864038</v>
      </c>
      <c r="T39" s="60">
        <v>41960375238</v>
      </c>
      <c r="U39" s="60">
        <v>41960375238</v>
      </c>
      <c r="V39" s="60">
        <v>41960375238</v>
      </c>
      <c r="W39" s="60">
        <v>43714835372</v>
      </c>
      <c r="X39" s="60">
        <v>-1754460134</v>
      </c>
      <c r="Y39" s="61">
        <v>-4.01</v>
      </c>
      <c r="Z39" s="62">
        <v>43714835372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3534219359</v>
      </c>
      <c r="C42" s="19">
        <v>0</v>
      </c>
      <c r="D42" s="59">
        <v>3275662103</v>
      </c>
      <c r="E42" s="60">
        <v>3275662103</v>
      </c>
      <c r="F42" s="60">
        <v>-307734681</v>
      </c>
      <c r="G42" s="60">
        <v>254150367</v>
      </c>
      <c r="H42" s="60">
        <v>-262277663</v>
      </c>
      <c r="I42" s="60">
        <v>-315861977</v>
      </c>
      <c r="J42" s="60">
        <v>295991103</v>
      </c>
      <c r="K42" s="60">
        <v>1423972776</v>
      </c>
      <c r="L42" s="60">
        <v>291359037</v>
      </c>
      <c r="M42" s="60">
        <v>2011322916</v>
      </c>
      <c r="N42" s="60">
        <v>220015537</v>
      </c>
      <c r="O42" s="60">
        <v>595763959</v>
      </c>
      <c r="P42" s="60">
        <v>1016942964</v>
      </c>
      <c r="Q42" s="60">
        <v>1832722460</v>
      </c>
      <c r="R42" s="60">
        <v>329164847</v>
      </c>
      <c r="S42" s="60">
        <v>-543801077</v>
      </c>
      <c r="T42" s="60">
        <v>-88973694</v>
      </c>
      <c r="U42" s="60">
        <v>-303609924</v>
      </c>
      <c r="V42" s="60">
        <v>3224573475</v>
      </c>
      <c r="W42" s="60">
        <v>3275662103</v>
      </c>
      <c r="X42" s="60">
        <v>-51088628</v>
      </c>
      <c r="Y42" s="61">
        <v>-1.56</v>
      </c>
      <c r="Z42" s="62">
        <v>3275662103</v>
      </c>
    </row>
    <row r="43" spans="1:26" ht="13.5">
      <c r="A43" s="58" t="s">
        <v>63</v>
      </c>
      <c r="B43" s="19">
        <v>-2703818964</v>
      </c>
      <c r="C43" s="19">
        <v>0</v>
      </c>
      <c r="D43" s="59">
        <v>-2867367376</v>
      </c>
      <c r="E43" s="60">
        <v>-2867367376</v>
      </c>
      <c r="F43" s="60">
        <v>-7936429</v>
      </c>
      <c r="G43" s="60">
        <v>-154987753</v>
      </c>
      <c r="H43" s="60">
        <v>-153474813</v>
      </c>
      <c r="I43" s="60">
        <v>-316398995</v>
      </c>
      <c r="J43" s="60">
        <v>-288856940</v>
      </c>
      <c r="K43" s="60">
        <v>-307342845</v>
      </c>
      <c r="L43" s="60">
        <v>-241384539</v>
      </c>
      <c r="M43" s="60">
        <v>-837584324</v>
      </c>
      <c r="N43" s="60">
        <v>-90195082</v>
      </c>
      <c r="O43" s="60">
        <v>-127053814</v>
      </c>
      <c r="P43" s="60">
        <v>-183706731</v>
      </c>
      <c r="Q43" s="60">
        <v>-400955627</v>
      </c>
      <c r="R43" s="60">
        <v>-152434200</v>
      </c>
      <c r="S43" s="60">
        <v>-157844832</v>
      </c>
      <c r="T43" s="60">
        <v>-19314194</v>
      </c>
      <c r="U43" s="60">
        <v>-329593226</v>
      </c>
      <c r="V43" s="60">
        <v>-1884532172</v>
      </c>
      <c r="W43" s="60">
        <v>-2867367376</v>
      </c>
      <c r="X43" s="60">
        <v>982835204</v>
      </c>
      <c r="Y43" s="61">
        <v>-34.28</v>
      </c>
      <c r="Z43" s="62">
        <v>-2867367376</v>
      </c>
    </row>
    <row r="44" spans="1:26" ht="13.5">
      <c r="A44" s="58" t="s">
        <v>64</v>
      </c>
      <c r="B44" s="19">
        <v>705552541</v>
      </c>
      <c r="C44" s="19">
        <v>0</v>
      </c>
      <c r="D44" s="59">
        <v>247038852</v>
      </c>
      <c r="E44" s="60">
        <v>247038852</v>
      </c>
      <c r="F44" s="60">
        <v>3169242</v>
      </c>
      <c r="G44" s="60">
        <v>954077</v>
      </c>
      <c r="H44" s="60">
        <v>170729</v>
      </c>
      <c r="I44" s="60">
        <v>4294048</v>
      </c>
      <c r="J44" s="60">
        <v>-3604875</v>
      </c>
      <c r="K44" s="60">
        <v>-35803654</v>
      </c>
      <c r="L44" s="60">
        <v>-66109821</v>
      </c>
      <c r="M44" s="60">
        <v>-105518350</v>
      </c>
      <c r="N44" s="60">
        <v>5892868</v>
      </c>
      <c r="O44" s="60">
        <v>-5990996</v>
      </c>
      <c r="P44" s="60">
        <v>-2638597</v>
      </c>
      <c r="Q44" s="60">
        <v>-2736725</v>
      </c>
      <c r="R44" s="60">
        <v>-1015816</v>
      </c>
      <c r="S44" s="60">
        <v>760034322</v>
      </c>
      <c r="T44" s="60">
        <v>-476295534</v>
      </c>
      <c r="U44" s="60">
        <v>282722972</v>
      </c>
      <c r="V44" s="60">
        <v>178761945</v>
      </c>
      <c r="W44" s="60">
        <v>247038852</v>
      </c>
      <c r="X44" s="60">
        <v>-68276907</v>
      </c>
      <c r="Y44" s="61">
        <v>-27.64</v>
      </c>
      <c r="Z44" s="62">
        <v>247038852</v>
      </c>
    </row>
    <row r="45" spans="1:26" ht="13.5">
      <c r="A45" s="70" t="s">
        <v>65</v>
      </c>
      <c r="B45" s="22">
        <v>4374377024</v>
      </c>
      <c r="C45" s="22">
        <v>0</v>
      </c>
      <c r="D45" s="99">
        <v>3637717194</v>
      </c>
      <c r="E45" s="100">
        <v>3637717194</v>
      </c>
      <c r="F45" s="100">
        <v>4061875155</v>
      </c>
      <c r="G45" s="100">
        <v>4161991846</v>
      </c>
      <c r="H45" s="100">
        <v>3746410099</v>
      </c>
      <c r="I45" s="100">
        <v>3746410099</v>
      </c>
      <c r="J45" s="100">
        <v>3749939387</v>
      </c>
      <c r="K45" s="100">
        <v>4830765664</v>
      </c>
      <c r="L45" s="100">
        <v>4814630341</v>
      </c>
      <c r="M45" s="100">
        <v>4814630341</v>
      </c>
      <c r="N45" s="100">
        <v>4950343664</v>
      </c>
      <c r="O45" s="100">
        <v>5413062813</v>
      </c>
      <c r="P45" s="100">
        <v>6243660449</v>
      </c>
      <c r="Q45" s="100">
        <v>4950343664</v>
      </c>
      <c r="R45" s="100">
        <v>6419375280</v>
      </c>
      <c r="S45" s="100">
        <v>6477763693</v>
      </c>
      <c r="T45" s="100">
        <v>5893180271</v>
      </c>
      <c r="U45" s="100">
        <v>5893180271</v>
      </c>
      <c r="V45" s="100">
        <v>5893180271</v>
      </c>
      <c r="W45" s="100">
        <v>3637717194</v>
      </c>
      <c r="X45" s="100">
        <v>2255463077</v>
      </c>
      <c r="Y45" s="101">
        <v>62</v>
      </c>
      <c r="Z45" s="102">
        <v>3637717194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1269372124</v>
      </c>
      <c r="C49" s="52">
        <v>0</v>
      </c>
      <c r="D49" s="129">
        <v>439828953</v>
      </c>
      <c r="E49" s="54">
        <v>352049724</v>
      </c>
      <c r="F49" s="54">
        <v>0</v>
      </c>
      <c r="G49" s="54">
        <v>0</v>
      </c>
      <c r="H49" s="54">
        <v>0</v>
      </c>
      <c r="I49" s="54">
        <v>345905593</v>
      </c>
      <c r="J49" s="54">
        <v>0</v>
      </c>
      <c r="K49" s="54">
        <v>0</v>
      </c>
      <c r="L49" s="54">
        <v>0</v>
      </c>
      <c r="M49" s="54">
        <v>298829068</v>
      </c>
      <c r="N49" s="54">
        <v>0</v>
      </c>
      <c r="O49" s="54">
        <v>0</v>
      </c>
      <c r="P49" s="54">
        <v>0</v>
      </c>
      <c r="Q49" s="54">
        <v>268201521</v>
      </c>
      <c r="R49" s="54">
        <v>0</v>
      </c>
      <c r="S49" s="54">
        <v>0</v>
      </c>
      <c r="T49" s="54">
        <v>0</v>
      </c>
      <c r="U49" s="54">
        <v>1808733701</v>
      </c>
      <c r="V49" s="54">
        <v>5953343566</v>
      </c>
      <c r="W49" s="54">
        <v>10736264250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2170954257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2170954257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91.93877747759885</v>
      </c>
      <c r="C58" s="5">
        <f>IF(C67=0,0,+(C76/C67)*100)</f>
        <v>0</v>
      </c>
      <c r="D58" s="6">
        <f aca="true" t="shared" si="6" ref="D58:Z58">IF(D67=0,0,+(D76/D67)*100)</f>
        <v>92.96776309403934</v>
      </c>
      <c r="E58" s="7">
        <f t="shared" si="6"/>
        <v>92.14003762140442</v>
      </c>
      <c r="F58" s="7">
        <f t="shared" si="6"/>
        <v>55.82937656149842</v>
      </c>
      <c r="G58" s="7">
        <f t="shared" si="6"/>
        <v>143.22858279265367</v>
      </c>
      <c r="H58" s="7">
        <f t="shared" si="6"/>
        <v>100</v>
      </c>
      <c r="I58" s="7">
        <f t="shared" si="6"/>
        <v>100.00000005381462</v>
      </c>
      <c r="J58" s="7">
        <f t="shared" si="6"/>
        <v>99.99999993594304</v>
      </c>
      <c r="K58" s="7">
        <f t="shared" si="6"/>
        <v>83.60966161654163</v>
      </c>
      <c r="L58" s="7">
        <f t="shared" si="6"/>
        <v>71.05621993213354</v>
      </c>
      <c r="M58" s="7">
        <f t="shared" si="6"/>
        <v>84.9365128316835</v>
      </c>
      <c r="N58" s="7">
        <f t="shared" si="6"/>
        <v>90.23380919624503</v>
      </c>
      <c r="O58" s="7">
        <f t="shared" si="6"/>
        <v>84.87229767322488</v>
      </c>
      <c r="P58" s="7">
        <f t="shared" si="6"/>
        <v>95.12635569456987</v>
      </c>
      <c r="Q58" s="7">
        <f t="shared" si="6"/>
        <v>90.0560438797879</v>
      </c>
      <c r="R58" s="7">
        <f t="shared" si="6"/>
        <v>98.68205876671668</v>
      </c>
      <c r="S58" s="7">
        <f t="shared" si="6"/>
        <v>95.56219911258357</v>
      </c>
      <c r="T58" s="7">
        <f t="shared" si="6"/>
        <v>78.2863258703084</v>
      </c>
      <c r="U58" s="7">
        <f t="shared" si="6"/>
        <v>90.87295457062794</v>
      </c>
      <c r="V58" s="7">
        <f t="shared" si="6"/>
        <v>91.84760710978883</v>
      </c>
      <c r="W58" s="7">
        <f t="shared" si="6"/>
        <v>92.14003762140442</v>
      </c>
      <c r="X58" s="7">
        <f t="shared" si="6"/>
        <v>0</v>
      </c>
      <c r="Y58" s="7">
        <f t="shared" si="6"/>
        <v>0</v>
      </c>
      <c r="Z58" s="8">
        <f t="shared" si="6"/>
        <v>92.14003762140442</v>
      </c>
    </row>
    <row r="59" spans="1:26" ht="13.5">
      <c r="A59" s="37" t="s">
        <v>31</v>
      </c>
      <c r="B59" s="9">
        <f aca="true" t="shared" si="7" ref="B59:Z66">IF(B68=0,0,+(B77/B68)*100)</f>
        <v>92.75895564358746</v>
      </c>
      <c r="C59" s="9">
        <f t="shared" si="7"/>
        <v>0</v>
      </c>
      <c r="D59" s="2">
        <f t="shared" si="7"/>
        <v>92.86781046310502</v>
      </c>
      <c r="E59" s="10">
        <f t="shared" si="7"/>
        <v>89.366863779224</v>
      </c>
      <c r="F59" s="10">
        <f t="shared" si="7"/>
        <v>100</v>
      </c>
      <c r="G59" s="10">
        <f t="shared" si="7"/>
        <v>67.92787333429156</v>
      </c>
      <c r="H59" s="10">
        <f t="shared" si="7"/>
        <v>83.46118030235593</v>
      </c>
      <c r="I59" s="10">
        <f t="shared" si="7"/>
        <v>84.86528650761129</v>
      </c>
      <c r="J59" s="10">
        <f t="shared" si="7"/>
        <v>84.05419226977028</v>
      </c>
      <c r="K59" s="10">
        <f t="shared" si="7"/>
        <v>74.44863119777376</v>
      </c>
      <c r="L59" s="10">
        <f t="shared" si="7"/>
        <v>-391.51421550419064</v>
      </c>
      <c r="M59" s="10">
        <f t="shared" si="7"/>
        <v>-78.73431214118925</v>
      </c>
      <c r="N59" s="10">
        <f t="shared" si="7"/>
        <v>84.5414356151853</v>
      </c>
      <c r="O59" s="10">
        <f t="shared" si="7"/>
        <v>167.6875251013769</v>
      </c>
      <c r="P59" s="10">
        <f t="shared" si="7"/>
        <v>98.08639099202229</v>
      </c>
      <c r="Q59" s="10">
        <f t="shared" si="7"/>
        <v>115.76939481200384</v>
      </c>
      <c r="R59" s="10">
        <f t="shared" si="7"/>
        <v>82.91988006913871</v>
      </c>
      <c r="S59" s="10">
        <f t="shared" si="7"/>
        <v>93.50460502053798</v>
      </c>
      <c r="T59" s="10">
        <f t="shared" si="7"/>
        <v>93.18384996513446</v>
      </c>
      <c r="U59" s="10">
        <f t="shared" si="7"/>
        <v>89.69471714392354</v>
      </c>
      <c r="V59" s="10">
        <f t="shared" si="7"/>
        <v>51.0733737814619</v>
      </c>
      <c r="W59" s="10">
        <f t="shared" si="7"/>
        <v>89.366863779224</v>
      </c>
      <c r="X59" s="10">
        <f t="shared" si="7"/>
        <v>0</v>
      </c>
      <c r="Y59" s="10">
        <f t="shared" si="7"/>
        <v>0</v>
      </c>
      <c r="Z59" s="11">
        <f t="shared" si="7"/>
        <v>89.366863779224</v>
      </c>
    </row>
    <row r="60" spans="1:26" ht="13.5">
      <c r="A60" s="38" t="s">
        <v>32</v>
      </c>
      <c r="B60" s="12">
        <f t="shared" si="7"/>
        <v>91.6146160086479</v>
      </c>
      <c r="C60" s="12">
        <f t="shared" si="7"/>
        <v>0</v>
      </c>
      <c r="D60" s="3">
        <f t="shared" si="7"/>
        <v>92.90186055287634</v>
      </c>
      <c r="E60" s="13">
        <f t="shared" si="7"/>
        <v>92.67248276957015</v>
      </c>
      <c r="F60" s="13">
        <f t="shared" si="7"/>
        <v>44.20252747296195</v>
      </c>
      <c r="G60" s="13">
        <f t="shared" si="7"/>
        <v>158.3043210559838</v>
      </c>
      <c r="H60" s="13">
        <f t="shared" si="7"/>
        <v>103.18487340408188</v>
      </c>
      <c r="I60" s="13">
        <f t="shared" si="7"/>
        <v>103.14651115791426</v>
      </c>
      <c r="J60" s="13">
        <f t="shared" si="7"/>
        <v>103.91592924082498</v>
      </c>
      <c r="K60" s="13">
        <f t="shared" si="7"/>
        <v>85.54653317703415</v>
      </c>
      <c r="L60" s="13">
        <f t="shared" si="7"/>
        <v>194.918437772025</v>
      </c>
      <c r="M60" s="13">
        <f t="shared" si="7"/>
        <v>126.62012583717912</v>
      </c>
      <c r="N60" s="13">
        <f t="shared" si="7"/>
        <v>91.4970968167351</v>
      </c>
      <c r="O60" s="13">
        <f t="shared" si="7"/>
        <v>64.62566364205442</v>
      </c>
      <c r="P60" s="13">
        <f t="shared" si="7"/>
        <v>94.32240503404809</v>
      </c>
      <c r="Q60" s="13">
        <f t="shared" si="7"/>
        <v>83.400020913915</v>
      </c>
      <c r="R60" s="13">
        <f t="shared" si="7"/>
        <v>102.82330097179961</v>
      </c>
      <c r="S60" s="13">
        <f t="shared" si="7"/>
        <v>95.96084361500478</v>
      </c>
      <c r="T60" s="13">
        <f t="shared" si="7"/>
        <v>74.44338398082628</v>
      </c>
      <c r="U60" s="13">
        <f t="shared" si="7"/>
        <v>90.95707050495307</v>
      </c>
      <c r="V60" s="13">
        <f t="shared" si="7"/>
        <v>101.35458281280665</v>
      </c>
      <c r="W60" s="13">
        <f t="shared" si="7"/>
        <v>92.67248276957015</v>
      </c>
      <c r="X60" s="13">
        <f t="shared" si="7"/>
        <v>0</v>
      </c>
      <c r="Y60" s="13">
        <f t="shared" si="7"/>
        <v>0</v>
      </c>
      <c r="Z60" s="14">
        <f t="shared" si="7"/>
        <v>92.67248276957015</v>
      </c>
    </row>
    <row r="61" spans="1:26" ht="13.5">
      <c r="A61" s="39" t="s">
        <v>103</v>
      </c>
      <c r="B61" s="12">
        <f t="shared" si="7"/>
        <v>94.75436390857142</v>
      </c>
      <c r="C61" s="12">
        <f t="shared" si="7"/>
        <v>0</v>
      </c>
      <c r="D61" s="3">
        <f t="shared" si="7"/>
        <v>92.81966385825659</v>
      </c>
      <c r="E61" s="13">
        <f t="shared" si="7"/>
        <v>92.81966385825659</v>
      </c>
      <c r="F61" s="13">
        <f t="shared" si="7"/>
        <v>33.974671172523706</v>
      </c>
      <c r="G61" s="13">
        <f t="shared" si="7"/>
        <v>158.05829873001656</v>
      </c>
      <c r="H61" s="13">
        <f t="shared" si="7"/>
        <v>100</v>
      </c>
      <c r="I61" s="13">
        <f t="shared" si="7"/>
        <v>100.00000005903291</v>
      </c>
      <c r="J61" s="13">
        <f t="shared" si="7"/>
        <v>100</v>
      </c>
      <c r="K61" s="13">
        <f t="shared" si="7"/>
        <v>91.56249511935883</v>
      </c>
      <c r="L61" s="13">
        <f t="shared" si="7"/>
        <v>19.76788908657154</v>
      </c>
      <c r="M61" s="13">
        <f t="shared" si="7"/>
        <v>70.90450588088483</v>
      </c>
      <c r="N61" s="13">
        <f t="shared" si="7"/>
        <v>101.68066872601128</v>
      </c>
      <c r="O61" s="13">
        <f t="shared" si="7"/>
        <v>64.35289673727573</v>
      </c>
      <c r="P61" s="13">
        <f t="shared" si="7"/>
        <v>99.29806469396877</v>
      </c>
      <c r="Q61" s="13">
        <f t="shared" si="7"/>
        <v>88.45736994071854</v>
      </c>
      <c r="R61" s="13">
        <f t="shared" si="7"/>
        <v>90.69724498208716</v>
      </c>
      <c r="S61" s="13">
        <f t="shared" si="7"/>
        <v>103.25957614015708</v>
      </c>
      <c r="T61" s="13">
        <f t="shared" si="7"/>
        <v>89.1887515384866</v>
      </c>
      <c r="U61" s="13">
        <f t="shared" si="7"/>
        <v>94.27236315387097</v>
      </c>
      <c r="V61" s="13">
        <f t="shared" si="7"/>
        <v>89.37726164328313</v>
      </c>
      <c r="W61" s="13">
        <f t="shared" si="7"/>
        <v>92.81966385825659</v>
      </c>
      <c r="X61" s="13">
        <f t="shared" si="7"/>
        <v>0</v>
      </c>
      <c r="Y61" s="13">
        <f t="shared" si="7"/>
        <v>0</v>
      </c>
      <c r="Z61" s="14">
        <f t="shared" si="7"/>
        <v>92.81966385825659</v>
      </c>
    </row>
    <row r="62" spans="1:26" ht="13.5">
      <c r="A62" s="39" t="s">
        <v>104</v>
      </c>
      <c r="B62" s="12">
        <f t="shared" si="7"/>
        <v>86.60499144792729</v>
      </c>
      <c r="C62" s="12">
        <f t="shared" si="7"/>
        <v>0</v>
      </c>
      <c r="D62" s="3">
        <f t="shared" si="7"/>
        <v>92.99999995105789</v>
      </c>
      <c r="E62" s="13">
        <f t="shared" si="7"/>
        <v>92.28309060276992</v>
      </c>
      <c r="F62" s="13">
        <f t="shared" si="7"/>
        <v>57.41615480937071</v>
      </c>
      <c r="G62" s="13">
        <f t="shared" si="7"/>
        <v>171.2261277106699</v>
      </c>
      <c r="H62" s="13">
        <f t="shared" si="7"/>
        <v>112.60004656134979</v>
      </c>
      <c r="I62" s="13">
        <f t="shared" si="7"/>
        <v>112.81558746436531</v>
      </c>
      <c r="J62" s="13">
        <f t="shared" si="7"/>
        <v>111.72513856158174</v>
      </c>
      <c r="K62" s="13">
        <f t="shared" si="7"/>
        <v>87.41526925449799</v>
      </c>
      <c r="L62" s="13">
        <f t="shared" si="7"/>
        <v>-799.3473571541128</v>
      </c>
      <c r="M62" s="13">
        <f t="shared" si="7"/>
        <v>-185.29580829112138</v>
      </c>
      <c r="N62" s="13">
        <f t="shared" si="7"/>
        <v>76.22951893617015</v>
      </c>
      <c r="O62" s="13">
        <f t="shared" si="7"/>
        <v>30.80705111936539</v>
      </c>
      <c r="P62" s="13">
        <f t="shared" si="7"/>
        <v>66.60070045453632</v>
      </c>
      <c r="Q62" s="13">
        <f t="shared" si="7"/>
        <v>57.4679387651996</v>
      </c>
      <c r="R62" s="13">
        <f t="shared" si="7"/>
        <v>64.53906439684958</v>
      </c>
      <c r="S62" s="13">
        <f t="shared" si="7"/>
        <v>68.79147508458475</v>
      </c>
      <c r="T62" s="13">
        <f t="shared" si="7"/>
        <v>69.07776688533554</v>
      </c>
      <c r="U62" s="13">
        <f t="shared" si="7"/>
        <v>67.46834800057248</v>
      </c>
      <c r="V62" s="13">
        <f t="shared" si="7"/>
        <v>11.427655357965493</v>
      </c>
      <c r="W62" s="13">
        <f t="shared" si="7"/>
        <v>92.28309060276992</v>
      </c>
      <c r="X62" s="13">
        <f t="shared" si="7"/>
        <v>0</v>
      </c>
      <c r="Y62" s="13">
        <f t="shared" si="7"/>
        <v>0</v>
      </c>
      <c r="Z62" s="14">
        <f t="shared" si="7"/>
        <v>92.28309060276992</v>
      </c>
    </row>
    <row r="63" spans="1:26" ht="13.5">
      <c r="A63" s="39" t="s">
        <v>105</v>
      </c>
      <c r="B63" s="12">
        <f t="shared" si="7"/>
        <v>97.82493428963484</v>
      </c>
      <c r="C63" s="12">
        <f t="shared" si="7"/>
        <v>0</v>
      </c>
      <c r="D63" s="3">
        <f t="shared" si="7"/>
        <v>93.0000001807934</v>
      </c>
      <c r="E63" s="13">
        <f t="shared" si="7"/>
        <v>90.89321877220885</v>
      </c>
      <c r="F63" s="13">
        <f t="shared" si="7"/>
        <v>68.53531901347866</v>
      </c>
      <c r="G63" s="13">
        <f t="shared" si="7"/>
        <v>191.20802627100664</v>
      </c>
      <c r="H63" s="13">
        <f t="shared" si="7"/>
        <v>126.76424719870825</v>
      </c>
      <c r="I63" s="13">
        <f t="shared" si="7"/>
        <v>127.39060114219647</v>
      </c>
      <c r="J63" s="13">
        <f t="shared" si="7"/>
        <v>125.31112951828929</v>
      </c>
      <c r="K63" s="13">
        <f t="shared" si="7"/>
        <v>92.19324336349779</v>
      </c>
      <c r="L63" s="13">
        <f t="shared" si="7"/>
        <v>-655.4276081649723</v>
      </c>
      <c r="M63" s="13">
        <f t="shared" si="7"/>
        <v>-131.51668409949613</v>
      </c>
      <c r="N63" s="13">
        <f t="shared" si="7"/>
        <v>85.10629642947768</v>
      </c>
      <c r="O63" s="13">
        <f t="shared" si="7"/>
        <v>40.89898482920484</v>
      </c>
      <c r="P63" s="13">
        <f t="shared" si="7"/>
        <v>89.43548199341689</v>
      </c>
      <c r="Q63" s="13">
        <f t="shared" si="7"/>
        <v>71.17807551888374</v>
      </c>
      <c r="R63" s="13">
        <f t="shared" si="7"/>
        <v>65.37485462575674</v>
      </c>
      <c r="S63" s="13">
        <f t="shared" si="7"/>
        <v>73.72686973162543</v>
      </c>
      <c r="T63" s="13">
        <f t="shared" si="7"/>
        <v>74.2441334376968</v>
      </c>
      <c r="U63" s="13">
        <f t="shared" si="7"/>
        <v>71.11163762867564</v>
      </c>
      <c r="V63" s="13">
        <f t="shared" si="7"/>
        <v>31.827505450323105</v>
      </c>
      <c r="W63" s="13">
        <f t="shared" si="7"/>
        <v>90.89321877220885</v>
      </c>
      <c r="X63" s="13">
        <f t="shared" si="7"/>
        <v>0</v>
      </c>
      <c r="Y63" s="13">
        <f t="shared" si="7"/>
        <v>0</v>
      </c>
      <c r="Z63" s="14">
        <f t="shared" si="7"/>
        <v>90.89321877220885</v>
      </c>
    </row>
    <row r="64" spans="1:26" ht="13.5">
      <c r="A64" s="39" t="s">
        <v>106</v>
      </c>
      <c r="B64" s="12">
        <f t="shared" si="7"/>
        <v>89.09845013139979</v>
      </c>
      <c r="C64" s="12">
        <f t="shared" si="7"/>
        <v>0</v>
      </c>
      <c r="D64" s="3">
        <f t="shared" si="7"/>
        <v>93.0000000801518</v>
      </c>
      <c r="E64" s="13">
        <f t="shared" si="7"/>
        <v>93.0000000801518</v>
      </c>
      <c r="F64" s="13">
        <f t="shared" si="7"/>
        <v>100</v>
      </c>
      <c r="G64" s="13">
        <f t="shared" si="7"/>
        <v>100.00000138263947</v>
      </c>
      <c r="H64" s="13">
        <f t="shared" si="7"/>
        <v>100</v>
      </c>
      <c r="I64" s="13">
        <f t="shared" si="7"/>
        <v>100.00000036115493</v>
      </c>
      <c r="J64" s="13">
        <f t="shared" si="7"/>
        <v>100</v>
      </c>
      <c r="K64" s="13">
        <f t="shared" si="7"/>
        <v>61.76721391473389</v>
      </c>
      <c r="L64" s="13">
        <f t="shared" si="7"/>
        <v>-706.9444961218495</v>
      </c>
      <c r="M64" s="13">
        <f t="shared" si="7"/>
        <v>-140.33127243257834</v>
      </c>
      <c r="N64" s="13">
        <f t="shared" si="7"/>
        <v>70.23086009425025</v>
      </c>
      <c r="O64" s="13">
        <f t="shared" si="7"/>
        <v>33.90689120952097</v>
      </c>
      <c r="P64" s="13">
        <f t="shared" si="7"/>
        <v>76.4397905320244</v>
      </c>
      <c r="Q64" s="13">
        <f t="shared" si="7"/>
        <v>59.415869707020384</v>
      </c>
      <c r="R64" s="13">
        <f t="shared" si="7"/>
        <v>68.15392885094663</v>
      </c>
      <c r="S64" s="13">
        <f t="shared" si="7"/>
        <v>52.77185206475428</v>
      </c>
      <c r="T64" s="13">
        <f t="shared" si="7"/>
        <v>56.189491206858975</v>
      </c>
      <c r="U64" s="13">
        <f t="shared" si="7"/>
        <v>57.98640963887183</v>
      </c>
      <c r="V64" s="13">
        <f t="shared" si="7"/>
        <v>18.63133418678861</v>
      </c>
      <c r="W64" s="13">
        <f t="shared" si="7"/>
        <v>93.0000000801518</v>
      </c>
      <c r="X64" s="13">
        <f t="shared" si="7"/>
        <v>0</v>
      </c>
      <c r="Y64" s="13">
        <f t="shared" si="7"/>
        <v>0</v>
      </c>
      <c r="Z64" s="14">
        <f t="shared" si="7"/>
        <v>93.0000000801518</v>
      </c>
    </row>
    <row r="65" spans="1:26" ht="13.5">
      <c r="A65" s="39" t="s">
        <v>107</v>
      </c>
      <c r="B65" s="12">
        <f t="shared" si="7"/>
        <v>-243.27191221945833</v>
      </c>
      <c r="C65" s="12">
        <f t="shared" si="7"/>
        <v>0</v>
      </c>
      <c r="D65" s="3">
        <f t="shared" si="7"/>
        <v>99.99999856676042</v>
      </c>
      <c r="E65" s="13">
        <f t="shared" si="7"/>
        <v>100.02150178291768</v>
      </c>
      <c r="F65" s="13">
        <f t="shared" si="7"/>
        <v>100</v>
      </c>
      <c r="G65" s="13">
        <f t="shared" si="7"/>
        <v>99.99998340120855</v>
      </c>
      <c r="H65" s="13">
        <f t="shared" si="7"/>
        <v>99.9999767030751</v>
      </c>
      <c r="I65" s="13">
        <f t="shared" si="7"/>
        <v>99.9999866292589</v>
      </c>
      <c r="J65" s="13">
        <f t="shared" si="7"/>
        <v>99.99998951201063</v>
      </c>
      <c r="K65" s="13">
        <f t="shared" si="7"/>
        <v>-976.8688991651974</v>
      </c>
      <c r="L65" s="13">
        <f t="shared" si="7"/>
        <v>103231.57829061104</v>
      </c>
      <c r="M65" s="13">
        <f t="shared" si="7"/>
        <v>28280.96254947183</v>
      </c>
      <c r="N65" s="13">
        <f t="shared" si="7"/>
        <v>-138.14736332069882</v>
      </c>
      <c r="O65" s="13">
        <f t="shared" si="7"/>
        <v>2444.2932624092314</v>
      </c>
      <c r="P65" s="13">
        <f t="shared" si="7"/>
        <v>893.9856767895106</v>
      </c>
      <c r="Q65" s="13">
        <f t="shared" si="7"/>
        <v>939.6528819435505</v>
      </c>
      <c r="R65" s="13">
        <f t="shared" si="7"/>
        <v>3785.2373075139703</v>
      </c>
      <c r="S65" s="13">
        <f t="shared" si="7"/>
        <v>1756.3652657617479</v>
      </c>
      <c r="T65" s="13">
        <f t="shared" si="7"/>
        <v>-1505.7095641070864</v>
      </c>
      <c r="U65" s="13">
        <f t="shared" si="7"/>
        <v>1387.2351365060615</v>
      </c>
      <c r="V65" s="13">
        <f t="shared" si="7"/>
        <v>7872.184948764222</v>
      </c>
      <c r="W65" s="13">
        <f t="shared" si="7"/>
        <v>100.02150178291768</v>
      </c>
      <c r="X65" s="13">
        <f t="shared" si="7"/>
        <v>0</v>
      </c>
      <c r="Y65" s="13">
        <f t="shared" si="7"/>
        <v>0</v>
      </c>
      <c r="Z65" s="14">
        <f t="shared" si="7"/>
        <v>100.02150178291768</v>
      </c>
    </row>
    <row r="66" spans="1:26" ht="13.5">
      <c r="A66" s="40" t="s">
        <v>110</v>
      </c>
      <c r="B66" s="15">
        <f t="shared" si="7"/>
        <v>99.99999961195911</v>
      </c>
      <c r="C66" s="15">
        <f t="shared" si="7"/>
        <v>0</v>
      </c>
      <c r="D66" s="4">
        <f t="shared" si="7"/>
        <v>100.00000148726569</v>
      </c>
      <c r="E66" s="16">
        <f t="shared" si="7"/>
        <v>99.96895602890284</v>
      </c>
      <c r="F66" s="16">
        <f t="shared" si="7"/>
        <v>99.99999614751547</v>
      </c>
      <c r="G66" s="16">
        <f t="shared" si="7"/>
        <v>100.00000326814967</v>
      </c>
      <c r="H66" s="16">
        <f t="shared" si="7"/>
        <v>100.00000320537887</v>
      </c>
      <c r="I66" s="16">
        <f t="shared" si="7"/>
        <v>100.00000113955974</v>
      </c>
      <c r="J66" s="16">
        <f t="shared" si="7"/>
        <v>100</v>
      </c>
      <c r="K66" s="16">
        <f t="shared" si="7"/>
        <v>100</v>
      </c>
      <c r="L66" s="16">
        <f t="shared" si="7"/>
        <v>100.00000298846041</v>
      </c>
      <c r="M66" s="16">
        <f t="shared" si="7"/>
        <v>100.00000102005109</v>
      </c>
      <c r="N66" s="16">
        <f t="shared" si="7"/>
        <v>100.000002891187</v>
      </c>
      <c r="O66" s="16">
        <f t="shared" si="7"/>
        <v>100</v>
      </c>
      <c r="P66" s="16">
        <f t="shared" si="7"/>
        <v>99.99999632279126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100.00000055238696</v>
      </c>
      <c r="W66" s="16">
        <f t="shared" si="7"/>
        <v>99.96895602890284</v>
      </c>
      <c r="X66" s="16">
        <f t="shared" si="7"/>
        <v>0</v>
      </c>
      <c r="Y66" s="16">
        <f t="shared" si="7"/>
        <v>0</v>
      </c>
      <c r="Z66" s="17">
        <f t="shared" si="7"/>
        <v>99.96895602890284</v>
      </c>
    </row>
    <row r="67" spans="1:26" ht="13.5" hidden="1">
      <c r="A67" s="41" t="s">
        <v>285</v>
      </c>
      <c r="B67" s="24">
        <v>16560852579</v>
      </c>
      <c r="C67" s="24"/>
      <c r="D67" s="25">
        <v>19896601888</v>
      </c>
      <c r="E67" s="26">
        <v>20075339868</v>
      </c>
      <c r="F67" s="26">
        <v>1813818680</v>
      </c>
      <c r="G67" s="26">
        <v>1853345565</v>
      </c>
      <c r="H67" s="26">
        <v>1907529794</v>
      </c>
      <c r="I67" s="26">
        <v>5574694039</v>
      </c>
      <c r="J67" s="26">
        <v>1561110656</v>
      </c>
      <c r="K67" s="26">
        <v>1653248308</v>
      </c>
      <c r="L67" s="26">
        <v>1536145949</v>
      </c>
      <c r="M67" s="26">
        <v>4750504913</v>
      </c>
      <c r="N67" s="26">
        <v>1522506410</v>
      </c>
      <c r="O67" s="26">
        <v>1517358453</v>
      </c>
      <c r="P67" s="26">
        <v>1497926078</v>
      </c>
      <c r="Q67" s="26">
        <v>4537790941</v>
      </c>
      <c r="R67" s="26">
        <v>1518829178</v>
      </c>
      <c r="S67" s="26">
        <v>1560361241</v>
      </c>
      <c r="T67" s="26">
        <v>1523649517</v>
      </c>
      <c r="U67" s="26">
        <v>4602839936</v>
      </c>
      <c r="V67" s="26">
        <v>19465829829</v>
      </c>
      <c r="W67" s="26">
        <v>20075339868</v>
      </c>
      <c r="X67" s="26"/>
      <c r="Y67" s="25"/>
      <c r="Z67" s="27">
        <v>20075339868</v>
      </c>
    </row>
    <row r="68" spans="1:26" ht="13.5" hidden="1">
      <c r="A68" s="37" t="s">
        <v>31</v>
      </c>
      <c r="B68" s="19">
        <v>2802871285</v>
      </c>
      <c r="C68" s="19"/>
      <c r="D68" s="20">
        <v>3540276863</v>
      </c>
      <c r="E68" s="21">
        <v>3678967201</v>
      </c>
      <c r="F68" s="21">
        <v>351998844</v>
      </c>
      <c r="G68" s="21">
        <v>289417621</v>
      </c>
      <c r="H68" s="21">
        <v>302979807</v>
      </c>
      <c r="I68" s="21">
        <v>944396272</v>
      </c>
      <c r="J68" s="21">
        <v>301491118</v>
      </c>
      <c r="K68" s="21">
        <v>331037999</v>
      </c>
      <c r="L68" s="21">
        <v>319037963</v>
      </c>
      <c r="M68" s="21">
        <v>951567080</v>
      </c>
      <c r="N68" s="21">
        <v>318799442</v>
      </c>
      <c r="O68" s="21">
        <v>286752198</v>
      </c>
      <c r="P68" s="21">
        <v>278922182</v>
      </c>
      <c r="Q68" s="21">
        <v>884473822</v>
      </c>
      <c r="R68" s="21">
        <v>312032446</v>
      </c>
      <c r="S68" s="21">
        <v>299930367</v>
      </c>
      <c r="T68" s="21">
        <v>278369430</v>
      </c>
      <c r="U68" s="21">
        <v>890332243</v>
      </c>
      <c r="V68" s="21">
        <v>3670769417</v>
      </c>
      <c r="W68" s="21">
        <v>3678967201</v>
      </c>
      <c r="X68" s="21"/>
      <c r="Y68" s="20"/>
      <c r="Z68" s="23">
        <v>3678967201</v>
      </c>
    </row>
    <row r="69" spans="1:26" ht="13.5" hidden="1">
      <c r="A69" s="38" t="s">
        <v>32</v>
      </c>
      <c r="B69" s="19">
        <v>13500276495</v>
      </c>
      <c r="C69" s="19"/>
      <c r="D69" s="20">
        <v>16154612579</v>
      </c>
      <c r="E69" s="21">
        <v>16194597579</v>
      </c>
      <c r="F69" s="21">
        <v>1435862561</v>
      </c>
      <c r="G69" s="21">
        <v>1533329590</v>
      </c>
      <c r="H69" s="21">
        <v>1573352427</v>
      </c>
      <c r="I69" s="21">
        <v>4542544578</v>
      </c>
      <c r="J69" s="21">
        <v>1227682883</v>
      </c>
      <c r="K69" s="21">
        <v>1289574704</v>
      </c>
      <c r="L69" s="21">
        <v>1183645940</v>
      </c>
      <c r="M69" s="21">
        <v>3700903527</v>
      </c>
      <c r="N69" s="21">
        <v>1169119098</v>
      </c>
      <c r="O69" s="21">
        <v>1197582710</v>
      </c>
      <c r="P69" s="21">
        <v>1191809356</v>
      </c>
      <c r="Q69" s="21">
        <v>3558511164</v>
      </c>
      <c r="R69" s="21">
        <v>1178699697</v>
      </c>
      <c r="S69" s="21">
        <v>1232041007</v>
      </c>
      <c r="T69" s="21">
        <v>1220295413</v>
      </c>
      <c r="U69" s="21">
        <v>3631036117</v>
      </c>
      <c r="V69" s="21">
        <v>15432995386</v>
      </c>
      <c r="W69" s="21">
        <v>16194597579</v>
      </c>
      <c r="X69" s="21"/>
      <c r="Y69" s="20"/>
      <c r="Z69" s="23">
        <v>16194597579</v>
      </c>
    </row>
    <row r="70" spans="1:26" ht="13.5" hidden="1">
      <c r="A70" s="39" t="s">
        <v>103</v>
      </c>
      <c r="B70" s="19">
        <v>9692978223</v>
      </c>
      <c r="C70" s="19"/>
      <c r="D70" s="20">
        <v>11499684927</v>
      </c>
      <c r="E70" s="21">
        <v>11499684927</v>
      </c>
      <c r="F70" s="21">
        <v>1042159414</v>
      </c>
      <c r="G70" s="21">
        <v>1185169385</v>
      </c>
      <c r="H70" s="21">
        <v>1160612017</v>
      </c>
      <c r="I70" s="21">
        <v>3387940816</v>
      </c>
      <c r="J70" s="21">
        <v>812350101</v>
      </c>
      <c r="K70" s="21">
        <v>852667169</v>
      </c>
      <c r="L70" s="21">
        <v>806664957</v>
      </c>
      <c r="M70" s="21">
        <v>2471682227</v>
      </c>
      <c r="N70" s="21">
        <v>759716463</v>
      </c>
      <c r="O70" s="21">
        <v>775955182</v>
      </c>
      <c r="P70" s="21">
        <v>798660354</v>
      </c>
      <c r="Q70" s="21">
        <v>2334331999</v>
      </c>
      <c r="R70" s="21">
        <v>792173833</v>
      </c>
      <c r="S70" s="21">
        <v>787230698</v>
      </c>
      <c r="T70" s="21">
        <v>834622156</v>
      </c>
      <c r="U70" s="21">
        <v>2414026687</v>
      </c>
      <c r="V70" s="21">
        <v>10607981729</v>
      </c>
      <c r="W70" s="21">
        <v>11499684927</v>
      </c>
      <c r="X70" s="21"/>
      <c r="Y70" s="20"/>
      <c r="Z70" s="23">
        <v>11499684927</v>
      </c>
    </row>
    <row r="71" spans="1:26" ht="13.5" hidden="1">
      <c r="A71" s="39" t="s">
        <v>104</v>
      </c>
      <c r="B71" s="19">
        <v>2158532866</v>
      </c>
      <c r="C71" s="19"/>
      <c r="D71" s="20">
        <v>2574470282</v>
      </c>
      <c r="E71" s="21">
        <v>2594470282</v>
      </c>
      <c r="F71" s="21">
        <v>211124274</v>
      </c>
      <c r="G71" s="21">
        <v>201083825</v>
      </c>
      <c r="H71" s="21">
        <v>228494235</v>
      </c>
      <c r="I71" s="21">
        <v>640702334</v>
      </c>
      <c r="J71" s="21">
        <v>235924342</v>
      </c>
      <c r="K71" s="21">
        <v>228238137</v>
      </c>
      <c r="L71" s="21">
        <v>215482788</v>
      </c>
      <c r="M71" s="21">
        <v>679645267</v>
      </c>
      <c r="N71" s="21">
        <v>226375448</v>
      </c>
      <c r="O71" s="21">
        <v>237838379</v>
      </c>
      <c r="P71" s="21">
        <v>229264844</v>
      </c>
      <c r="Q71" s="21">
        <v>693478671</v>
      </c>
      <c r="R71" s="21">
        <v>218553176</v>
      </c>
      <c r="S71" s="21">
        <v>228177654</v>
      </c>
      <c r="T71" s="21">
        <v>210197733</v>
      </c>
      <c r="U71" s="21">
        <v>656928563</v>
      </c>
      <c r="V71" s="21">
        <v>2670754835</v>
      </c>
      <c r="W71" s="21">
        <v>2594470282</v>
      </c>
      <c r="X71" s="21"/>
      <c r="Y71" s="20"/>
      <c r="Z71" s="23">
        <v>2594470282</v>
      </c>
    </row>
    <row r="72" spans="1:26" ht="13.5" hidden="1">
      <c r="A72" s="39" t="s">
        <v>105</v>
      </c>
      <c r="B72" s="19">
        <v>736556552</v>
      </c>
      <c r="C72" s="19"/>
      <c r="D72" s="20">
        <v>862863308</v>
      </c>
      <c r="E72" s="21">
        <v>882863308</v>
      </c>
      <c r="F72" s="21">
        <v>73673094</v>
      </c>
      <c r="G72" s="21">
        <v>68726411</v>
      </c>
      <c r="H72" s="21">
        <v>79654413</v>
      </c>
      <c r="I72" s="21">
        <v>222053918</v>
      </c>
      <c r="J72" s="21">
        <v>80647282</v>
      </c>
      <c r="K72" s="21">
        <v>85348235</v>
      </c>
      <c r="L72" s="21">
        <v>75978016</v>
      </c>
      <c r="M72" s="21">
        <v>241973533</v>
      </c>
      <c r="N72" s="21">
        <v>78912152</v>
      </c>
      <c r="O72" s="21">
        <v>81570609</v>
      </c>
      <c r="P72" s="21">
        <v>75080652</v>
      </c>
      <c r="Q72" s="21">
        <v>235563413</v>
      </c>
      <c r="R72" s="21">
        <v>76616048</v>
      </c>
      <c r="S72" s="21">
        <v>79142294</v>
      </c>
      <c r="T72" s="21">
        <v>74239261</v>
      </c>
      <c r="U72" s="21">
        <v>229997603</v>
      </c>
      <c r="V72" s="21">
        <v>929588467</v>
      </c>
      <c r="W72" s="21">
        <v>882863308</v>
      </c>
      <c r="X72" s="21"/>
      <c r="Y72" s="20"/>
      <c r="Z72" s="23">
        <v>882863308</v>
      </c>
    </row>
    <row r="73" spans="1:26" ht="13.5" hidden="1">
      <c r="A73" s="39" t="s">
        <v>106</v>
      </c>
      <c r="B73" s="19">
        <v>846321359</v>
      </c>
      <c r="C73" s="19"/>
      <c r="D73" s="20">
        <v>1147822056</v>
      </c>
      <c r="E73" s="21">
        <v>1147822056</v>
      </c>
      <c r="F73" s="21">
        <v>104264692</v>
      </c>
      <c r="G73" s="21">
        <v>72325434</v>
      </c>
      <c r="H73" s="21">
        <v>100299350</v>
      </c>
      <c r="I73" s="21">
        <v>276889476</v>
      </c>
      <c r="J73" s="21">
        <v>89226442</v>
      </c>
      <c r="K73" s="21">
        <v>120248940</v>
      </c>
      <c r="L73" s="21">
        <v>80735908</v>
      </c>
      <c r="M73" s="21">
        <v>290211290</v>
      </c>
      <c r="N73" s="21">
        <v>96619167</v>
      </c>
      <c r="O73" s="21">
        <v>96688121</v>
      </c>
      <c r="P73" s="21">
        <v>83498969</v>
      </c>
      <c r="Q73" s="21">
        <v>276806257</v>
      </c>
      <c r="R73" s="21">
        <v>84897405</v>
      </c>
      <c r="S73" s="21">
        <v>132705549</v>
      </c>
      <c r="T73" s="21">
        <v>95271587</v>
      </c>
      <c r="U73" s="21">
        <v>312874541</v>
      </c>
      <c r="V73" s="21">
        <v>1156781564</v>
      </c>
      <c r="W73" s="21">
        <v>1147822056</v>
      </c>
      <c r="X73" s="21"/>
      <c r="Y73" s="20"/>
      <c r="Z73" s="23">
        <v>1147822056</v>
      </c>
    </row>
    <row r="74" spans="1:26" ht="13.5" hidden="1">
      <c r="A74" s="39" t="s">
        <v>107</v>
      </c>
      <c r="B74" s="19">
        <v>65887495</v>
      </c>
      <c r="C74" s="19"/>
      <c r="D74" s="20">
        <v>69772006</v>
      </c>
      <c r="E74" s="21">
        <v>69757006</v>
      </c>
      <c r="F74" s="21">
        <v>4641087</v>
      </c>
      <c r="G74" s="21">
        <v>6024535</v>
      </c>
      <c r="H74" s="21">
        <v>4292412</v>
      </c>
      <c r="I74" s="21">
        <v>14958034</v>
      </c>
      <c r="J74" s="21">
        <v>9534716</v>
      </c>
      <c r="K74" s="21">
        <v>3072223</v>
      </c>
      <c r="L74" s="21">
        <v>4784271</v>
      </c>
      <c r="M74" s="21">
        <v>17391210</v>
      </c>
      <c r="N74" s="21">
        <v>7495868</v>
      </c>
      <c r="O74" s="21">
        <v>5530419</v>
      </c>
      <c r="P74" s="21">
        <v>5304537</v>
      </c>
      <c r="Q74" s="21">
        <v>18330824</v>
      </c>
      <c r="R74" s="21">
        <v>6459235</v>
      </c>
      <c r="S74" s="21">
        <v>4784812</v>
      </c>
      <c r="T74" s="21">
        <v>5964676</v>
      </c>
      <c r="U74" s="21">
        <v>17208723</v>
      </c>
      <c r="V74" s="21">
        <v>67888791</v>
      </c>
      <c r="W74" s="21">
        <v>69757006</v>
      </c>
      <c r="X74" s="21"/>
      <c r="Y74" s="20"/>
      <c r="Z74" s="23">
        <v>69757006</v>
      </c>
    </row>
    <row r="75" spans="1:26" ht="13.5" hidden="1">
      <c r="A75" s="40" t="s">
        <v>110</v>
      </c>
      <c r="B75" s="28">
        <v>257704799</v>
      </c>
      <c r="C75" s="28"/>
      <c r="D75" s="29">
        <v>201712446</v>
      </c>
      <c r="E75" s="30">
        <v>201775088</v>
      </c>
      <c r="F75" s="30">
        <v>25957275</v>
      </c>
      <c r="G75" s="30">
        <v>30598354</v>
      </c>
      <c r="H75" s="30">
        <v>31197560</v>
      </c>
      <c r="I75" s="30">
        <v>87753189</v>
      </c>
      <c r="J75" s="30">
        <v>31936655</v>
      </c>
      <c r="K75" s="30">
        <v>32635605</v>
      </c>
      <c r="L75" s="30">
        <v>33462046</v>
      </c>
      <c r="M75" s="30">
        <v>98034306</v>
      </c>
      <c r="N75" s="30">
        <v>34587870</v>
      </c>
      <c r="O75" s="30">
        <v>33023545</v>
      </c>
      <c r="P75" s="30">
        <v>27194540</v>
      </c>
      <c r="Q75" s="30">
        <v>94805955</v>
      </c>
      <c r="R75" s="30">
        <v>28097035</v>
      </c>
      <c r="S75" s="30">
        <v>28389867</v>
      </c>
      <c r="T75" s="30">
        <v>24984674</v>
      </c>
      <c r="U75" s="30">
        <v>81471576</v>
      </c>
      <c r="V75" s="30">
        <v>362065026</v>
      </c>
      <c r="W75" s="30">
        <v>201775088</v>
      </c>
      <c r="X75" s="30"/>
      <c r="Y75" s="29"/>
      <c r="Z75" s="31">
        <v>201775088</v>
      </c>
    </row>
    <row r="76" spans="1:26" ht="13.5" hidden="1">
      <c r="A76" s="42" t="s">
        <v>286</v>
      </c>
      <c r="B76" s="32">
        <v>15225845401</v>
      </c>
      <c r="C76" s="32"/>
      <c r="D76" s="33">
        <v>18497425707</v>
      </c>
      <c r="E76" s="34">
        <v>18497425707</v>
      </c>
      <c r="F76" s="34">
        <v>1012643661</v>
      </c>
      <c r="G76" s="34">
        <v>2654520587</v>
      </c>
      <c r="H76" s="34">
        <v>1907529794</v>
      </c>
      <c r="I76" s="34">
        <v>5574694042</v>
      </c>
      <c r="J76" s="34">
        <v>1561110655</v>
      </c>
      <c r="K76" s="34">
        <v>1382275316</v>
      </c>
      <c r="L76" s="34">
        <v>1091527244</v>
      </c>
      <c r="M76" s="34">
        <v>4034913215</v>
      </c>
      <c r="N76" s="34">
        <v>1373815529</v>
      </c>
      <c r="O76" s="34">
        <v>1287816983</v>
      </c>
      <c r="P76" s="34">
        <v>1424922489</v>
      </c>
      <c r="Q76" s="34">
        <v>4086555001</v>
      </c>
      <c r="R76" s="34">
        <v>1498811902</v>
      </c>
      <c r="S76" s="34">
        <v>1491115516</v>
      </c>
      <c r="T76" s="34">
        <v>1192809226</v>
      </c>
      <c r="U76" s="34">
        <v>4182736644</v>
      </c>
      <c r="V76" s="34">
        <v>17878898902</v>
      </c>
      <c r="W76" s="34">
        <v>18497425707</v>
      </c>
      <c r="X76" s="34"/>
      <c r="Y76" s="33"/>
      <c r="Z76" s="35">
        <v>18497425707</v>
      </c>
    </row>
    <row r="77" spans="1:26" ht="13.5" hidden="1">
      <c r="A77" s="37" t="s">
        <v>31</v>
      </c>
      <c r="B77" s="19">
        <v>2599914132</v>
      </c>
      <c r="C77" s="19"/>
      <c r="D77" s="20">
        <v>3287777607</v>
      </c>
      <c r="E77" s="21">
        <v>3287777607</v>
      </c>
      <c r="F77" s="21">
        <v>351998844</v>
      </c>
      <c r="G77" s="21">
        <v>196595235</v>
      </c>
      <c r="H77" s="21">
        <v>252870523</v>
      </c>
      <c r="I77" s="21">
        <v>801464602</v>
      </c>
      <c r="J77" s="21">
        <v>253415924</v>
      </c>
      <c r="K77" s="21">
        <v>246453259</v>
      </c>
      <c r="L77" s="21">
        <v>-1249078978</v>
      </c>
      <c r="M77" s="21">
        <v>-749209795</v>
      </c>
      <c r="N77" s="21">
        <v>269517625</v>
      </c>
      <c r="O77" s="21">
        <v>480847664</v>
      </c>
      <c r="P77" s="21">
        <v>273584702</v>
      </c>
      <c r="Q77" s="21">
        <v>1023949991</v>
      </c>
      <c r="R77" s="21">
        <v>258736930</v>
      </c>
      <c r="S77" s="21">
        <v>280448705</v>
      </c>
      <c r="T77" s="21">
        <v>259395352</v>
      </c>
      <c r="U77" s="21">
        <v>798580987</v>
      </c>
      <c r="V77" s="21">
        <v>1874785785</v>
      </c>
      <c r="W77" s="21">
        <v>3287777607</v>
      </c>
      <c r="X77" s="21"/>
      <c r="Y77" s="20"/>
      <c r="Z77" s="23">
        <v>3287777607</v>
      </c>
    </row>
    <row r="78" spans="1:26" ht="13.5" hidden="1">
      <c r="A78" s="38" t="s">
        <v>32</v>
      </c>
      <c r="B78" s="19">
        <v>12368226471</v>
      </c>
      <c r="C78" s="19"/>
      <c r="D78" s="20">
        <v>15007935651</v>
      </c>
      <c r="E78" s="21">
        <v>15007935651</v>
      </c>
      <c r="F78" s="21">
        <v>634687543</v>
      </c>
      <c r="G78" s="21">
        <v>2427326997</v>
      </c>
      <c r="H78" s="21">
        <v>1623461710</v>
      </c>
      <c r="I78" s="21">
        <v>4685476250</v>
      </c>
      <c r="J78" s="21">
        <v>1275758076</v>
      </c>
      <c r="K78" s="21">
        <v>1103186452</v>
      </c>
      <c r="L78" s="21">
        <v>2307144175</v>
      </c>
      <c r="M78" s="21">
        <v>4686088703</v>
      </c>
      <c r="N78" s="21">
        <v>1069710033</v>
      </c>
      <c r="O78" s="21">
        <v>773945774</v>
      </c>
      <c r="P78" s="21">
        <v>1124143248</v>
      </c>
      <c r="Q78" s="21">
        <v>2967799055</v>
      </c>
      <c r="R78" s="21">
        <v>1211977937</v>
      </c>
      <c r="S78" s="21">
        <v>1182276944</v>
      </c>
      <c r="T78" s="21">
        <v>908429200</v>
      </c>
      <c r="U78" s="21">
        <v>3302684081</v>
      </c>
      <c r="V78" s="21">
        <v>15642048089</v>
      </c>
      <c r="W78" s="21">
        <v>15007935651</v>
      </c>
      <c r="X78" s="21"/>
      <c r="Y78" s="20"/>
      <c r="Z78" s="23">
        <v>15007935651</v>
      </c>
    </row>
    <row r="79" spans="1:26" ht="13.5" hidden="1">
      <c r="A79" s="39" t="s">
        <v>103</v>
      </c>
      <c r="B79" s="19">
        <v>9184519859</v>
      </c>
      <c r="C79" s="19"/>
      <c r="D79" s="20">
        <v>10673968894</v>
      </c>
      <c r="E79" s="21">
        <v>10673968894</v>
      </c>
      <c r="F79" s="21">
        <v>354070234</v>
      </c>
      <c r="G79" s="21">
        <v>1873258567</v>
      </c>
      <c r="H79" s="21">
        <v>1160612017</v>
      </c>
      <c r="I79" s="21">
        <v>3387940818</v>
      </c>
      <c r="J79" s="21">
        <v>812350101</v>
      </c>
      <c r="K79" s="21">
        <v>780723335</v>
      </c>
      <c r="L79" s="21">
        <v>159460634</v>
      </c>
      <c r="M79" s="21">
        <v>1752534070</v>
      </c>
      <c r="N79" s="21">
        <v>772484780</v>
      </c>
      <c r="O79" s="21">
        <v>499349637</v>
      </c>
      <c r="P79" s="21">
        <v>793054275</v>
      </c>
      <c r="Q79" s="21">
        <v>2064888692</v>
      </c>
      <c r="R79" s="21">
        <v>718479842</v>
      </c>
      <c r="S79" s="21">
        <v>812891082</v>
      </c>
      <c r="T79" s="21">
        <v>744389081</v>
      </c>
      <c r="U79" s="21">
        <v>2275760005</v>
      </c>
      <c r="V79" s="21">
        <v>9481123585</v>
      </c>
      <c r="W79" s="21">
        <v>10673968894</v>
      </c>
      <c r="X79" s="21"/>
      <c r="Y79" s="20"/>
      <c r="Z79" s="23">
        <v>10673968894</v>
      </c>
    </row>
    <row r="80" spans="1:26" ht="13.5" hidden="1">
      <c r="A80" s="39" t="s">
        <v>104</v>
      </c>
      <c r="B80" s="19">
        <v>1869397204</v>
      </c>
      <c r="C80" s="19"/>
      <c r="D80" s="20">
        <v>2394257361</v>
      </c>
      <c r="E80" s="21">
        <v>2394257361</v>
      </c>
      <c r="F80" s="21">
        <v>121219440</v>
      </c>
      <c r="G80" s="21">
        <v>344308047</v>
      </c>
      <c r="H80" s="21">
        <v>257284615</v>
      </c>
      <c r="I80" s="21">
        <v>722812102</v>
      </c>
      <c r="J80" s="21">
        <v>263586798</v>
      </c>
      <c r="K80" s="21">
        <v>199514982</v>
      </c>
      <c r="L80" s="21">
        <v>-1722455971</v>
      </c>
      <c r="M80" s="21">
        <v>-1259354191</v>
      </c>
      <c r="N80" s="21">
        <v>172564915</v>
      </c>
      <c r="O80" s="21">
        <v>73270991</v>
      </c>
      <c r="P80" s="21">
        <v>152691992</v>
      </c>
      <c r="Q80" s="21">
        <v>398527898</v>
      </c>
      <c r="R80" s="21">
        <v>141052175</v>
      </c>
      <c r="S80" s="21">
        <v>156966774</v>
      </c>
      <c r="T80" s="21">
        <v>145199900</v>
      </c>
      <c r="U80" s="21">
        <v>443218849</v>
      </c>
      <c r="V80" s="21">
        <v>305204658</v>
      </c>
      <c r="W80" s="21">
        <v>2394257361</v>
      </c>
      <c r="X80" s="21"/>
      <c r="Y80" s="20"/>
      <c r="Z80" s="23">
        <v>2394257361</v>
      </c>
    </row>
    <row r="81" spans="1:26" ht="13.5" hidden="1">
      <c r="A81" s="39" t="s">
        <v>105</v>
      </c>
      <c r="B81" s="19">
        <v>720535963</v>
      </c>
      <c r="C81" s="19"/>
      <c r="D81" s="20">
        <v>802462878</v>
      </c>
      <c r="E81" s="21">
        <v>802462878</v>
      </c>
      <c r="F81" s="21">
        <v>50492090</v>
      </c>
      <c r="G81" s="21">
        <v>131410414</v>
      </c>
      <c r="H81" s="21">
        <v>100973317</v>
      </c>
      <c r="I81" s="21">
        <v>282875821</v>
      </c>
      <c r="J81" s="21">
        <v>101060020</v>
      </c>
      <c r="K81" s="21">
        <v>78685306</v>
      </c>
      <c r="L81" s="21">
        <v>-497980893</v>
      </c>
      <c r="M81" s="21">
        <v>-318235567</v>
      </c>
      <c r="N81" s="21">
        <v>67159210</v>
      </c>
      <c r="O81" s="21">
        <v>33361551</v>
      </c>
      <c r="P81" s="21">
        <v>67148743</v>
      </c>
      <c r="Q81" s="21">
        <v>167669504</v>
      </c>
      <c r="R81" s="21">
        <v>50087630</v>
      </c>
      <c r="S81" s="21">
        <v>58349136</v>
      </c>
      <c r="T81" s="21">
        <v>55118296</v>
      </c>
      <c r="U81" s="21">
        <v>163555062</v>
      </c>
      <c r="V81" s="21">
        <v>295864820</v>
      </c>
      <c r="W81" s="21">
        <v>802462878</v>
      </c>
      <c r="X81" s="21"/>
      <c r="Y81" s="20"/>
      <c r="Z81" s="23">
        <v>802462878</v>
      </c>
    </row>
    <row r="82" spans="1:26" ht="13.5" hidden="1">
      <c r="A82" s="39" t="s">
        <v>106</v>
      </c>
      <c r="B82" s="19">
        <v>754059214</v>
      </c>
      <c r="C82" s="19"/>
      <c r="D82" s="20">
        <v>1067474513</v>
      </c>
      <c r="E82" s="21">
        <v>1067474513</v>
      </c>
      <c r="F82" s="21">
        <v>104264692</v>
      </c>
      <c r="G82" s="21">
        <v>72325435</v>
      </c>
      <c r="H82" s="21">
        <v>100299350</v>
      </c>
      <c r="I82" s="21">
        <v>276889477</v>
      </c>
      <c r="J82" s="21">
        <v>89226442</v>
      </c>
      <c r="K82" s="21">
        <v>74274420</v>
      </c>
      <c r="L82" s="21">
        <v>-570758058</v>
      </c>
      <c r="M82" s="21">
        <v>-407257196</v>
      </c>
      <c r="N82" s="21">
        <v>67856472</v>
      </c>
      <c r="O82" s="21">
        <v>32783936</v>
      </c>
      <c r="P82" s="21">
        <v>63826437</v>
      </c>
      <c r="Q82" s="21">
        <v>164466845</v>
      </c>
      <c r="R82" s="21">
        <v>57860917</v>
      </c>
      <c r="S82" s="21">
        <v>70031176</v>
      </c>
      <c r="T82" s="21">
        <v>53532620</v>
      </c>
      <c r="U82" s="21">
        <v>181424713</v>
      </c>
      <c r="V82" s="21">
        <v>215523839</v>
      </c>
      <c r="W82" s="21">
        <v>1067474513</v>
      </c>
      <c r="X82" s="21"/>
      <c r="Y82" s="20"/>
      <c r="Z82" s="23">
        <v>1067474513</v>
      </c>
    </row>
    <row r="83" spans="1:26" ht="13.5" hidden="1">
      <c r="A83" s="39" t="s">
        <v>107</v>
      </c>
      <c r="B83" s="19">
        <v>-160285769</v>
      </c>
      <c r="C83" s="19"/>
      <c r="D83" s="20">
        <v>69772005</v>
      </c>
      <c r="E83" s="21">
        <v>69772005</v>
      </c>
      <c r="F83" s="21">
        <v>4641087</v>
      </c>
      <c r="G83" s="21">
        <v>6024534</v>
      </c>
      <c r="H83" s="21">
        <v>4292411</v>
      </c>
      <c r="I83" s="21">
        <v>14958032</v>
      </c>
      <c r="J83" s="21">
        <v>9534715</v>
      </c>
      <c r="K83" s="21">
        <v>-30011591</v>
      </c>
      <c r="L83" s="21">
        <v>4938878463</v>
      </c>
      <c r="M83" s="21">
        <v>4918401587</v>
      </c>
      <c r="N83" s="21">
        <v>-10355344</v>
      </c>
      <c r="O83" s="21">
        <v>135179659</v>
      </c>
      <c r="P83" s="21">
        <v>47421801</v>
      </c>
      <c r="Q83" s="21">
        <v>172246116</v>
      </c>
      <c r="R83" s="21">
        <v>244497373</v>
      </c>
      <c r="S83" s="21">
        <v>84038776</v>
      </c>
      <c r="T83" s="21">
        <v>-89810697</v>
      </c>
      <c r="U83" s="21">
        <v>238725452</v>
      </c>
      <c r="V83" s="21">
        <v>5344331187</v>
      </c>
      <c r="W83" s="21">
        <v>69772005</v>
      </c>
      <c r="X83" s="21"/>
      <c r="Y83" s="20"/>
      <c r="Z83" s="23">
        <v>69772005</v>
      </c>
    </row>
    <row r="84" spans="1:26" ht="13.5" hidden="1">
      <c r="A84" s="40" t="s">
        <v>110</v>
      </c>
      <c r="B84" s="28">
        <v>257704798</v>
      </c>
      <c r="C84" s="28"/>
      <c r="D84" s="29">
        <v>201712449</v>
      </c>
      <c r="E84" s="30">
        <v>201712449</v>
      </c>
      <c r="F84" s="30">
        <v>25957274</v>
      </c>
      <c r="G84" s="30">
        <v>30598355</v>
      </c>
      <c r="H84" s="30">
        <v>31197561</v>
      </c>
      <c r="I84" s="30">
        <v>87753190</v>
      </c>
      <c r="J84" s="30">
        <v>31936655</v>
      </c>
      <c r="K84" s="30">
        <v>32635605</v>
      </c>
      <c r="L84" s="30">
        <v>33462047</v>
      </c>
      <c r="M84" s="30">
        <v>98034307</v>
      </c>
      <c r="N84" s="30">
        <v>34587871</v>
      </c>
      <c r="O84" s="30">
        <v>33023545</v>
      </c>
      <c r="P84" s="30">
        <v>27194539</v>
      </c>
      <c r="Q84" s="30">
        <v>94805955</v>
      </c>
      <c r="R84" s="30">
        <v>28097035</v>
      </c>
      <c r="S84" s="30">
        <v>28389867</v>
      </c>
      <c r="T84" s="30">
        <v>24984674</v>
      </c>
      <c r="U84" s="30">
        <v>81471576</v>
      </c>
      <c r="V84" s="30">
        <v>362065028</v>
      </c>
      <c r="W84" s="30">
        <v>201712449</v>
      </c>
      <c r="X84" s="30"/>
      <c r="Y84" s="29"/>
      <c r="Z84" s="31">
        <v>201712449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1620454331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468365483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>
        <v>468365483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695938979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>
        <v>636846458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59092521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312912175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>
        <v>312912175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80293589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>
        <v>80293589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62944105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>
        <v>62944105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73417968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73417968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145618066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>
        <v>145618066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26409778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>
        <v>26409778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253029188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>
        <v>100392310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44701400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83575747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24359731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2118929331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44701400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>
        <v>34694200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>
        <v>10007200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4774527727</v>
      </c>
      <c r="D5" s="153">
        <f>SUM(D6:D8)</f>
        <v>0</v>
      </c>
      <c r="E5" s="154">
        <f t="shared" si="0"/>
        <v>6246654678</v>
      </c>
      <c r="F5" s="100">
        <f t="shared" si="0"/>
        <v>5799403917</v>
      </c>
      <c r="G5" s="100">
        <f t="shared" si="0"/>
        <v>789622607</v>
      </c>
      <c r="H5" s="100">
        <f t="shared" si="0"/>
        <v>790839285</v>
      </c>
      <c r="I5" s="100">
        <f t="shared" si="0"/>
        <v>342003232</v>
      </c>
      <c r="J5" s="100">
        <f t="shared" si="0"/>
        <v>1922465124</v>
      </c>
      <c r="K5" s="100">
        <f t="shared" si="0"/>
        <v>340901239</v>
      </c>
      <c r="L5" s="100">
        <f t="shared" si="0"/>
        <v>680051253</v>
      </c>
      <c r="M5" s="100">
        <f t="shared" si="0"/>
        <v>821675971</v>
      </c>
      <c r="N5" s="100">
        <f t="shared" si="0"/>
        <v>1842628463</v>
      </c>
      <c r="O5" s="100">
        <f t="shared" si="0"/>
        <v>364852301</v>
      </c>
      <c r="P5" s="100">
        <f t="shared" si="0"/>
        <v>314058692</v>
      </c>
      <c r="Q5" s="100">
        <f t="shared" si="0"/>
        <v>513659077</v>
      </c>
      <c r="R5" s="100">
        <f t="shared" si="0"/>
        <v>1192570070</v>
      </c>
      <c r="S5" s="100">
        <f t="shared" si="0"/>
        <v>352224538</v>
      </c>
      <c r="T5" s="100">
        <f t="shared" si="0"/>
        <v>347326973</v>
      </c>
      <c r="U5" s="100">
        <f t="shared" si="0"/>
        <v>400711037</v>
      </c>
      <c r="V5" s="100">
        <f t="shared" si="0"/>
        <v>1100262548</v>
      </c>
      <c r="W5" s="100">
        <f t="shared" si="0"/>
        <v>6057926205</v>
      </c>
      <c r="X5" s="100">
        <f t="shared" si="0"/>
        <v>5799403917</v>
      </c>
      <c r="Y5" s="100">
        <f t="shared" si="0"/>
        <v>258522288</v>
      </c>
      <c r="Z5" s="137">
        <f>+IF(X5&lt;&gt;0,+(Y5/X5)*100,0)</f>
        <v>4.457738962485168</v>
      </c>
      <c r="AA5" s="153">
        <f>SUM(AA6:AA8)</f>
        <v>5799403917</v>
      </c>
    </row>
    <row r="6" spans="1:27" ht="13.5">
      <c r="A6" s="138" t="s">
        <v>75</v>
      </c>
      <c r="B6" s="136"/>
      <c r="C6" s="155">
        <v>8338392</v>
      </c>
      <c r="D6" s="155"/>
      <c r="E6" s="156">
        <v>22200</v>
      </c>
      <c r="F6" s="60">
        <v>522200</v>
      </c>
      <c r="G6" s="60">
        <v>182874</v>
      </c>
      <c r="H6" s="60">
        <v>182448</v>
      </c>
      <c r="I6" s="60">
        <v>172273</v>
      </c>
      <c r="J6" s="60">
        <v>537595</v>
      </c>
      <c r="K6" s="60">
        <v>277523</v>
      </c>
      <c r="L6" s="60">
        <v>1041910</v>
      </c>
      <c r="M6" s="60">
        <v>-1017436</v>
      </c>
      <c r="N6" s="60">
        <v>301997</v>
      </c>
      <c r="O6" s="60">
        <v>-25481</v>
      </c>
      <c r="P6" s="60">
        <v>-59983</v>
      </c>
      <c r="Q6" s="60">
        <v>140616</v>
      </c>
      <c r="R6" s="60">
        <v>55152</v>
      </c>
      <c r="S6" s="60">
        <v>43375</v>
      </c>
      <c r="T6" s="60">
        <v>82013</v>
      </c>
      <c r="U6" s="60">
        <v>-150095</v>
      </c>
      <c r="V6" s="60">
        <v>-24707</v>
      </c>
      <c r="W6" s="60">
        <v>870037</v>
      </c>
      <c r="X6" s="60">
        <v>522200</v>
      </c>
      <c r="Y6" s="60">
        <v>347837</v>
      </c>
      <c r="Z6" s="140">
        <v>66.61</v>
      </c>
      <c r="AA6" s="155">
        <v>522200</v>
      </c>
    </row>
    <row r="7" spans="1:27" ht="13.5">
      <c r="A7" s="138" t="s">
        <v>76</v>
      </c>
      <c r="B7" s="136"/>
      <c r="C7" s="157">
        <v>4714574380</v>
      </c>
      <c r="D7" s="157"/>
      <c r="E7" s="158">
        <v>6127411068</v>
      </c>
      <c r="F7" s="159">
        <v>5762491974</v>
      </c>
      <c r="G7" s="159">
        <v>788406434</v>
      </c>
      <c r="H7" s="159">
        <v>790225665</v>
      </c>
      <c r="I7" s="159">
        <v>337845037</v>
      </c>
      <c r="J7" s="159">
        <v>1916477136</v>
      </c>
      <c r="K7" s="159">
        <v>334545835</v>
      </c>
      <c r="L7" s="159">
        <v>672912686</v>
      </c>
      <c r="M7" s="159">
        <v>818414016</v>
      </c>
      <c r="N7" s="159">
        <v>1825872537</v>
      </c>
      <c r="O7" s="159">
        <v>363477597</v>
      </c>
      <c r="P7" s="159">
        <v>324839372</v>
      </c>
      <c r="Q7" s="159">
        <v>511944525</v>
      </c>
      <c r="R7" s="159">
        <v>1200261494</v>
      </c>
      <c r="S7" s="159">
        <v>351740159</v>
      </c>
      <c r="T7" s="159">
        <v>342184217</v>
      </c>
      <c r="U7" s="159">
        <v>394902021</v>
      </c>
      <c r="V7" s="159">
        <v>1088826397</v>
      </c>
      <c r="W7" s="159">
        <v>6031437564</v>
      </c>
      <c r="X7" s="159">
        <v>5762491974</v>
      </c>
      <c r="Y7" s="159">
        <v>268945590</v>
      </c>
      <c r="Z7" s="141">
        <v>4.67</v>
      </c>
      <c r="AA7" s="157">
        <v>5762491974</v>
      </c>
    </row>
    <row r="8" spans="1:27" ht="13.5">
      <c r="A8" s="138" t="s">
        <v>77</v>
      </c>
      <c r="B8" s="136"/>
      <c r="C8" s="155">
        <v>51614955</v>
      </c>
      <c r="D8" s="155"/>
      <c r="E8" s="156">
        <v>119221410</v>
      </c>
      <c r="F8" s="60">
        <v>36389743</v>
      </c>
      <c r="G8" s="60">
        <v>1033299</v>
      </c>
      <c r="H8" s="60">
        <v>431172</v>
      </c>
      <c r="I8" s="60">
        <v>3985922</v>
      </c>
      <c r="J8" s="60">
        <v>5450393</v>
      </c>
      <c r="K8" s="60">
        <v>6077881</v>
      </c>
      <c r="L8" s="60">
        <v>6096657</v>
      </c>
      <c r="M8" s="60">
        <v>4279391</v>
      </c>
      <c r="N8" s="60">
        <v>16453929</v>
      </c>
      <c r="O8" s="60">
        <v>1400185</v>
      </c>
      <c r="P8" s="60">
        <v>-10720697</v>
      </c>
      <c r="Q8" s="60">
        <v>1573936</v>
      </c>
      <c r="R8" s="60">
        <v>-7746576</v>
      </c>
      <c r="S8" s="60">
        <v>441004</v>
      </c>
      <c r="T8" s="60">
        <v>5060743</v>
      </c>
      <c r="U8" s="60">
        <v>5959111</v>
      </c>
      <c r="V8" s="60">
        <v>11460858</v>
      </c>
      <c r="W8" s="60">
        <v>25618604</v>
      </c>
      <c r="X8" s="60">
        <v>36389743</v>
      </c>
      <c r="Y8" s="60">
        <v>-10771139</v>
      </c>
      <c r="Z8" s="140">
        <v>-29.6</v>
      </c>
      <c r="AA8" s="155">
        <v>36389743</v>
      </c>
    </row>
    <row r="9" spans="1:27" ht="13.5">
      <c r="A9" s="135" t="s">
        <v>78</v>
      </c>
      <c r="B9" s="136"/>
      <c r="C9" s="153">
        <f aca="true" t="shared" si="1" ref="C9:Y9">SUM(C10:C14)</f>
        <v>591007515</v>
      </c>
      <c r="D9" s="153">
        <f>SUM(D10:D14)</f>
        <v>0</v>
      </c>
      <c r="E9" s="154">
        <f t="shared" si="1"/>
        <v>969236726</v>
      </c>
      <c r="F9" s="100">
        <f t="shared" si="1"/>
        <v>1111295317</v>
      </c>
      <c r="G9" s="100">
        <f t="shared" si="1"/>
        <v>80627604</v>
      </c>
      <c r="H9" s="100">
        <f t="shared" si="1"/>
        <v>60817956</v>
      </c>
      <c r="I9" s="100">
        <f t="shared" si="1"/>
        <v>29471676</v>
      </c>
      <c r="J9" s="100">
        <f t="shared" si="1"/>
        <v>170917236</v>
      </c>
      <c r="K9" s="100">
        <f t="shared" si="1"/>
        <v>59106602</v>
      </c>
      <c r="L9" s="100">
        <f t="shared" si="1"/>
        <v>24987860</v>
      </c>
      <c r="M9" s="100">
        <f t="shared" si="1"/>
        <v>37099905</v>
      </c>
      <c r="N9" s="100">
        <f t="shared" si="1"/>
        <v>121194367</v>
      </c>
      <c r="O9" s="100">
        <f t="shared" si="1"/>
        <v>17721564</v>
      </c>
      <c r="P9" s="100">
        <f t="shared" si="1"/>
        <v>138969028</v>
      </c>
      <c r="Q9" s="100">
        <f t="shared" si="1"/>
        <v>41405808</v>
      </c>
      <c r="R9" s="100">
        <f t="shared" si="1"/>
        <v>198096400</v>
      </c>
      <c r="S9" s="100">
        <f t="shared" si="1"/>
        <v>32721249</v>
      </c>
      <c r="T9" s="100">
        <f t="shared" si="1"/>
        <v>29901581</v>
      </c>
      <c r="U9" s="100">
        <f t="shared" si="1"/>
        <v>113049851</v>
      </c>
      <c r="V9" s="100">
        <f t="shared" si="1"/>
        <v>175672681</v>
      </c>
      <c r="W9" s="100">
        <f t="shared" si="1"/>
        <v>665880684</v>
      </c>
      <c r="X9" s="100">
        <f t="shared" si="1"/>
        <v>1111295317</v>
      </c>
      <c r="Y9" s="100">
        <f t="shared" si="1"/>
        <v>-445414633</v>
      </c>
      <c r="Z9" s="137">
        <f>+IF(X9&lt;&gt;0,+(Y9/X9)*100,0)</f>
        <v>-40.08067218373782</v>
      </c>
      <c r="AA9" s="153">
        <f>SUM(AA10:AA14)</f>
        <v>1111295317</v>
      </c>
    </row>
    <row r="10" spans="1:27" ht="13.5">
      <c r="A10" s="138" t="s">
        <v>79</v>
      </c>
      <c r="B10" s="136"/>
      <c r="C10" s="155">
        <v>30618134</v>
      </c>
      <c r="D10" s="155"/>
      <c r="E10" s="156">
        <v>37051592</v>
      </c>
      <c r="F10" s="60">
        <v>37544347</v>
      </c>
      <c r="G10" s="60">
        <v>2697375</v>
      </c>
      <c r="H10" s="60">
        <v>2817014</v>
      </c>
      <c r="I10" s="60">
        <v>2466932</v>
      </c>
      <c r="J10" s="60">
        <v>7981321</v>
      </c>
      <c r="K10" s="60">
        <v>2945115</v>
      </c>
      <c r="L10" s="60">
        <v>2364515</v>
      </c>
      <c r="M10" s="60">
        <v>2196734</v>
      </c>
      <c r="N10" s="60">
        <v>7506364</v>
      </c>
      <c r="O10" s="60">
        <v>2945304</v>
      </c>
      <c r="P10" s="60">
        <v>2493241</v>
      </c>
      <c r="Q10" s="60">
        <v>2581623</v>
      </c>
      <c r="R10" s="60">
        <v>8020168</v>
      </c>
      <c r="S10" s="60">
        <v>2730151</v>
      </c>
      <c r="T10" s="60">
        <v>2867815</v>
      </c>
      <c r="U10" s="60">
        <v>4216200</v>
      </c>
      <c r="V10" s="60">
        <v>9814166</v>
      </c>
      <c r="W10" s="60">
        <v>33322019</v>
      </c>
      <c r="X10" s="60">
        <v>37544347</v>
      </c>
      <c r="Y10" s="60">
        <v>-4222328</v>
      </c>
      <c r="Z10" s="140">
        <v>-11.25</v>
      </c>
      <c r="AA10" s="155">
        <v>37544347</v>
      </c>
    </row>
    <row r="11" spans="1:27" ht="13.5">
      <c r="A11" s="138" t="s">
        <v>80</v>
      </c>
      <c r="B11" s="136"/>
      <c r="C11" s="155">
        <v>82850031</v>
      </c>
      <c r="D11" s="155"/>
      <c r="E11" s="156">
        <v>180025673</v>
      </c>
      <c r="F11" s="60">
        <v>174486049</v>
      </c>
      <c r="G11" s="60">
        <v>234322</v>
      </c>
      <c r="H11" s="60">
        <v>5260801</v>
      </c>
      <c r="I11" s="60">
        <v>9038466</v>
      </c>
      <c r="J11" s="60">
        <v>14533589</v>
      </c>
      <c r="K11" s="60">
        <v>12029071</v>
      </c>
      <c r="L11" s="60">
        <v>8888488</v>
      </c>
      <c r="M11" s="60">
        <v>16056267</v>
      </c>
      <c r="N11" s="60">
        <v>36973826</v>
      </c>
      <c r="O11" s="60">
        <v>2080446</v>
      </c>
      <c r="P11" s="60">
        <v>16488369</v>
      </c>
      <c r="Q11" s="60">
        <v>7091589</v>
      </c>
      <c r="R11" s="60">
        <v>25660404</v>
      </c>
      <c r="S11" s="60">
        <v>7047886</v>
      </c>
      <c r="T11" s="60">
        <v>10385336</v>
      </c>
      <c r="U11" s="60">
        <v>57358628</v>
      </c>
      <c r="V11" s="60">
        <v>74791850</v>
      </c>
      <c r="W11" s="60">
        <v>151959669</v>
      </c>
      <c r="X11" s="60">
        <v>174486049</v>
      </c>
      <c r="Y11" s="60">
        <v>-22526380</v>
      </c>
      <c r="Z11" s="140">
        <v>-12.91</v>
      </c>
      <c r="AA11" s="155">
        <v>174486049</v>
      </c>
    </row>
    <row r="12" spans="1:27" ht="13.5">
      <c r="A12" s="138" t="s">
        <v>81</v>
      </c>
      <c r="B12" s="136"/>
      <c r="C12" s="155">
        <v>222643782</v>
      </c>
      <c r="D12" s="155"/>
      <c r="E12" s="156">
        <v>264367880</v>
      </c>
      <c r="F12" s="60">
        <v>263667880</v>
      </c>
      <c r="G12" s="60">
        <v>70210979</v>
      </c>
      <c r="H12" s="60">
        <v>1018745</v>
      </c>
      <c r="I12" s="60">
        <v>2330091</v>
      </c>
      <c r="J12" s="60">
        <v>73559815</v>
      </c>
      <c r="K12" s="60">
        <v>28998889</v>
      </c>
      <c r="L12" s="60">
        <v>4368482</v>
      </c>
      <c r="M12" s="60">
        <v>4436108</v>
      </c>
      <c r="N12" s="60">
        <v>37803479</v>
      </c>
      <c r="O12" s="60">
        <v>3683930</v>
      </c>
      <c r="P12" s="60">
        <v>41696363</v>
      </c>
      <c r="Q12" s="60">
        <v>1930181</v>
      </c>
      <c r="R12" s="60">
        <v>47310474</v>
      </c>
      <c r="S12" s="60">
        <v>4707359</v>
      </c>
      <c r="T12" s="60">
        <v>3739527</v>
      </c>
      <c r="U12" s="60">
        <v>18733535</v>
      </c>
      <c r="V12" s="60">
        <v>27180421</v>
      </c>
      <c r="W12" s="60">
        <v>185854189</v>
      </c>
      <c r="X12" s="60">
        <v>263667880</v>
      </c>
      <c r="Y12" s="60">
        <v>-77813691</v>
      </c>
      <c r="Z12" s="140">
        <v>-29.51</v>
      </c>
      <c r="AA12" s="155">
        <v>263667880</v>
      </c>
    </row>
    <row r="13" spans="1:27" ht="13.5">
      <c r="A13" s="138" t="s">
        <v>82</v>
      </c>
      <c r="B13" s="136"/>
      <c r="C13" s="155">
        <v>87236210</v>
      </c>
      <c r="D13" s="155"/>
      <c r="E13" s="156">
        <v>294536457</v>
      </c>
      <c r="F13" s="60">
        <v>441713701</v>
      </c>
      <c r="G13" s="60">
        <v>3487299</v>
      </c>
      <c r="H13" s="60">
        <v>4454715</v>
      </c>
      <c r="I13" s="60">
        <v>8635974</v>
      </c>
      <c r="J13" s="60">
        <v>16577988</v>
      </c>
      <c r="K13" s="60">
        <v>4472864</v>
      </c>
      <c r="L13" s="60">
        <v>3968857</v>
      </c>
      <c r="M13" s="60">
        <v>4932414</v>
      </c>
      <c r="N13" s="60">
        <v>13374135</v>
      </c>
      <c r="O13" s="60">
        <v>5651438</v>
      </c>
      <c r="P13" s="60">
        <v>13622084</v>
      </c>
      <c r="Q13" s="60">
        <v>23670671</v>
      </c>
      <c r="R13" s="60">
        <v>42944193</v>
      </c>
      <c r="S13" s="60">
        <v>6828088</v>
      </c>
      <c r="T13" s="60">
        <v>6211471</v>
      </c>
      <c r="U13" s="60">
        <v>15758750</v>
      </c>
      <c r="V13" s="60">
        <v>28798309</v>
      </c>
      <c r="W13" s="60">
        <v>101694625</v>
      </c>
      <c r="X13" s="60">
        <v>441713701</v>
      </c>
      <c r="Y13" s="60">
        <v>-340019076</v>
      </c>
      <c r="Z13" s="140">
        <v>-76.98</v>
      </c>
      <c r="AA13" s="155">
        <v>441713701</v>
      </c>
    </row>
    <row r="14" spans="1:27" ht="13.5">
      <c r="A14" s="138" t="s">
        <v>83</v>
      </c>
      <c r="B14" s="136"/>
      <c r="C14" s="157">
        <v>167659358</v>
      </c>
      <c r="D14" s="157"/>
      <c r="E14" s="158">
        <v>193255124</v>
      </c>
      <c r="F14" s="159">
        <v>193883340</v>
      </c>
      <c r="G14" s="159">
        <v>3997629</v>
      </c>
      <c r="H14" s="159">
        <v>47266681</v>
      </c>
      <c r="I14" s="159">
        <v>7000213</v>
      </c>
      <c r="J14" s="159">
        <v>58264523</v>
      </c>
      <c r="K14" s="159">
        <v>10660663</v>
      </c>
      <c r="L14" s="159">
        <v>5397518</v>
      </c>
      <c r="M14" s="159">
        <v>9478382</v>
      </c>
      <c r="N14" s="159">
        <v>25536563</v>
      </c>
      <c r="O14" s="159">
        <v>3360446</v>
      </c>
      <c r="P14" s="159">
        <v>64668971</v>
      </c>
      <c r="Q14" s="159">
        <v>6131744</v>
      </c>
      <c r="R14" s="159">
        <v>74161161</v>
      </c>
      <c r="S14" s="159">
        <v>11407765</v>
      </c>
      <c r="T14" s="159">
        <v>6697432</v>
      </c>
      <c r="U14" s="159">
        <v>16982738</v>
      </c>
      <c r="V14" s="159">
        <v>35087935</v>
      </c>
      <c r="W14" s="159">
        <v>193050182</v>
      </c>
      <c r="X14" s="159">
        <v>193883340</v>
      </c>
      <c r="Y14" s="159">
        <v>-833158</v>
      </c>
      <c r="Z14" s="141">
        <v>-0.43</v>
      </c>
      <c r="AA14" s="157">
        <v>193883340</v>
      </c>
    </row>
    <row r="15" spans="1:27" ht="13.5">
      <c r="A15" s="135" t="s">
        <v>84</v>
      </c>
      <c r="B15" s="142"/>
      <c r="C15" s="153">
        <f aca="true" t="shared" si="2" ref="C15:Y15">SUM(C16:C18)</f>
        <v>743714576</v>
      </c>
      <c r="D15" s="153">
        <f>SUM(D16:D18)</f>
        <v>0</v>
      </c>
      <c r="E15" s="154">
        <f t="shared" si="2"/>
        <v>1216060046</v>
      </c>
      <c r="F15" s="100">
        <f t="shared" si="2"/>
        <v>1277454525</v>
      </c>
      <c r="G15" s="100">
        <f t="shared" si="2"/>
        <v>49337272</v>
      </c>
      <c r="H15" s="100">
        <f t="shared" si="2"/>
        <v>79095437</v>
      </c>
      <c r="I15" s="100">
        <f t="shared" si="2"/>
        <v>85953735</v>
      </c>
      <c r="J15" s="100">
        <f t="shared" si="2"/>
        <v>214386444</v>
      </c>
      <c r="K15" s="100">
        <f t="shared" si="2"/>
        <v>134969160</v>
      </c>
      <c r="L15" s="100">
        <f t="shared" si="2"/>
        <v>123435994</v>
      </c>
      <c r="M15" s="100">
        <f t="shared" si="2"/>
        <v>90050919</v>
      </c>
      <c r="N15" s="100">
        <f t="shared" si="2"/>
        <v>348456073</v>
      </c>
      <c r="O15" s="100">
        <f t="shared" si="2"/>
        <v>50523042</v>
      </c>
      <c r="P15" s="100">
        <f t="shared" si="2"/>
        <v>56224137</v>
      </c>
      <c r="Q15" s="100">
        <f t="shared" si="2"/>
        <v>20325442</v>
      </c>
      <c r="R15" s="100">
        <f t="shared" si="2"/>
        <v>127072621</v>
      </c>
      <c r="S15" s="100">
        <f t="shared" si="2"/>
        <v>58439251</v>
      </c>
      <c r="T15" s="100">
        <f t="shared" si="2"/>
        <v>71297706</v>
      </c>
      <c r="U15" s="100">
        <f t="shared" si="2"/>
        <v>223699313</v>
      </c>
      <c r="V15" s="100">
        <f t="shared" si="2"/>
        <v>353436270</v>
      </c>
      <c r="W15" s="100">
        <f t="shared" si="2"/>
        <v>1043351408</v>
      </c>
      <c r="X15" s="100">
        <f t="shared" si="2"/>
        <v>1277454525</v>
      </c>
      <c r="Y15" s="100">
        <f t="shared" si="2"/>
        <v>-234103117</v>
      </c>
      <c r="Z15" s="137">
        <f>+IF(X15&lt;&gt;0,+(Y15/X15)*100,0)</f>
        <v>-18.325749560439345</v>
      </c>
      <c r="AA15" s="153">
        <f>SUM(AA16:AA18)</f>
        <v>1277454525</v>
      </c>
    </row>
    <row r="16" spans="1:27" ht="13.5">
      <c r="A16" s="138" t="s">
        <v>85</v>
      </c>
      <c r="B16" s="136"/>
      <c r="C16" s="155">
        <v>9379413</v>
      </c>
      <c r="D16" s="155"/>
      <c r="E16" s="156">
        <v>61191579</v>
      </c>
      <c r="F16" s="60">
        <v>92398969</v>
      </c>
      <c r="G16" s="60">
        <v>3217893</v>
      </c>
      <c r="H16" s="60">
        <v>3415729</v>
      </c>
      <c r="I16" s="60">
        <v>8649907</v>
      </c>
      <c r="J16" s="60">
        <v>15283529</v>
      </c>
      <c r="K16" s="60">
        <v>7228579</v>
      </c>
      <c r="L16" s="60">
        <v>2439435</v>
      </c>
      <c r="M16" s="60">
        <v>9760810</v>
      </c>
      <c r="N16" s="60">
        <v>19428824</v>
      </c>
      <c r="O16" s="60">
        <v>6250918</v>
      </c>
      <c r="P16" s="60">
        <v>6426914</v>
      </c>
      <c r="Q16" s="60">
        <v>4183274</v>
      </c>
      <c r="R16" s="60">
        <v>16861106</v>
      </c>
      <c r="S16" s="60">
        <v>6414016</v>
      </c>
      <c r="T16" s="60">
        <v>5779847</v>
      </c>
      <c r="U16" s="60">
        <v>12457509</v>
      </c>
      <c r="V16" s="60">
        <v>24651372</v>
      </c>
      <c r="W16" s="60">
        <v>76224831</v>
      </c>
      <c r="X16" s="60">
        <v>92398969</v>
      </c>
      <c r="Y16" s="60">
        <v>-16174138</v>
      </c>
      <c r="Z16" s="140">
        <v>-17.5</v>
      </c>
      <c r="AA16" s="155">
        <v>92398969</v>
      </c>
    </row>
    <row r="17" spans="1:27" ht="13.5">
      <c r="A17" s="138" t="s">
        <v>86</v>
      </c>
      <c r="B17" s="136"/>
      <c r="C17" s="155">
        <v>734022161</v>
      </c>
      <c r="D17" s="155"/>
      <c r="E17" s="156">
        <v>1154754467</v>
      </c>
      <c r="F17" s="60">
        <v>1184628257</v>
      </c>
      <c r="G17" s="60">
        <v>46109404</v>
      </c>
      <c r="H17" s="60">
        <v>75670352</v>
      </c>
      <c r="I17" s="60">
        <v>77294336</v>
      </c>
      <c r="J17" s="60">
        <v>199074092</v>
      </c>
      <c r="K17" s="60">
        <v>127730976</v>
      </c>
      <c r="L17" s="60">
        <v>120986693</v>
      </c>
      <c r="M17" s="60">
        <v>80279828</v>
      </c>
      <c r="N17" s="60">
        <v>328997497</v>
      </c>
      <c r="O17" s="60">
        <v>44263717</v>
      </c>
      <c r="P17" s="60">
        <v>49743132</v>
      </c>
      <c r="Q17" s="60">
        <v>15982346</v>
      </c>
      <c r="R17" s="60">
        <v>109989195</v>
      </c>
      <c r="S17" s="60">
        <v>52015703</v>
      </c>
      <c r="T17" s="60">
        <v>65496045</v>
      </c>
      <c r="U17" s="60">
        <v>211128142</v>
      </c>
      <c r="V17" s="60">
        <v>328639890</v>
      </c>
      <c r="W17" s="60">
        <v>966700674</v>
      </c>
      <c r="X17" s="60">
        <v>1184628257</v>
      </c>
      <c r="Y17" s="60">
        <v>-217927583</v>
      </c>
      <c r="Z17" s="140">
        <v>-18.4</v>
      </c>
      <c r="AA17" s="155">
        <v>1184628257</v>
      </c>
    </row>
    <row r="18" spans="1:27" ht="13.5">
      <c r="A18" s="138" t="s">
        <v>87</v>
      </c>
      <c r="B18" s="136"/>
      <c r="C18" s="155">
        <v>313002</v>
      </c>
      <c r="D18" s="155"/>
      <c r="E18" s="156">
        <v>114000</v>
      </c>
      <c r="F18" s="60">
        <v>427299</v>
      </c>
      <c r="G18" s="60">
        <v>9975</v>
      </c>
      <c r="H18" s="60">
        <v>9356</v>
      </c>
      <c r="I18" s="60">
        <v>9492</v>
      </c>
      <c r="J18" s="60">
        <v>28823</v>
      </c>
      <c r="K18" s="60">
        <v>9605</v>
      </c>
      <c r="L18" s="60">
        <v>9866</v>
      </c>
      <c r="M18" s="60">
        <v>10281</v>
      </c>
      <c r="N18" s="60">
        <v>29752</v>
      </c>
      <c r="O18" s="60">
        <v>8407</v>
      </c>
      <c r="P18" s="60">
        <v>54091</v>
      </c>
      <c r="Q18" s="60">
        <v>159822</v>
      </c>
      <c r="R18" s="60">
        <v>222320</v>
      </c>
      <c r="S18" s="60">
        <v>9532</v>
      </c>
      <c r="T18" s="60">
        <v>21814</v>
      </c>
      <c r="U18" s="60">
        <v>113662</v>
      </c>
      <c r="V18" s="60">
        <v>145008</v>
      </c>
      <c r="W18" s="60">
        <v>425903</v>
      </c>
      <c r="X18" s="60">
        <v>427299</v>
      </c>
      <c r="Y18" s="60">
        <v>-1396</v>
      </c>
      <c r="Z18" s="140">
        <v>-0.33</v>
      </c>
      <c r="AA18" s="155">
        <v>427299</v>
      </c>
    </row>
    <row r="19" spans="1:27" ht="13.5">
      <c r="A19" s="135" t="s">
        <v>88</v>
      </c>
      <c r="B19" s="142"/>
      <c r="C19" s="153">
        <f aca="true" t="shared" si="3" ref="C19:Y19">SUM(C20:C23)</f>
        <v>16116291784</v>
      </c>
      <c r="D19" s="153">
        <f>SUM(D20:D23)</f>
        <v>0</v>
      </c>
      <c r="E19" s="154">
        <f t="shared" si="3"/>
        <v>17871949683</v>
      </c>
      <c r="F19" s="100">
        <f t="shared" si="3"/>
        <v>18483041209</v>
      </c>
      <c r="G19" s="100">
        <f t="shared" si="3"/>
        <v>1873596564</v>
      </c>
      <c r="H19" s="100">
        <f t="shared" si="3"/>
        <v>1571866794</v>
      </c>
      <c r="I19" s="100">
        <f t="shared" si="3"/>
        <v>1627304120</v>
      </c>
      <c r="J19" s="100">
        <f t="shared" si="3"/>
        <v>5072767478</v>
      </c>
      <c r="K19" s="100">
        <f t="shared" si="3"/>
        <v>1350492561</v>
      </c>
      <c r="L19" s="100">
        <f t="shared" si="3"/>
        <v>1691390871</v>
      </c>
      <c r="M19" s="100">
        <f t="shared" si="3"/>
        <v>1260048538</v>
      </c>
      <c r="N19" s="100">
        <f t="shared" si="3"/>
        <v>4301931970</v>
      </c>
      <c r="O19" s="100">
        <f t="shared" si="3"/>
        <v>1216933236</v>
      </c>
      <c r="P19" s="100">
        <f t="shared" si="3"/>
        <v>1278246028</v>
      </c>
      <c r="Q19" s="100">
        <f t="shared" si="3"/>
        <v>2011846899</v>
      </c>
      <c r="R19" s="100">
        <f t="shared" si="3"/>
        <v>4507026163</v>
      </c>
      <c r="S19" s="100">
        <f t="shared" si="3"/>
        <v>1245138262</v>
      </c>
      <c r="T19" s="100">
        <f t="shared" si="3"/>
        <v>1303722121</v>
      </c>
      <c r="U19" s="100">
        <f t="shared" si="3"/>
        <v>1408709246</v>
      </c>
      <c r="V19" s="100">
        <f t="shared" si="3"/>
        <v>3957569629</v>
      </c>
      <c r="W19" s="100">
        <f t="shared" si="3"/>
        <v>17839295240</v>
      </c>
      <c r="X19" s="100">
        <f t="shared" si="3"/>
        <v>18483041209</v>
      </c>
      <c r="Y19" s="100">
        <f t="shared" si="3"/>
        <v>-643745969</v>
      </c>
      <c r="Z19" s="137">
        <f>+IF(X19&lt;&gt;0,+(Y19/X19)*100,0)</f>
        <v>-3.4829006856649705</v>
      </c>
      <c r="AA19" s="153">
        <f>SUM(AA20:AA23)</f>
        <v>18483041209</v>
      </c>
    </row>
    <row r="20" spans="1:27" ht="13.5">
      <c r="A20" s="138" t="s">
        <v>89</v>
      </c>
      <c r="B20" s="136"/>
      <c r="C20" s="155">
        <v>10604186073</v>
      </c>
      <c r="D20" s="155"/>
      <c r="E20" s="156">
        <v>12004859927</v>
      </c>
      <c r="F20" s="60">
        <v>12096065237</v>
      </c>
      <c r="G20" s="60">
        <v>1163855491</v>
      </c>
      <c r="H20" s="60">
        <v>1199836459</v>
      </c>
      <c r="I20" s="60">
        <v>1180507140</v>
      </c>
      <c r="J20" s="60">
        <v>3544199090</v>
      </c>
      <c r="K20" s="60">
        <v>844394941</v>
      </c>
      <c r="L20" s="60">
        <v>964753517</v>
      </c>
      <c r="M20" s="60">
        <v>831419060</v>
      </c>
      <c r="N20" s="60">
        <v>2640567518</v>
      </c>
      <c r="O20" s="60">
        <v>782944635</v>
      </c>
      <c r="P20" s="60">
        <v>807792275</v>
      </c>
      <c r="Q20" s="60">
        <v>924007642</v>
      </c>
      <c r="R20" s="60">
        <v>2514744552</v>
      </c>
      <c r="S20" s="60">
        <v>811914688</v>
      </c>
      <c r="T20" s="60">
        <v>811549390</v>
      </c>
      <c r="U20" s="60">
        <v>900930659</v>
      </c>
      <c r="V20" s="60">
        <v>2524394737</v>
      </c>
      <c r="W20" s="60">
        <v>11223905897</v>
      </c>
      <c r="X20" s="60">
        <v>12096065237</v>
      </c>
      <c r="Y20" s="60">
        <v>-872159340</v>
      </c>
      <c r="Z20" s="140">
        <v>-7.21</v>
      </c>
      <c r="AA20" s="155">
        <v>12096065237</v>
      </c>
    </row>
    <row r="21" spans="1:27" ht="13.5">
      <c r="A21" s="138" t="s">
        <v>90</v>
      </c>
      <c r="B21" s="136"/>
      <c r="C21" s="155">
        <v>3484640661</v>
      </c>
      <c r="D21" s="155"/>
      <c r="E21" s="156">
        <v>3696041352</v>
      </c>
      <c r="F21" s="60">
        <v>3969685374</v>
      </c>
      <c r="G21" s="60">
        <v>489855239</v>
      </c>
      <c r="H21" s="60">
        <v>226242416</v>
      </c>
      <c r="I21" s="60">
        <v>256530916</v>
      </c>
      <c r="J21" s="60">
        <v>972628571</v>
      </c>
      <c r="K21" s="60">
        <v>330450825</v>
      </c>
      <c r="L21" s="60">
        <v>485326645</v>
      </c>
      <c r="M21" s="60">
        <v>266963364</v>
      </c>
      <c r="N21" s="60">
        <v>1082740834</v>
      </c>
      <c r="O21" s="60">
        <v>252982144</v>
      </c>
      <c r="P21" s="60">
        <v>285405584</v>
      </c>
      <c r="Q21" s="60">
        <v>663141274</v>
      </c>
      <c r="R21" s="60">
        <v>1201529002</v>
      </c>
      <c r="S21" s="60">
        <v>266609076</v>
      </c>
      <c r="T21" s="60">
        <v>274263854</v>
      </c>
      <c r="U21" s="60">
        <v>317813511</v>
      </c>
      <c r="V21" s="60">
        <v>858686441</v>
      </c>
      <c r="W21" s="60">
        <v>4115584848</v>
      </c>
      <c r="X21" s="60">
        <v>3969685374</v>
      </c>
      <c r="Y21" s="60">
        <v>145899474</v>
      </c>
      <c r="Z21" s="140">
        <v>3.68</v>
      </c>
      <c r="AA21" s="155">
        <v>3969685374</v>
      </c>
    </row>
    <row r="22" spans="1:27" ht="13.5">
      <c r="A22" s="138" t="s">
        <v>91</v>
      </c>
      <c r="B22" s="136"/>
      <c r="C22" s="157">
        <v>736556552</v>
      </c>
      <c r="D22" s="157"/>
      <c r="E22" s="158">
        <v>862863308</v>
      </c>
      <c r="F22" s="159">
        <v>882863308</v>
      </c>
      <c r="G22" s="159">
        <v>73673094</v>
      </c>
      <c r="H22" s="159">
        <v>68726411</v>
      </c>
      <c r="I22" s="159">
        <v>79654413</v>
      </c>
      <c r="J22" s="159">
        <v>222053918</v>
      </c>
      <c r="K22" s="159">
        <v>80647282</v>
      </c>
      <c r="L22" s="159">
        <v>85348235</v>
      </c>
      <c r="M22" s="159">
        <v>75978016</v>
      </c>
      <c r="N22" s="159">
        <v>241973533</v>
      </c>
      <c r="O22" s="159">
        <v>78912152</v>
      </c>
      <c r="P22" s="159">
        <v>81570609</v>
      </c>
      <c r="Q22" s="159">
        <v>75080652</v>
      </c>
      <c r="R22" s="159">
        <v>235563413</v>
      </c>
      <c r="S22" s="159">
        <v>76616048</v>
      </c>
      <c r="T22" s="159">
        <v>79142294</v>
      </c>
      <c r="U22" s="159">
        <v>74239261</v>
      </c>
      <c r="V22" s="159">
        <v>229997603</v>
      </c>
      <c r="W22" s="159">
        <v>929588467</v>
      </c>
      <c r="X22" s="159">
        <v>882863308</v>
      </c>
      <c r="Y22" s="159">
        <v>46725159</v>
      </c>
      <c r="Z22" s="141">
        <v>5.29</v>
      </c>
      <c r="AA22" s="157">
        <v>882863308</v>
      </c>
    </row>
    <row r="23" spans="1:27" ht="13.5">
      <c r="A23" s="138" t="s">
        <v>92</v>
      </c>
      <c r="B23" s="136"/>
      <c r="C23" s="155">
        <v>1290908498</v>
      </c>
      <c r="D23" s="155"/>
      <c r="E23" s="156">
        <v>1308185096</v>
      </c>
      <c r="F23" s="60">
        <v>1534427290</v>
      </c>
      <c r="G23" s="60">
        <v>146212740</v>
      </c>
      <c r="H23" s="60">
        <v>77061508</v>
      </c>
      <c r="I23" s="60">
        <v>110611651</v>
      </c>
      <c r="J23" s="60">
        <v>333885899</v>
      </c>
      <c r="K23" s="60">
        <v>94999513</v>
      </c>
      <c r="L23" s="60">
        <v>155962474</v>
      </c>
      <c r="M23" s="60">
        <v>85688098</v>
      </c>
      <c r="N23" s="60">
        <v>336650085</v>
      </c>
      <c r="O23" s="60">
        <v>102094305</v>
      </c>
      <c r="P23" s="60">
        <v>103477560</v>
      </c>
      <c r="Q23" s="60">
        <v>349617331</v>
      </c>
      <c r="R23" s="60">
        <v>555189196</v>
      </c>
      <c r="S23" s="60">
        <v>89998450</v>
      </c>
      <c r="T23" s="60">
        <v>138766583</v>
      </c>
      <c r="U23" s="60">
        <v>115725815</v>
      </c>
      <c r="V23" s="60">
        <v>344490848</v>
      </c>
      <c r="W23" s="60">
        <v>1570216028</v>
      </c>
      <c r="X23" s="60">
        <v>1534427290</v>
      </c>
      <c r="Y23" s="60">
        <v>35788738</v>
      </c>
      <c r="Z23" s="140">
        <v>2.33</v>
      </c>
      <c r="AA23" s="155">
        <v>1534427290</v>
      </c>
    </row>
    <row r="24" spans="1:27" ht="13.5">
      <c r="A24" s="135" t="s">
        <v>93</v>
      </c>
      <c r="B24" s="142" t="s">
        <v>94</v>
      </c>
      <c r="C24" s="153">
        <v>17864585</v>
      </c>
      <c r="D24" s="153"/>
      <c r="E24" s="154">
        <v>25179850</v>
      </c>
      <c r="F24" s="100">
        <v>25179850</v>
      </c>
      <c r="G24" s="100">
        <v>12430</v>
      </c>
      <c r="H24" s="100">
        <v>1309185</v>
      </c>
      <c r="I24" s="100">
        <v>6215</v>
      </c>
      <c r="J24" s="100">
        <v>1327830</v>
      </c>
      <c r="K24" s="100">
        <v>4642775</v>
      </c>
      <c r="L24" s="100">
        <v>3465</v>
      </c>
      <c r="M24" s="100">
        <v>1736191</v>
      </c>
      <c r="N24" s="100">
        <v>6382431</v>
      </c>
      <c r="O24" s="100">
        <v>3318477</v>
      </c>
      <c r="P24" s="100">
        <v>1508478</v>
      </c>
      <c r="Q24" s="100">
        <v>1407745</v>
      </c>
      <c r="R24" s="100">
        <v>6234700</v>
      </c>
      <c r="S24" s="100">
        <v>1451968</v>
      </c>
      <c r="T24" s="100">
        <v>3465</v>
      </c>
      <c r="U24" s="100">
        <v>2974901</v>
      </c>
      <c r="V24" s="100">
        <v>4430334</v>
      </c>
      <c r="W24" s="100">
        <v>18375295</v>
      </c>
      <c r="X24" s="100">
        <v>25179850</v>
      </c>
      <c r="Y24" s="100">
        <v>-6804555</v>
      </c>
      <c r="Z24" s="137">
        <v>-27.02</v>
      </c>
      <c r="AA24" s="153">
        <v>25179850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22243406187</v>
      </c>
      <c r="D25" s="168">
        <f>+D5+D9+D15+D19+D24</f>
        <v>0</v>
      </c>
      <c r="E25" s="169">
        <f t="shared" si="4"/>
        <v>26329080983</v>
      </c>
      <c r="F25" s="73">
        <f t="shared" si="4"/>
        <v>26696374818</v>
      </c>
      <c r="G25" s="73">
        <f t="shared" si="4"/>
        <v>2793196477</v>
      </c>
      <c r="H25" s="73">
        <f t="shared" si="4"/>
        <v>2503928657</v>
      </c>
      <c r="I25" s="73">
        <f t="shared" si="4"/>
        <v>2084738978</v>
      </c>
      <c r="J25" s="73">
        <f t="shared" si="4"/>
        <v>7381864112</v>
      </c>
      <c r="K25" s="73">
        <f t="shared" si="4"/>
        <v>1890112337</v>
      </c>
      <c r="L25" s="73">
        <f t="shared" si="4"/>
        <v>2519869443</v>
      </c>
      <c r="M25" s="73">
        <f t="shared" si="4"/>
        <v>2210611524</v>
      </c>
      <c r="N25" s="73">
        <f t="shared" si="4"/>
        <v>6620593304</v>
      </c>
      <c r="O25" s="73">
        <f t="shared" si="4"/>
        <v>1653348620</v>
      </c>
      <c r="P25" s="73">
        <f t="shared" si="4"/>
        <v>1789006363</v>
      </c>
      <c r="Q25" s="73">
        <f t="shared" si="4"/>
        <v>2588644971</v>
      </c>
      <c r="R25" s="73">
        <f t="shared" si="4"/>
        <v>6030999954</v>
      </c>
      <c r="S25" s="73">
        <f t="shared" si="4"/>
        <v>1689975268</v>
      </c>
      <c r="T25" s="73">
        <f t="shared" si="4"/>
        <v>1752251846</v>
      </c>
      <c r="U25" s="73">
        <f t="shared" si="4"/>
        <v>2149144348</v>
      </c>
      <c r="V25" s="73">
        <f t="shared" si="4"/>
        <v>5591371462</v>
      </c>
      <c r="W25" s="73">
        <f t="shared" si="4"/>
        <v>25624828832</v>
      </c>
      <c r="X25" s="73">
        <f t="shared" si="4"/>
        <v>26696374818</v>
      </c>
      <c r="Y25" s="73">
        <f t="shared" si="4"/>
        <v>-1071545986</v>
      </c>
      <c r="Z25" s="170">
        <f>+IF(X25&lt;&gt;0,+(Y25/X25)*100,0)</f>
        <v>-4.013825822064467</v>
      </c>
      <c r="AA25" s="168">
        <f>+AA5+AA9+AA15+AA19+AA24</f>
        <v>26696374818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3121790656</v>
      </c>
      <c r="D28" s="153">
        <f>SUM(D29:D31)</f>
        <v>0</v>
      </c>
      <c r="E28" s="154">
        <f t="shared" si="5"/>
        <v>2927565893</v>
      </c>
      <c r="F28" s="100">
        <f t="shared" si="5"/>
        <v>3990769229</v>
      </c>
      <c r="G28" s="100">
        <f t="shared" si="5"/>
        <v>202426339</v>
      </c>
      <c r="H28" s="100">
        <f t="shared" si="5"/>
        <v>211571366</v>
      </c>
      <c r="I28" s="100">
        <f t="shared" si="5"/>
        <v>298031774</v>
      </c>
      <c r="J28" s="100">
        <f t="shared" si="5"/>
        <v>712029479</v>
      </c>
      <c r="K28" s="100">
        <f t="shared" si="5"/>
        <v>263569790</v>
      </c>
      <c r="L28" s="100">
        <f t="shared" si="5"/>
        <v>276253849</v>
      </c>
      <c r="M28" s="100">
        <f t="shared" si="5"/>
        <v>307466823</v>
      </c>
      <c r="N28" s="100">
        <f t="shared" si="5"/>
        <v>847290462</v>
      </c>
      <c r="O28" s="100">
        <f t="shared" si="5"/>
        <v>210194286</v>
      </c>
      <c r="P28" s="100">
        <f t="shared" si="5"/>
        <v>264815603</v>
      </c>
      <c r="Q28" s="100">
        <f t="shared" si="5"/>
        <v>209420036</v>
      </c>
      <c r="R28" s="100">
        <f t="shared" si="5"/>
        <v>684429925</v>
      </c>
      <c r="S28" s="100">
        <f t="shared" si="5"/>
        <v>206848620</v>
      </c>
      <c r="T28" s="100">
        <f t="shared" si="5"/>
        <v>234792475</v>
      </c>
      <c r="U28" s="100">
        <f t="shared" si="5"/>
        <v>312586572</v>
      </c>
      <c r="V28" s="100">
        <f t="shared" si="5"/>
        <v>754227667</v>
      </c>
      <c r="W28" s="100">
        <f t="shared" si="5"/>
        <v>2997977533</v>
      </c>
      <c r="X28" s="100">
        <f t="shared" si="5"/>
        <v>3990769229</v>
      </c>
      <c r="Y28" s="100">
        <f t="shared" si="5"/>
        <v>-992791696</v>
      </c>
      <c r="Z28" s="137">
        <f>+IF(X28&lt;&gt;0,+(Y28/X28)*100,0)</f>
        <v>-24.87720133716607</v>
      </c>
      <c r="AA28" s="153">
        <f>SUM(AA29:AA31)</f>
        <v>3990769229</v>
      </c>
    </row>
    <row r="29" spans="1:27" ht="13.5">
      <c r="A29" s="138" t="s">
        <v>75</v>
      </c>
      <c r="B29" s="136"/>
      <c r="C29" s="155">
        <v>660167083</v>
      </c>
      <c r="D29" s="155"/>
      <c r="E29" s="156">
        <v>450846890</v>
      </c>
      <c r="F29" s="60">
        <v>461187824</v>
      </c>
      <c r="G29" s="60">
        <v>27311281</v>
      </c>
      <c r="H29" s="60">
        <v>30947968</v>
      </c>
      <c r="I29" s="60">
        <v>29376365</v>
      </c>
      <c r="J29" s="60">
        <v>87635614</v>
      </c>
      <c r="K29" s="60">
        <v>30544587</v>
      </c>
      <c r="L29" s="60">
        <v>30291282</v>
      </c>
      <c r="M29" s="60">
        <v>33455881</v>
      </c>
      <c r="N29" s="60">
        <v>94291750</v>
      </c>
      <c r="O29" s="60">
        <v>28735389</v>
      </c>
      <c r="P29" s="60">
        <v>32391448</v>
      </c>
      <c r="Q29" s="60">
        <v>29941579</v>
      </c>
      <c r="R29" s="60">
        <v>91068416</v>
      </c>
      <c r="S29" s="60">
        <v>33119621</v>
      </c>
      <c r="T29" s="60">
        <v>35466270</v>
      </c>
      <c r="U29" s="60">
        <v>35592797</v>
      </c>
      <c r="V29" s="60">
        <v>104178688</v>
      </c>
      <c r="W29" s="60">
        <v>377174468</v>
      </c>
      <c r="X29" s="60">
        <v>461187824</v>
      </c>
      <c r="Y29" s="60">
        <v>-84013356</v>
      </c>
      <c r="Z29" s="140">
        <v>-18.22</v>
      </c>
      <c r="AA29" s="155">
        <v>461187824</v>
      </c>
    </row>
    <row r="30" spans="1:27" ht="13.5">
      <c r="A30" s="138" t="s">
        <v>76</v>
      </c>
      <c r="B30" s="136"/>
      <c r="C30" s="157">
        <v>1670018891</v>
      </c>
      <c r="D30" s="157"/>
      <c r="E30" s="158">
        <v>1443314432</v>
      </c>
      <c r="F30" s="159">
        <v>2488986651</v>
      </c>
      <c r="G30" s="159">
        <v>127472056</v>
      </c>
      <c r="H30" s="159">
        <v>130945263</v>
      </c>
      <c r="I30" s="159">
        <v>211337344</v>
      </c>
      <c r="J30" s="159">
        <v>469754663</v>
      </c>
      <c r="K30" s="159">
        <v>160455364</v>
      </c>
      <c r="L30" s="159">
        <v>182809230</v>
      </c>
      <c r="M30" s="159">
        <v>198317456</v>
      </c>
      <c r="N30" s="159">
        <v>541582050</v>
      </c>
      <c r="O30" s="159">
        <v>123691637</v>
      </c>
      <c r="P30" s="159">
        <v>167874211</v>
      </c>
      <c r="Q30" s="159">
        <v>105583823</v>
      </c>
      <c r="R30" s="159">
        <v>397149671</v>
      </c>
      <c r="S30" s="159">
        <v>112180880</v>
      </c>
      <c r="T30" s="159">
        <v>133025112</v>
      </c>
      <c r="U30" s="159">
        <v>168199465</v>
      </c>
      <c r="V30" s="159">
        <v>413405457</v>
      </c>
      <c r="W30" s="159">
        <v>1821891841</v>
      </c>
      <c r="X30" s="159">
        <v>2488986651</v>
      </c>
      <c r="Y30" s="159">
        <v>-667094810</v>
      </c>
      <c r="Z30" s="141">
        <v>-26.8</v>
      </c>
      <c r="AA30" s="157">
        <v>2488986651</v>
      </c>
    </row>
    <row r="31" spans="1:27" ht="13.5">
      <c r="A31" s="138" t="s">
        <v>77</v>
      </c>
      <c r="B31" s="136"/>
      <c r="C31" s="155">
        <v>791604682</v>
      </c>
      <c r="D31" s="155"/>
      <c r="E31" s="156">
        <v>1033404571</v>
      </c>
      <c r="F31" s="60">
        <v>1040594754</v>
      </c>
      <c r="G31" s="60">
        <v>47643002</v>
      </c>
      <c r="H31" s="60">
        <v>49678135</v>
      </c>
      <c r="I31" s="60">
        <v>57318065</v>
      </c>
      <c r="J31" s="60">
        <v>154639202</v>
      </c>
      <c r="K31" s="60">
        <v>72569839</v>
      </c>
      <c r="L31" s="60">
        <v>63153337</v>
      </c>
      <c r="M31" s="60">
        <v>75693486</v>
      </c>
      <c r="N31" s="60">
        <v>211416662</v>
      </c>
      <c r="O31" s="60">
        <v>57767260</v>
      </c>
      <c r="P31" s="60">
        <v>64549944</v>
      </c>
      <c r="Q31" s="60">
        <v>73894634</v>
      </c>
      <c r="R31" s="60">
        <v>196211838</v>
      </c>
      <c r="S31" s="60">
        <v>61548119</v>
      </c>
      <c r="T31" s="60">
        <v>66301093</v>
      </c>
      <c r="U31" s="60">
        <v>108794310</v>
      </c>
      <c r="V31" s="60">
        <v>236643522</v>
      </c>
      <c r="W31" s="60">
        <v>798911224</v>
      </c>
      <c r="X31" s="60">
        <v>1040594754</v>
      </c>
      <c r="Y31" s="60">
        <v>-241683530</v>
      </c>
      <c r="Z31" s="140">
        <v>-23.23</v>
      </c>
      <c r="AA31" s="155">
        <v>1040594754</v>
      </c>
    </row>
    <row r="32" spans="1:27" ht="13.5">
      <c r="A32" s="135" t="s">
        <v>78</v>
      </c>
      <c r="B32" s="136"/>
      <c r="C32" s="153">
        <f aca="true" t="shared" si="6" ref="C32:Y32">SUM(C33:C37)</f>
        <v>3203676509</v>
      </c>
      <c r="D32" s="153">
        <f>SUM(D33:D37)</f>
        <v>0</v>
      </c>
      <c r="E32" s="154">
        <f t="shared" si="6"/>
        <v>4233383329</v>
      </c>
      <c r="F32" s="100">
        <f t="shared" si="6"/>
        <v>4215675299</v>
      </c>
      <c r="G32" s="100">
        <f t="shared" si="6"/>
        <v>236415898</v>
      </c>
      <c r="H32" s="100">
        <f t="shared" si="6"/>
        <v>261444061</v>
      </c>
      <c r="I32" s="100">
        <f t="shared" si="6"/>
        <v>294515778</v>
      </c>
      <c r="J32" s="100">
        <f t="shared" si="6"/>
        <v>792375737</v>
      </c>
      <c r="K32" s="100">
        <f t="shared" si="6"/>
        <v>292571888</v>
      </c>
      <c r="L32" s="100">
        <f t="shared" si="6"/>
        <v>287137114</v>
      </c>
      <c r="M32" s="100">
        <f t="shared" si="6"/>
        <v>301433456</v>
      </c>
      <c r="N32" s="100">
        <f t="shared" si="6"/>
        <v>881142458</v>
      </c>
      <c r="O32" s="100">
        <f t="shared" si="6"/>
        <v>293326176</v>
      </c>
      <c r="P32" s="100">
        <f t="shared" si="6"/>
        <v>278259799</v>
      </c>
      <c r="Q32" s="100">
        <f t="shared" si="6"/>
        <v>298240553</v>
      </c>
      <c r="R32" s="100">
        <f t="shared" si="6"/>
        <v>869826528</v>
      </c>
      <c r="S32" s="100">
        <f t="shared" si="6"/>
        <v>283891476</v>
      </c>
      <c r="T32" s="100">
        <f t="shared" si="6"/>
        <v>336898878</v>
      </c>
      <c r="U32" s="100">
        <f t="shared" si="6"/>
        <v>383630325</v>
      </c>
      <c r="V32" s="100">
        <f t="shared" si="6"/>
        <v>1004420679</v>
      </c>
      <c r="W32" s="100">
        <f t="shared" si="6"/>
        <v>3547765402</v>
      </c>
      <c r="X32" s="100">
        <f t="shared" si="6"/>
        <v>4215675299</v>
      </c>
      <c r="Y32" s="100">
        <f t="shared" si="6"/>
        <v>-667909897</v>
      </c>
      <c r="Z32" s="137">
        <f>+IF(X32&lt;&gt;0,+(Y32/X32)*100,0)</f>
        <v>-15.84348531677558</v>
      </c>
      <c r="AA32" s="153">
        <f>SUM(AA33:AA37)</f>
        <v>4215675299</v>
      </c>
    </row>
    <row r="33" spans="1:27" ht="13.5">
      <c r="A33" s="138" t="s">
        <v>79</v>
      </c>
      <c r="B33" s="136"/>
      <c r="C33" s="155">
        <v>238043866</v>
      </c>
      <c r="D33" s="155"/>
      <c r="E33" s="156">
        <v>285566091</v>
      </c>
      <c r="F33" s="60">
        <v>280449980</v>
      </c>
      <c r="G33" s="60">
        <v>19523409</v>
      </c>
      <c r="H33" s="60">
        <v>21106522</v>
      </c>
      <c r="I33" s="60">
        <v>22232728</v>
      </c>
      <c r="J33" s="60">
        <v>62862659</v>
      </c>
      <c r="K33" s="60">
        <v>21650623</v>
      </c>
      <c r="L33" s="60">
        <v>22411125</v>
      </c>
      <c r="M33" s="60">
        <v>21951101</v>
      </c>
      <c r="N33" s="60">
        <v>66012849</v>
      </c>
      <c r="O33" s="60">
        <v>21452215</v>
      </c>
      <c r="P33" s="60">
        <v>21493054</v>
      </c>
      <c r="Q33" s="60">
        <v>21859440</v>
      </c>
      <c r="R33" s="60">
        <v>64804709</v>
      </c>
      <c r="S33" s="60">
        <v>20398279</v>
      </c>
      <c r="T33" s="60">
        <v>22875892</v>
      </c>
      <c r="U33" s="60">
        <v>25925979</v>
      </c>
      <c r="V33" s="60">
        <v>69200150</v>
      </c>
      <c r="W33" s="60">
        <v>262880367</v>
      </c>
      <c r="X33" s="60">
        <v>280449980</v>
      </c>
      <c r="Y33" s="60">
        <v>-17569613</v>
      </c>
      <c r="Z33" s="140">
        <v>-6.26</v>
      </c>
      <c r="AA33" s="155">
        <v>280449980</v>
      </c>
    </row>
    <row r="34" spans="1:27" ht="13.5">
      <c r="A34" s="138" t="s">
        <v>80</v>
      </c>
      <c r="B34" s="136"/>
      <c r="C34" s="155">
        <v>716841749</v>
      </c>
      <c r="D34" s="155"/>
      <c r="E34" s="156">
        <v>826455753</v>
      </c>
      <c r="F34" s="60">
        <v>818346991</v>
      </c>
      <c r="G34" s="60">
        <v>51053421</v>
      </c>
      <c r="H34" s="60">
        <v>55130383</v>
      </c>
      <c r="I34" s="60">
        <v>59982789</v>
      </c>
      <c r="J34" s="60">
        <v>166166593</v>
      </c>
      <c r="K34" s="60">
        <v>63494840</v>
      </c>
      <c r="L34" s="60">
        <v>67577534</v>
      </c>
      <c r="M34" s="60">
        <v>59474402</v>
      </c>
      <c r="N34" s="60">
        <v>190546776</v>
      </c>
      <c r="O34" s="60">
        <v>60559252</v>
      </c>
      <c r="P34" s="60">
        <v>60294479</v>
      </c>
      <c r="Q34" s="60">
        <v>64033687</v>
      </c>
      <c r="R34" s="60">
        <v>184887418</v>
      </c>
      <c r="S34" s="60">
        <v>68692196</v>
      </c>
      <c r="T34" s="60">
        <v>76774897</v>
      </c>
      <c r="U34" s="60">
        <v>85529310</v>
      </c>
      <c r="V34" s="60">
        <v>230996403</v>
      </c>
      <c r="W34" s="60">
        <v>772597190</v>
      </c>
      <c r="X34" s="60">
        <v>818346991</v>
      </c>
      <c r="Y34" s="60">
        <v>-45749801</v>
      </c>
      <c r="Z34" s="140">
        <v>-5.59</v>
      </c>
      <c r="AA34" s="155">
        <v>818346991</v>
      </c>
    </row>
    <row r="35" spans="1:27" ht="13.5">
      <c r="A35" s="138" t="s">
        <v>81</v>
      </c>
      <c r="B35" s="136"/>
      <c r="C35" s="155">
        <v>1034416314</v>
      </c>
      <c r="D35" s="155"/>
      <c r="E35" s="156">
        <v>1420950470</v>
      </c>
      <c r="F35" s="60">
        <v>1399850204</v>
      </c>
      <c r="G35" s="60">
        <v>75621467</v>
      </c>
      <c r="H35" s="60">
        <v>93891442</v>
      </c>
      <c r="I35" s="60">
        <v>92391691</v>
      </c>
      <c r="J35" s="60">
        <v>261904600</v>
      </c>
      <c r="K35" s="60">
        <v>98597039</v>
      </c>
      <c r="L35" s="60">
        <v>98156229</v>
      </c>
      <c r="M35" s="60">
        <v>95269095</v>
      </c>
      <c r="N35" s="60">
        <v>292022363</v>
      </c>
      <c r="O35" s="60">
        <v>101538345</v>
      </c>
      <c r="P35" s="60">
        <v>92477673</v>
      </c>
      <c r="Q35" s="60">
        <v>102023421</v>
      </c>
      <c r="R35" s="60">
        <v>296039439</v>
      </c>
      <c r="S35" s="60">
        <v>99257998</v>
      </c>
      <c r="T35" s="60">
        <v>107938031</v>
      </c>
      <c r="U35" s="60">
        <v>146011624</v>
      </c>
      <c r="V35" s="60">
        <v>353207653</v>
      </c>
      <c r="W35" s="60">
        <v>1203174055</v>
      </c>
      <c r="X35" s="60">
        <v>1399850204</v>
      </c>
      <c r="Y35" s="60">
        <v>-196676149</v>
      </c>
      <c r="Z35" s="140">
        <v>-14.05</v>
      </c>
      <c r="AA35" s="155">
        <v>1399850204</v>
      </c>
    </row>
    <row r="36" spans="1:27" ht="13.5">
      <c r="A36" s="138" t="s">
        <v>82</v>
      </c>
      <c r="B36" s="136"/>
      <c r="C36" s="155">
        <v>291509173</v>
      </c>
      <c r="D36" s="155"/>
      <c r="E36" s="156">
        <v>619876154</v>
      </c>
      <c r="F36" s="60">
        <v>608335110</v>
      </c>
      <c r="G36" s="60">
        <v>13228284</v>
      </c>
      <c r="H36" s="60">
        <v>14541904</v>
      </c>
      <c r="I36" s="60">
        <v>30403701</v>
      </c>
      <c r="J36" s="60">
        <v>58173889</v>
      </c>
      <c r="K36" s="60">
        <v>23750424</v>
      </c>
      <c r="L36" s="60">
        <v>18126373</v>
      </c>
      <c r="M36" s="60">
        <v>33736989</v>
      </c>
      <c r="N36" s="60">
        <v>75613786</v>
      </c>
      <c r="O36" s="60">
        <v>24616767</v>
      </c>
      <c r="P36" s="60">
        <v>22102785</v>
      </c>
      <c r="Q36" s="60">
        <v>24348616</v>
      </c>
      <c r="R36" s="60">
        <v>71068168</v>
      </c>
      <c r="S36" s="60">
        <v>14547348</v>
      </c>
      <c r="T36" s="60">
        <v>36930988</v>
      </c>
      <c r="U36" s="60">
        <v>31784964</v>
      </c>
      <c r="V36" s="60">
        <v>83263300</v>
      </c>
      <c r="W36" s="60">
        <v>288119143</v>
      </c>
      <c r="X36" s="60">
        <v>608335110</v>
      </c>
      <c r="Y36" s="60">
        <v>-320215967</v>
      </c>
      <c r="Z36" s="140">
        <v>-52.64</v>
      </c>
      <c r="AA36" s="155">
        <v>608335110</v>
      </c>
    </row>
    <row r="37" spans="1:27" ht="13.5">
      <c r="A37" s="138" t="s">
        <v>83</v>
      </c>
      <c r="B37" s="136"/>
      <c r="C37" s="157">
        <v>922865407</v>
      </c>
      <c r="D37" s="157"/>
      <c r="E37" s="158">
        <v>1080534861</v>
      </c>
      <c r="F37" s="159">
        <v>1108693014</v>
      </c>
      <c r="G37" s="159">
        <v>76989317</v>
      </c>
      <c r="H37" s="159">
        <v>76773810</v>
      </c>
      <c r="I37" s="159">
        <v>89504869</v>
      </c>
      <c r="J37" s="159">
        <v>243267996</v>
      </c>
      <c r="K37" s="159">
        <v>85078962</v>
      </c>
      <c r="L37" s="159">
        <v>80865853</v>
      </c>
      <c r="M37" s="159">
        <v>91001869</v>
      </c>
      <c r="N37" s="159">
        <v>256946684</v>
      </c>
      <c r="O37" s="159">
        <v>85159597</v>
      </c>
      <c r="P37" s="159">
        <v>81891808</v>
      </c>
      <c r="Q37" s="159">
        <v>85975389</v>
      </c>
      <c r="R37" s="159">
        <v>253026794</v>
      </c>
      <c r="S37" s="159">
        <v>80995655</v>
      </c>
      <c r="T37" s="159">
        <v>92379070</v>
      </c>
      <c r="U37" s="159">
        <v>94378448</v>
      </c>
      <c r="V37" s="159">
        <v>267753173</v>
      </c>
      <c r="W37" s="159">
        <v>1020994647</v>
      </c>
      <c r="X37" s="159">
        <v>1108693014</v>
      </c>
      <c r="Y37" s="159">
        <v>-87698367</v>
      </c>
      <c r="Z37" s="141">
        <v>-7.91</v>
      </c>
      <c r="AA37" s="157">
        <v>1108693014</v>
      </c>
    </row>
    <row r="38" spans="1:27" ht="13.5">
      <c r="A38" s="135" t="s">
        <v>84</v>
      </c>
      <c r="B38" s="142"/>
      <c r="C38" s="153">
        <f aca="true" t="shared" si="7" ref="C38:Y38">SUM(C39:C41)</f>
        <v>1845191064</v>
      </c>
      <c r="D38" s="153">
        <f>SUM(D39:D41)</f>
        <v>0</v>
      </c>
      <c r="E38" s="154">
        <f t="shared" si="7"/>
        <v>1781038862</v>
      </c>
      <c r="F38" s="100">
        <f t="shared" si="7"/>
        <v>1809098424</v>
      </c>
      <c r="G38" s="100">
        <f t="shared" si="7"/>
        <v>112632720</v>
      </c>
      <c r="H38" s="100">
        <f t="shared" si="7"/>
        <v>114961639</v>
      </c>
      <c r="I38" s="100">
        <f t="shared" si="7"/>
        <v>121743908</v>
      </c>
      <c r="J38" s="100">
        <f t="shared" si="7"/>
        <v>349338267</v>
      </c>
      <c r="K38" s="100">
        <f t="shared" si="7"/>
        <v>118744785</v>
      </c>
      <c r="L38" s="100">
        <f t="shared" si="7"/>
        <v>131132875</v>
      </c>
      <c r="M38" s="100">
        <f t="shared" si="7"/>
        <v>165156742</v>
      </c>
      <c r="N38" s="100">
        <f t="shared" si="7"/>
        <v>415034402</v>
      </c>
      <c r="O38" s="100">
        <f t="shared" si="7"/>
        <v>148332892</v>
      </c>
      <c r="P38" s="100">
        <f t="shared" si="7"/>
        <v>153779460</v>
      </c>
      <c r="Q38" s="100">
        <f t="shared" si="7"/>
        <v>130364183</v>
      </c>
      <c r="R38" s="100">
        <f t="shared" si="7"/>
        <v>432476535</v>
      </c>
      <c r="S38" s="100">
        <f t="shared" si="7"/>
        <v>127513471</v>
      </c>
      <c r="T38" s="100">
        <f t="shared" si="7"/>
        <v>118805592</v>
      </c>
      <c r="U38" s="100">
        <f t="shared" si="7"/>
        <v>165106314</v>
      </c>
      <c r="V38" s="100">
        <f t="shared" si="7"/>
        <v>411425377</v>
      </c>
      <c r="W38" s="100">
        <f t="shared" si="7"/>
        <v>1608274581</v>
      </c>
      <c r="X38" s="100">
        <f t="shared" si="7"/>
        <v>1809098424</v>
      </c>
      <c r="Y38" s="100">
        <f t="shared" si="7"/>
        <v>-200823843</v>
      </c>
      <c r="Z38" s="137">
        <f>+IF(X38&lt;&gt;0,+(Y38/X38)*100,0)</f>
        <v>-11.100769329949955</v>
      </c>
      <c r="AA38" s="153">
        <f>SUM(AA39:AA41)</f>
        <v>1809098424</v>
      </c>
    </row>
    <row r="39" spans="1:27" ht="13.5">
      <c r="A39" s="138" t="s">
        <v>85</v>
      </c>
      <c r="B39" s="136"/>
      <c r="C39" s="155">
        <v>157124143</v>
      </c>
      <c r="D39" s="155"/>
      <c r="E39" s="156">
        <v>285120024</v>
      </c>
      <c r="F39" s="60">
        <v>296692762</v>
      </c>
      <c r="G39" s="60">
        <v>15158348</v>
      </c>
      <c r="H39" s="60">
        <v>15311032</v>
      </c>
      <c r="I39" s="60">
        <v>18448348</v>
      </c>
      <c r="J39" s="60">
        <v>48917728</v>
      </c>
      <c r="K39" s="60">
        <v>16019770</v>
      </c>
      <c r="L39" s="60">
        <v>20107969</v>
      </c>
      <c r="M39" s="60">
        <v>21822452</v>
      </c>
      <c r="N39" s="60">
        <v>57950191</v>
      </c>
      <c r="O39" s="60">
        <v>19665675</v>
      </c>
      <c r="P39" s="60">
        <v>19622421</v>
      </c>
      <c r="Q39" s="60">
        <v>19712217</v>
      </c>
      <c r="R39" s="60">
        <v>59000313</v>
      </c>
      <c r="S39" s="60">
        <v>20809347</v>
      </c>
      <c r="T39" s="60">
        <v>21501257</v>
      </c>
      <c r="U39" s="60">
        <v>33495094</v>
      </c>
      <c r="V39" s="60">
        <v>75805698</v>
      </c>
      <c r="W39" s="60">
        <v>241673930</v>
      </c>
      <c r="X39" s="60">
        <v>296692762</v>
      </c>
      <c r="Y39" s="60">
        <v>-55018832</v>
      </c>
      <c r="Z39" s="140">
        <v>-18.54</v>
      </c>
      <c r="AA39" s="155">
        <v>296692762</v>
      </c>
    </row>
    <row r="40" spans="1:27" ht="13.5">
      <c r="A40" s="138" t="s">
        <v>86</v>
      </c>
      <c r="B40" s="136"/>
      <c r="C40" s="155">
        <v>1632904673</v>
      </c>
      <c r="D40" s="155"/>
      <c r="E40" s="156">
        <v>1416382940</v>
      </c>
      <c r="F40" s="60">
        <v>1433905117</v>
      </c>
      <c r="G40" s="60">
        <v>93257020</v>
      </c>
      <c r="H40" s="60">
        <v>95401082</v>
      </c>
      <c r="I40" s="60">
        <v>98607732</v>
      </c>
      <c r="J40" s="60">
        <v>287265834</v>
      </c>
      <c r="K40" s="60">
        <v>97863943</v>
      </c>
      <c r="L40" s="60">
        <v>105934700</v>
      </c>
      <c r="M40" s="60">
        <v>138382660</v>
      </c>
      <c r="N40" s="60">
        <v>342181303</v>
      </c>
      <c r="O40" s="60">
        <v>123833473</v>
      </c>
      <c r="P40" s="60">
        <v>128968206</v>
      </c>
      <c r="Q40" s="60">
        <v>105559535</v>
      </c>
      <c r="R40" s="60">
        <v>358361214</v>
      </c>
      <c r="S40" s="60">
        <v>101968198</v>
      </c>
      <c r="T40" s="60">
        <v>92141157</v>
      </c>
      <c r="U40" s="60">
        <v>122080024</v>
      </c>
      <c r="V40" s="60">
        <v>316189379</v>
      </c>
      <c r="W40" s="60">
        <v>1303997730</v>
      </c>
      <c r="X40" s="60">
        <v>1433905117</v>
      </c>
      <c r="Y40" s="60">
        <v>-129907387</v>
      </c>
      <c r="Z40" s="140">
        <v>-9.06</v>
      </c>
      <c r="AA40" s="155">
        <v>1433905117</v>
      </c>
    </row>
    <row r="41" spans="1:27" ht="13.5">
      <c r="A41" s="138" t="s">
        <v>87</v>
      </c>
      <c r="B41" s="136"/>
      <c r="C41" s="155">
        <v>55162248</v>
      </c>
      <c r="D41" s="155"/>
      <c r="E41" s="156">
        <v>79535898</v>
      </c>
      <c r="F41" s="60">
        <v>78500545</v>
      </c>
      <c r="G41" s="60">
        <v>4217352</v>
      </c>
      <c r="H41" s="60">
        <v>4249525</v>
      </c>
      <c r="I41" s="60">
        <v>4687828</v>
      </c>
      <c r="J41" s="60">
        <v>13154705</v>
      </c>
      <c r="K41" s="60">
        <v>4861072</v>
      </c>
      <c r="L41" s="60">
        <v>5090206</v>
      </c>
      <c r="M41" s="60">
        <v>4951630</v>
      </c>
      <c r="N41" s="60">
        <v>14902908</v>
      </c>
      <c r="O41" s="60">
        <v>4833744</v>
      </c>
      <c r="P41" s="60">
        <v>5188833</v>
      </c>
      <c r="Q41" s="60">
        <v>5092431</v>
      </c>
      <c r="R41" s="60">
        <v>15115008</v>
      </c>
      <c r="S41" s="60">
        <v>4735926</v>
      </c>
      <c r="T41" s="60">
        <v>5163178</v>
      </c>
      <c r="U41" s="60">
        <v>9531196</v>
      </c>
      <c r="V41" s="60">
        <v>19430300</v>
      </c>
      <c r="W41" s="60">
        <v>62602921</v>
      </c>
      <c r="X41" s="60">
        <v>78500545</v>
      </c>
      <c r="Y41" s="60">
        <v>-15897624</v>
      </c>
      <c r="Z41" s="140">
        <v>-20.25</v>
      </c>
      <c r="AA41" s="155">
        <v>78500545</v>
      </c>
    </row>
    <row r="42" spans="1:27" ht="13.5">
      <c r="A42" s="135" t="s">
        <v>88</v>
      </c>
      <c r="B42" s="142"/>
      <c r="C42" s="153">
        <f aca="true" t="shared" si="8" ref="C42:Y42">SUM(C43:C46)</f>
        <v>12982269542</v>
      </c>
      <c r="D42" s="153">
        <f>SUM(D43:D46)</f>
        <v>0</v>
      </c>
      <c r="E42" s="154">
        <f t="shared" si="8"/>
        <v>15671625840</v>
      </c>
      <c r="F42" s="100">
        <f t="shared" si="8"/>
        <v>14307482851</v>
      </c>
      <c r="G42" s="100">
        <f t="shared" si="8"/>
        <v>1335282534</v>
      </c>
      <c r="H42" s="100">
        <f t="shared" si="8"/>
        <v>1416177081</v>
      </c>
      <c r="I42" s="100">
        <f t="shared" si="8"/>
        <v>1222099389</v>
      </c>
      <c r="J42" s="100">
        <f t="shared" si="8"/>
        <v>3973559004</v>
      </c>
      <c r="K42" s="100">
        <f t="shared" si="8"/>
        <v>1290210879</v>
      </c>
      <c r="L42" s="100">
        <f t="shared" si="8"/>
        <v>1016842461</v>
      </c>
      <c r="M42" s="100">
        <f t="shared" si="8"/>
        <v>998255027</v>
      </c>
      <c r="N42" s="100">
        <f t="shared" si="8"/>
        <v>3305308367</v>
      </c>
      <c r="O42" s="100">
        <f t="shared" si="8"/>
        <v>968132276</v>
      </c>
      <c r="P42" s="100">
        <f t="shared" si="8"/>
        <v>1021505920</v>
      </c>
      <c r="Q42" s="100">
        <f t="shared" si="8"/>
        <v>938381538</v>
      </c>
      <c r="R42" s="100">
        <f t="shared" si="8"/>
        <v>2928019734</v>
      </c>
      <c r="S42" s="100">
        <f t="shared" si="8"/>
        <v>990468397</v>
      </c>
      <c r="T42" s="100">
        <f t="shared" si="8"/>
        <v>1023394124</v>
      </c>
      <c r="U42" s="100">
        <f t="shared" si="8"/>
        <v>1294174377</v>
      </c>
      <c r="V42" s="100">
        <f t="shared" si="8"/>
        <v>3308036898</v>
      </c>
      <c r="W42" s="100">
        <f t="shared" si="8"/>
        <v>13514924003</v>
      </c>
      <c r="X42" s="100">
        <f t="shared" si="8"/>
        <v>14307482851</v>
      </c>
      <c r="Y42" s="100">
        <f t="shared" si="8"/>
        <v>-792558848</v>
      </c>
      <c r="Z42" s="137">
        <f>+IF(X42&lt;&gt;0,+(Y42/X42)*100,0)</f>
        <v>-5.539470892635774</v>
      </c>
      <c r="AA42" s="153">
        <f>SUM(AA43:AA46)</f>
        <v>14307482851</v>
      </c>
    </row>
    <row r="43" spans="1:27" ht="13.5">
      <c r="A43" s="138" t="s">
        <v>89</v>
      </c>
      <c r="B43" s="136"/>
      <c r="C43" s="155">
        <v>8825670030</v>
      </c>
      <c r="D43" s="155"/>
      <c r="E43" s="156">
        <v>10712910154</v>
      </c>
      <c r="F43" s="60">
        <v>9846099034</v>
      </c>
      <c r="G43" s="60">
        <v>1049645848</v>
      </c>
      <c r="H43" s="60">
        <v>1077673772</v>
      </c>
      <c r="I43" s="60">
        <v>852502703</v>
      </c>
      <c r="J43" s="60">
        <v>2979822323</v>
      </c>
      <c r="K43" s="60">
        <v>851973079</v>
      </c>
      <c r="L43" s="60">
        <v>658385143</v>
      </c>
      <c r="M43" s="60">
        <v>624660175</v>
      </c>
      <c r="N43" s="60">
        <v>2135018397</v>
      </c>
      <c r="O43" s="60">
        <v>639666928</v>
      </c>
      <c r="P43" s="60">
        <v>683081699</v>
      </c>
      <c r="Q43" s="60">
        <v>591879443</v>
      </c>
      <c r="R43" s="60">
        <v>1914628070</v>
      </c>
      <c r="S43" s="60">
        <v>645524892</v>
      </c>
      <c r="T43" s="60">
        <v>659722465</v>
      </c>
      <c r="U43" s="60">
        <v>1008849539</v>
      </c>
      <c r="V43" s="60">
        <v>2314096896</v>
      </c>
      <c r="W43" s="60">
        <v>9343565686</v>
      </c>
      <c r="X43" s="60">
        <v>9846099034</v>
      </c>
      <c r="Y43" s="60">
        <v>-502533348</v>
      </c>
      <c r="Z43" s="140">
        <v>-5.1</v>
      </c>
      <c r="AA43" s="155">
        <v>9846099034</v>
      </c>
    </row>
    <row r="44" spans="1:27" ht="13.5">
      <c r="A44" s="138" t="s">
        <v>90</v>
      </c>
      <c r="B44" s="136"/>
      <c r="C44" s="155">
        <v>2906274824</v>
      </c>
      <c r="D44" s="155"/>
      <c r="E44" s="156">
        <v>3171245359</v>
      </c>
      <c r="F44" s="60">
        <v>2949711312</v>
      </c>
      <c r="G44" s="60">
        <v>204391939</v>
      </c>
      <c r="H44" s="60">
        <v>233987022</v>
      </c>
      <c r="I44" s="60">
        <v>254582066</v>
      </c>
      <c r="J44" s="60">
        <v>692961027</v>
      </c>
      <c r="K44" s="60">
        <v>314795313</v>
      </c>
      <c r="L44" s="60">
        <v>240100337</v>
      </c>
      <c r="M44" s="60">
        <v>254559156</v>
      </c>
      <c r="N44" s="60">
        <v>809454806</v>
      </c>
      <c r="O44" s="60">
        <v>219422650</v>
      </c>
      <c r="P44" s="60">
        <v>225881427</v>
      </c>
      <c r="Q44" s="60">
        <v>240238980</v>
      </c>
      <c r="R44" s="60">
        <v>685543057</v>
      </c>
      <c r="S44" s="60">
        <v>239692933</v>
      </c>
      <c r="T44" s="60">
        <v>237437299</v>
      </c>
      <c r="U44" s="60">
        <v>122068892</v>
      </c>
      <c r="V44" s="60">
        <v>599199124</v>
      </c>
      <c r="W44" s="60">
        <v>2787158014</v>
      </c>
      <c r="X44" s="60">
        <v>2949711312</v>
      </c>
      <c r="Y44" s="60">
        <v>-162553298</v>
      </c>
      <c r="Z44" s="140">
        <v>-5.51</v>
      </c>
      <c r="AA44" s="155">
        <v>2949711312</v>
      </c>
    </row>
    <row r="45" spans="1:27" ht="13.5">
      <c r="A45" s="138" t="s">
        <v>91</v>
      </c>
      <c r="B45" s="136"/>
      <c r="C45" s="157">
        <v>448248836</v>
      </c>
      <c r="D45" s="157"/>
      <c r="E45" s="158">
        <v>493711896</v>
      </c>
      <c r="F45" s="159">
        <v>492349896</v>
      </c>
      <c r="G45" s="159">
        <v>39878852</v>
      </c>
      <c r="H45" s="159">
        <v>39768493</v>
      </c>
      <c r="I45" s="159">
        <v>40721533</v>
      </c>
      <c r="J45" s="159">
        <v>120368878</v>
      </c>
      <c r="K45" s="159">
        <v>39943865</v>
      </c>
      <c r="L45" s="159">
        <v>40072766</v>
      </c>
      <c r="M45" s="159">
        <v>39924357</v>
      </c>
      <c r="N45" s="159">
        <v>119940988</v>
      </c>
      <c r="O45" s="159">
        <v>40346178</v>
      </c>
      <c r="P45" s="159">
        <v>40294178</v>
      </c>
      <c r="Q45" s="159">
        <v>39977988</v>
      </c>
      <c r="R45" s="159">
        <v>120618344</v>
      </c>
      <c r="S45" s="159">
        <v>39975177</v>
      </c>
      <c r="T45" s="159">
        <v>40006245</v>
      </c>
      <c r="U45" s="159">
        <v>42108047</v>
      </c>
      <c r="V45" s="159">
        <v>122089469</v>
      </c>
      <c r="W45" s="159">
        <v>483017679</v>
      </c>
      <c r="X45" s="159">
        <v>492349896</v>
      </c>
      <c r="Y45" s="159">
        <v>-9332217</v>
      </c>
      <c r="Z45" s="141">
        <v>-1.9</v>
      </c>
      <c r="AA45" s="157">
        <v>492349896</v>
      </c>
    </row>
    <row r="46" spans="1:27" ht="13.5">
      <c r="A46" s="138" t="s">
        <v>92</v>
      </c>
      <c r="B46" s="136"/>
      <c r="C46" s="155">
        <v>802075852</v>
      </c>
      <c r="D46" s="155"/>
      <c r="E46" s="156">
        <v>1293758431</v>
      </c>
      <c r="F46" s="60">
        <v>1019322609</v>
      </c>
      <c r="G46" s="60">
        <v>41365895</v>
      </c>
      <c r="H46" s="60">
        <v>64747794</v>
      </c>
      <c r="I46" s="60">
        <v>74293087</v>
      </c>
      <c r="J46" s="60">
        <v>180406776</v>
      </c>
      <c r="K46" s="60">
        <v>83498622</v>
      </c>
      <c r="L46" s="60">
        <v>78284215</v>
      </c>
      <c r="M46" s="60">
        <v>79111339</v>
      </c>
      <c r="N46" s="60">
        <v>240894176</v>
      </c>
      <c r="O46" s="60">
        <v>68696520</v>
      </c>
      <c r="P46" s="60">
        <v>72248616</v>
      </c>
      <c r="Q46" s="60">
        <v>66285127</v>
      </c>
      <c r="R46" s="60">
        <v>207230263</v>
      </c>
      <c r="S46" s="60">
        <v>65275395</v>
      </c>
      <c r="T46" s="60">
        <v>86228115</v>
      </c>
      <c r="U46" s="60">
        <v>121147899</v>
      </c>
      <c r="V46" s="60">
        <v>272651409</v>
      </c>
      <c r="W46" s="60">
        <v>901182624</v>
      </c>
      <c r="X46" s="60">
        <v>1019322609</v>
      </c>
      <c r="Y46" s="60">
        <v>-118139985</v>
      </c>
      <c r="Z46" s="140">
        <v>-11.59</v>
      </c>
      <c r="AA46" s="155">
        <v>1019322609</v>
      </c>
    </row>
    <row r="47" spans="1:27" ht="13.5">
      <c r="A47" s="135" t="s">
        <v>93</v>
      </c>
      <c r="B47" s="142" t="s">
        <v>94</v>
      </c>
      <c r="C47" s="153">
        <v>14592738</v>
      </c>
      <c r="D47" s="153"/>
      <c r="E47" s="154">
        <v>20322933</v>
      </c>
      <c r="F47" s="100">
        <v>19689620</v>
      </c>
      <c r="G47" s="100">
        <v>1176288</v>
      </c>
      <c r="H47" s="100">
        <v>1263095</v>
      </c>
      <c r="I47" s="100">
        <v>811814</v>
      </c>
      <c r="J47" s="100">
        <v>3251197</v>
      </c>
      <c r="K47" s="100">
        <v>997852</v>
      </c>
      <c r="L47" s="100">
        <v>984701</v>
      </c>
      <c r="M47" s="100">
        <v>883538</v>
      </c>
      <c r="N47" s="100">
        <v>2866091</v>
      </c>
      <c r="O47" s="100">
        <v>1008652</v>
      </c>
      <c r="P47" s="100">
        <v>1412126</v>
      </c>
      <c r="Q47" s="100">
        <v>988233</v>
      </c>
      <c r="R47" s="100">
        <v>3409011</v>
      </c>
      <c r="S47" s="100">
        <v>933528</v>
      </c>
      <c r="T47" s="100">
        <v>809883</v>
      </c>
      <c r="U47" s="100">
        <v>1330453</v>
      </c>
      <c r="V47" s="100">
        <v>3073864</v>
      </c>
      <c r="W47" s="100">
        <v>12600163</v>
      </c>
      <c r="X47" s="100">
        <v>19689620</v>
      </c>
      <c r="Y47" s="100">
        <v>-7089457</v>
      </c>
      <c r="Z47" s="137">
        <v>-36.01</v>
      </c>
      <c r="AA47" s="153">
        <v>19689620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21167520509</v>
      </c>
      <c r="D48" s="168">
        <f>+D28+D32+D38+D42+D47</f>
        <v>0</v>
      </c>
      <c r="E48" s="169">
        <f t="shared" si="9"/>
        <v>24633936857</v>
      </c>
      <c r="F48" s="73">
        <f t="shared" si="9"/>
        <v>24342715423</v>
      </c>
      <c r="G48" s="73">
        <f t="shared" si="9"/>
        <v>1887933779</v>
      </c>
      <c r="H48" s="73">
        <f t="shared" si="9"/>
        <v>2005417242</v>
      </c>
      <c r="I48" s="73">
        <f t="shared" si="9"/>
        <v>1937202663</v>
      </c>
      <c r="J48" s="73">
        <f t="shared" si="9"/>
        <v>5830553684</v>
      </c>
      <c r="K48" s="73">
        <f t="shared" si="9"/>
        <v>1966095194</v>
      </c>
      <c r="L48" s="73">
        <f t="shared" si="9"/>
        <v>1712351000</v>
      </c>
      <c r="M48" s="73">
        <f t="shared" si="9"/>
        <v>1773195586</v>
      </c>
      <c r="N48" s="73">
        <f t="shared" si="9"/>
        <v>5451641780</v>
      </c>
      <c r="O48" s="73">
        <f t="shared" si="9"/>
        <v>1620994282</v>
      </c>
      <c r="P48" s="73">
        <f t="shared" si="9"/>
        <v>1719772908</v>
      </c>
      <c r="Q48" s="73">
        <f t="shared" si="9"/>
        <v>1577394543</v>
      </c>
      <c r="R48" s="73">
        <f t="shared" si="9"/>
        <v>4918161733</v>
      </c>
      <c r="S48" s="73">
        <f t="shared" si="9"/>
        <v>1609655492</v>
      </c>
      <c r="T48" s="73">
        <f t="shared" si="9"/>
        <v>1714700952</v>
      </c>
      <c r="U48" s="73">
        <f t="shared" si="9"/>
        <v>2156828041</v>
      </c>
      <c r="V48" s="73">
        <f t="shared" si="9"/>
        <v>5481184485</v>
      </c>
      <c r="W48" s="73">
        <f t="shared" si="9"/>
        <v>21681541682</v>
      </c>
      <c r="X48" s="73">
        <f t="shared" si="9"/>
        <v>24342715423</v>
      </c>
      <c r="Y48" s="73">
        <f t="shared" si="9"/>
        <v>-2661173741</v>
      </c>
      <c r="Z48" s="170">
        <f>+IF(X48&lt;&gt;0,+(Y48/X48)*100,0)</f>
        <v>-10.932115397798281</v>
      </c>
      <c r="AA48" s="168">
        <f>+AA28+AA32+AA38+AA42+AA47</f>
        <v>24342715423</v>
      </c>
    </row>
    <row r="49" spans="1:27" ht="13.5">
      <c r="A49" s="148" t="s">
        <v>49</v>
      </c>
      <c r="B49" s="149"/>
      <c r="C49" s="171">
        <f aca="true" t="shared" si="10" ref="C49:Y49">+C25-C48</f>
        <v>1075885678</v>
      </c>
      <c r="D49" s="171">
        <f>+D25-D48</f>
        <v>0</v>
      </c>
      <c r="E49" s="172">
        <f t="shared" si="10"/>
        <v>1695144126</v>
      </c>
      <c r="F49" s="173">
        <f t="shared" si="10"/>
        <v>2353659395</v>
      </c>
      <c r="G49" s="173">
        <f t="shared" si="10"/>
        <v>905262698</v>
      </c>
      <c r="H49" s="173">
        <f t="shared" si="10"/>
        <v>498511415</v>
      </c>
      <c r="I49" s="173">
        <f t="shared" si="10"/>
        <v>147536315</v>
      </c>
      <c r="J49" s="173">
        <f t="shared" si="10"/>
        <v>1551310428</v>
      </c>
      <c r="K49" s="173">
        <f t="shared" si="10"/>
        <v>-75982857</v>
      </c>
      <c r="L49" s="173">
        <f t="shared" si="10"/>
        <v>807518443</v>
      </c>
      <c r="M49" s="173">
        <f t="shared" si="10"/>
        <v>437415938</v>
      </c>
      <c r="N49" s="173">
        <f t="shared" si="10"/>
        <v>1168951524</v>
      </c>
      <c r="O49" s="173">
        <f t="shared" si="10"/>
        <v>32354338</v>
      </c>
      <c r="P49" s="173">
        <f t="shared" si="10"/>
        <v>69233455</v>
      </c>
      <c r="Q49" s="173">
        <f t="shared" si="10"/>
        <v>1011250428</v>
      </c>
      <c r="R49" s="173">
        <f t="shared" si="10"/>
        <v>1112838221</v>
      </c>
      <c r="S49" s="173">
        <f t="shared" si="10"/>
        <v>80319776</v>
      </c>
      <c r="T49" s="173">
        <f t="shared" si="10"/>
        <v>37550894</v>
      </c>
      <c r="U49" s="173">
        <f t="shared" si="10"/>
        <v>-7683693</v>
      </c>
      <c r="V49" s="173">
        <f t="shared" si="10"/>
        <v>110186977</v>
      </c>
      <c r="W49" s="173">
        <f t="shared" si="10"/>
        <v>3943287150</v>
      </c>
      <c r="X49" s="173">
        <f>IF(F25=F48,0,X25-X48)</f>
        <v>2353659395</v>
      </c>
      <c r="Y49" s="173">
        <f t="shared" si="10"/>
        <v>1589627755</v>
      </c>
      <c r="Z49" s="174">
        <f>+IF(X49&lt;&gt;0,+(Y49/X49)*100,0)</f>
        <v>67.53856392207506</v>
      </c>
      <c r="AA49" s="171">
        <f>+AA25-AA48</f>
        <v>2353659395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2802871285</v>
      </c>
      <c r="D5" s="155">
        <v>0</v>
      </c>
      <c r="E5" s="156">
        <v>3540276863</v>
      </c>
      <c r="F5" s="60">
        <v>3678967201</v>
      </c>
      <c r="G5" s="60">
        <v>351998844</v>
      </c>
      <c r="H5" s="60">
        <v>289417621</v>
      </c>
      <c r="I5" s="60">
        <v>302979807</v>
      </c>
      <c r="J5" s="60">
        <v>944396272</v>
      </c>
      <c r="K5" s="60">
        <v>301491118</v>
      </c>
      <c r="L5" s="60">
        <v>331037999</v>
      </c>
      <c r="M5" s="60">
        <v>319037963</v>
      </c>
      <c r="N5" s="60">
        <v>951567080</v>
      </c>
      <c r="O5" s="60">
        <v>318799442</v>
      </c>
      <c r="P5" s="60">
        <v>286752198</v>
      </c>
      <c r="Q5" s="60">
        <v>278922182</v>
      </c>
      <c r="R5" s="60">
        <v>884473822</v>
      </c>
      <c r="S5" s="60">
        <v>312032446</v>
      </c>
      <c r="T5" s="60">
        <v>299930367</v>
      </c>
      <c r="U5" s="60">
        <v>278369430</v>
      </c>
      <c r="V5" s="60">
        <v>890332243</v>
      </c>
      <c r="W5" s="60">
        <v>3670769417</v>
      </c>
      <c r="X5" s="60">
        <v>3678967201</v>
      </c>
      <c r="Y5" s="60">
        <v>-8197784</v>
      </c>
      <c r="Z5" s="140">
        <v>-0.22</v>
      </c>
      <c r="AA5" s="155">
        <v>3678967201</v>
      </c>
    </row>
    <row r="6" spans="1:27" ht="13.5">
      <c r="A6" s="181" t="s">
        <v>102</v>
      </c>
      <c r="B6" s="182"/>
      <c r="C6" s="155">
        <v>72091881</v>
      </c>
      <c r="D6" s="155">
        <v>0</v>
      </c>
      <c r="E6" s="156">
        <v>62391570</v>
      </c>
      <c r="F6" s="60">
        <v>62391570</v>
      </c>
      <c r="G6" s="60">
        <v>8761984</v>
      </c>
      <c r="H6" s="60">
        <v>10286451</v>
      </c>
      <c r="I6" s="60">
        <v>10805962</v>
      </c>
      <c r="J6" s="60">
        <v>29854397</v>
      </c>
      <c r="K6" s="60">
        <v>8905907</v>
      </c>
      <c r="L6" s="60">
        <v>10514857</v>
      </c>
      <c r="M6" s="60">
        <v>10581195</v>
      </c>
      <c r="N6" s="60">
        <v>30001959</v>
      </c>
      <c r="O6" s="60">
        <v>11300895</v>
      </c>
      <c r="P6" s="60">
        <v>8905898</v>
      </c>
      <c r="Q6" s="60">
        <v>7652815</v>
      </c>
      <c r="R6" s="60">
        <v>27859608</v>
      </c>
      <c r="S6" s="60">
        <v>8619505</v>
      </c>
      <c r="T6" s="60">
        <v>7822531</v>
      </c>
      <c r="U6" s="60">
        <v>2453391</v>
      </c>
      <c r="V6" s="60">
        <v>18895427</v>
      </c>
      <c r="W6" s="60">
        <v>106611391</v>
      </c>
      <c r="X6" s="60">
        <v>62391570</v>
      </c>
      <c r="Y6" s="60">
        <v>44219821</v>
      </c>
      <c r="Z6" s="140">
        <v>70.87</v>
      </c>
      <c r="AA6" s="155">
        <v>62391570</v>
      </c>
    </row>
    <row r="7" spans="1:27" ht="13.5">
      <c r="A7" s="183" t="s">
        <v>103</v>
      </c>
      <c r="B7" s="182"/>
      <c r="C7" s="155">
        <v>9692978223</v>
      </c>
      <c r="D7" s="155">
        <v>0</v>
      </c>
      <c r="E7" s="156">
        <v>11499684927</v>
      </c>
      <c r="F7" s="60">
        <v>11499684927</v>
      </c>
      <c r="G7" s="60">
        <v>1042159414</v>
      </c>
      <c r="H7" s="60">
        <v>1185169385</v>
      </c>
      <c r="I7" s="60">
        <v>1160612017</v>
      </c>
      <c r="J7" s="60">
        <v>3387940816</v>
      </c>
      <c r="K7" s="60">
        <v>812350101</v>
      </c>
      <c r="L7" s="60">
        <v>852667169</v>
      </c>
      <c r="M7" s="60">
        <v>806664957</v>
      </c>
      <c r="N7" s="60">
        <v>2471682227</v>
      </c>
      <c r="O7" s="60">
        <v>759716463</v>
      </c>
      <c r="P7" s="60">
        <v>775955182</v>
      </c>
      <c r="Q7" s="60">
        <v>798660354</v>
      </c>
      <c r="R7" s="60">
        <v>2334331999</v>
      </c>
      <c r="S7" s="60">
        <v>792173833</v>
      </c>
      <c r="T7" s="60">
        <v>787230698</v>
      </c>
      <c r="U7" s="60">
        <v>834622156</v>
      </c>
      <c r="V7" s="60">
        <v>2414026687</v>
      </c>
      <c r="W7" s="60">
        <v>10607981729</v>
      </c>
      <c r="X7" s="60">
        <v>11499684927</v>
      </c>
      <c r="Y7" s="60">
        <v>-891703198</v>
      </c>
      <c r="Z7" s="140">
        <v>-7.75</v>
      </c>
      <c r="AA7" s="155">
        <v>11499684927</v>
      </c>
    </row>
    <row r="8" spans="1:27" ht="13.5">
      <c r="A8" s="183" t="s">
        <v>104</v>
      </c>
      <c r="B8" s="182"/>
      <c r="C8" s="155">
        <v>2158532866</v>
      </c>
      <c r="D8" s="155">
        <v>0</v>
      </c>
      <c r="E8" s="156">
        <v>2574470282</v>
      </c>
      <c r="F8" s="60">
        <v>2594470282</v>
      </c>
      <c r="G8" s="60">
        <v>211124274</v>
      </c>
      <c r="H8" s="60">
        <v>201083825</v>
      </c>
      <c r="I8" s="60">
        <v>228494235</v>
      </c>
      <c r="J8" s="60">
        <v>640702334</v>
      </c>
      <c r="K8" s="60">
        <v>235924342</v>
      </c>
      <c r="L8" s="60">
        <v>228238137</v>
      </c>
      <c r="M8" s="60">
        <v>215482788</v>
      </c>
      <c r="N8" s="60">
        <v>679645267</v>
      </c>
      <c r="O8" s="60">
        <v>226375448</v>
      </c>
      <c r="P8" s="60">
        <v>237838379</v>
      </c>
      <c r="Q8" s="60">
        <v>229264844</v>
      </c>
      <c r="R8" s="60">
        <v>693478671</v>
      </c>
      <c r="S8" s="60">
        <v>218553176</v>
      </c>
      <c r="T8" s="60">
        <v>228177654</v>
      </c>
      <c r="U8" s="60">
        <v>210197733</v>
      </c>
      <c r="V8" s="60">
        <v>656928563</v>
      </c>
      <c r="W8" s="60">
        <v>2670754835</v>
      </c>
      <c r="X8" s="60">
        <v>2594470282</v>
      </c>
      <c r="Y8" s="60">
        <v>76284553</v>
      </c>
      <c r="Z8" s="140">
        <v>2.94</v>
      </c>
      <c r="AA8" s="155">
        <v>2594470282</v>
      </c>
    </row>
    <row r="9" spans="1:27" ht="13.5">
      <c r="A9" s="183" t="s">
        <v>105</v>
      </c>
      <c r="B9" s="182"/>
      <c r="C9" s="155">
        <v>736556552</v>
      </c>
      <c r="D9" s="155">
        <v>0</v>
      </c>
      <c r="E9" s="156">
        <v>862863308</v>
      </c>
      <c r="F9" s="60">
        <v>882863308</v>
      </c>
      <c r="G9" s="60">
        <v>73673094</v>
      </c>
      <c r="H9" s="60">
        <v>68726411</v>
      </c>
      <c r="I9" s="60">
        <v>79654413</v>
      </c>
      <c r="J9" s="60">
        <v>222053918</v>
      </c>
      <c r="K9" s="60">
        <v>80647282</v>
      </c>
      <c r="L9" s="60">
        <v>85348235</v>
      </c>
      <c r="M9" s="60">
        <v>75978016</v>
      </c>
      <c r="N9" s="60">
        <v>241973533</v>
      </c>
      <c r="O9" s="60">
        <v>78912152</v>
      </c>
      <c r="P9" s="60">
        <v>81570609</v>
      </c>
      <c r="Q9" s="60">
        <v>75080652</v>
      </c>
      <c r="R9" s="60">
        <v>235563413</v>
      </c>
      <c r="S9" s="60">
        <v>76616048</v>
      </c>
      <c r="T9" s="60">
        <v>79142294</v>
      </c>
      <c r="U9" s="60">
        <v>74239261</v>
      </c>
      <c r="V9" s="60">
        <v>229997603</v>
      </c>
      <c r="W9" s="60">
        <v>929588467</v>
      </c>
      <c r="X9" s="60">
        <v>882863308</v>
      </c>
      <c r="Y9" s="60">
        <v>46725159</v>
      </c>
      <c r="Z9" s="140">
        <v>5.29</v>
      </c>
      <c r="AA9" s="155">
        <v>882863308</v>
      </c>
    </row>
    <row r="10" spans="1:27" ht="13.5">
      <c r="A10" s="183" t="s">
        <v>106</v>
      </c>
      <c r="B10" s="182"/>
      <c r="C10" s="155">
        <v>846321359</v>
      </c>
      <c r="D10" s="155">
        <v>0</v>
      </c>
      <c r="E10" s="156">
        <v>1147822056</v>
      </c>
      <c r="F10" s="54">
        <v>1147822056</v>
      </c>
      <c r="G10" s="54">
        <v>104264692</v>
      </c>
      <c r="H10" s="54">
        <v>72325434</v>
      </c>
      <c r="I10" s="54">
        <v>100299350</v>
      </c>
      <c r="J10" s="54">
        <v>276889476</v>
      </c>
      <c r="K10" s="54">
        <v>89226442</v>
      </c>
      <c r="L10" s="54">
        <v>120248940</v>
      </c>
      <c r="M10" s="54">
        <v>80735908</v>
      </c>
      <c r="N10" s="54">
        <v>290211290</v>
      </c>
      <c r="O10" s="54">
        <v>96619167</v>
      </c>
      <c r="P10" s="54">
        <v>96688121</v>
      </c>
      <c r="Q10" s="54">
        <v>83498969</v>
      </c>
      <c r="R10" s="54">
        <v>276806257</v>
      </c>
      <c r="S10" s="54">
        <v>84897405</v>
      </c>
      <c r="T10" s="54">
        <v>132705549</v>
      </c>
      <c r="U10" s="54">
        <v>95271587</v>
      </c>
      <c r="V10" s="54">
        <v>312874541</v>
      </c>
      <c r="W10" s="54">
        <v>1156781564</v>
      </c>
      <c r="X10" s="54">
        <v>1147822056</v>
      </c>
      <c r="Y10" s="54">
        <v>8959508</v>
      </c>
      <c r="Z10" s="184">
        <v>0.78</v>
      </c>
      <c r="AA10" s="130">
        <v>1147822056</v>
      </c>
    </row>
    <row r="11" spans="1:27" ht="13.5">
      <c r="A11" s="183" t="s">
        <v>107</v>
      </c>
      <c r="B11" s="185"/>
      <c r="C11" s="155">
        <v>65887495</v>
      </c>
      <c r="D11" s="155">
        <v>0</v>
      </c>
      <c r="E11" s="156">
        <v>69772006</v>
      </c>
      <c r="F11" s="60">
        <v>69757006</v>
      </c>
      <c r="G11" s="60">
        <v>4641087</v>
      </c>
      <c r="H11" s="60">
        <v>6024535</v>
      </c>
      <c r="I11" s="60">
        <v>4292412</v>
      </c>
      <c r="J11" s="60">
        <v>14958034</v>
      </c>
      <c r="K11" s="60">
        <v>9534716</v>
      </c>
      <c r="L11" s="60">
        <v>3072223</v>
      </c>
      <c r="M11" s="60">
        <v>4784271</v>
      </c>
      <c r="N11" s="60">
        <v>17391210</v>
      </c>
      <c r="O11" s="60">
        <v>7495868</v>
      </c>
      <c r="P11" s="60">
        <v>5530419</v>
      </c>
      <c r="Q11" s="60">
        <v>5304537</v>
      </c>
      <c r="R11" s="60">
        <v>18330824</v>
      </c>
      <c r="S11" s="60">
        <v>6459235</v>
      </c>
      <c r="T11" s="60">
        <v>4784812</v>
      </c>
      <c r="U11" s="60">
        <v>5964676</v>
      </c>
      <c r="V11" s="60">
        <v>17208723</v>
      </c>
      <c r="W11" s="60">
        <v>67888791</v>
      </c>
      <c r="X11" s="60">
        <v>69757006</v>
      </c>
      <c r="Y11" s="60">
        <v>-1868215</v>
      </c>
      <c r="Z11" s="140">
        <v>-2.68</v>
      </c>
      <c r="AA11" s="155">
        <v>69757006</v>
      </c>
    </row>
    <row r="12" spans="1:27" ht="13.5">
      <c r="A12" s="183" t="s">
        <v>108</v>
      </c>
      <c r="B12" s="185"/>
      <c r="C12" s="155">
        <v>49599515</v>
      </c>
      <c r="D12" s="155">
        <v>0</v>
      </c>
      <c r="E12" s="156">
        <v>61126768</v>
      </c>
      <c r="F12" s="60">
        <v>61047196</v>
      </c>
      <c r="G12" s="60">
        <v>3605772</v>
      </c>
      <c r="H12" s="60">
        <v>4523511</v>
      </c>
      <c r="I12" s="60">
        <v>5017801</v>
      </c>
      <c r="J12" s="60">
        <v>13147084</v>
      </c>
      <c r="K12" s="60">
        <v>4721643</v>
      </c>
      <c r="L12" s="60">
        <v>6154318</v>
      </c>
      <c r="M12" s="60">
        <v>3620645</v>
      </c>
      <c r="N12" s="60">
        <v>14496606</v>
      </c>
      <c r="O12" s="60">
        <v>4691861</v>
      </c>
      <c r="P12" s="60">
        <v>3824125</v>
      </c>
      <c r="Q12" s="60">
        <v>5111176</v>
      </c>
      <c r="R12" s="60">
        <v>13627162</v>
      </c>
      <c r="S12" s="60">
        <v>3768926</v>
      </c>
      <c r="T12" s="60">
        <v>5791898</v>
      </c>
      <c r="U12" s="60">
        <v>4711397</v>
      </c>
      <c r="V12" s="60">
        <v>14272221</v>
      </c>
      <c r="W12" s="60">
        <v>55543073</v>
      </c>
      <c r="X12" s="60">
        <v>61047196</v>
      </c>
      <c r="Y12" s="60">
        <v>-5504123</v>
      </c>
      <c r="Z12" s="140">
        <v>-9.02</v>
      </c>
      <c r="AA12" s="155">
        <v>61047196</v>
      </c>
    </row>
    <row r="13" spans="1:27" ht="13.5">
      <c r="A13" s="181" t="s">
        <v>109</v>
      </c>
      <c r="B13" s="185"/>
      <c r="C13" s="155">
        <v>239543249</v>
      </c>
      <c r="D13" s="155">
        <v>0</v>
      </c>
      <c r="E13" s="156">
        <v>195615000</v>
      </c>
      <c r="F13" s="60">
        <v>195615000</v>
      </c>
      <c r="G13" s="60">
        <v>20229863</v>
      </c>
      <c r="H13" s="60">
        <v>20085437</v>
      </c>
      <c r="I13" s="60">
        <v>18301134</v>
      </c>
      <c r="J13" s="60">
        <v>58616434</v>
      </c>
      <c r="K13" s="60">
        <v>17412367</v>
      </c>
      <c r="L13" s="60">
        <v>17314759</v>
      </c>
      <c r="M13" s="60">
        <v>17148773</v>
      </c>
      <c r="N13" s="60">
        <v>51875899</v>
      </c>
      <c r="O13" s="60">
        <v>22012397</v>
      </c>
      <c r="P13" s="60">
        <v>22717469</v>
      </c>
      <c r="Q13" s="60">
        <v>40281105</v>
      </c>
      <c r="R13" s="60">
        <v>85010971</v>
      </c>
      <c r="S13" s="60">
        <v>29914479</v>
      </c>
      <c r="T13" s="60">
        <v>29704411</v>
      </c>
      <c r="U13" s="60">
        <v>115173081</v>
      </c>
      <c r="V13" s="60">
        <v>174791971</v>
      </c>
      <c r="W13" s="60">
        <v>370295275</v>
      </c>
      <c r="X13" s="60">
        <v>195615000</v>
      </c>
      <c r="Y13" s="60">
        <v>174680275</v>
      </c>
      <c r="Z13" s="140">
        <v>89.3</v>
      </c>
      <c r="AA13" s="155">
        <v>195615000</v>
      </c>
    </row>
    <row r="14" spans="1:27" ht="13.5">
      <c r="A14" s="181" t="s">
        <v>110</v>
      </c>
      <c r="B14" s="185"/>
      <c r="C14" s="155">
        <v>257704799</v>
      </c>
      <c r="D14" s="155">
        <v>0</v>
      </c>
      <c r="E14" s="156">
        <v>201712446</v>
      </c>
      <c r="F14" s="60">
        <v>201775088</v>
      </c>
      <c r="G14" s="60">
        <v>25957275</v>
      </c>
      <c r="H14" s="60">
        <v>30598354</v>
      </c>
      <c r="I14" s="60">
        <v>31197560</v>
      </c>
      <c r="J14" s="60">
        <v>87753189</v>
      </c>
      <c r="K14" s="60">
        <v>31936655</v>
      </c>
      <c r="L14" s="60">
        <v>32635605</v>
      </c>
      <c r="M14" s="60">
        <v>33462046</v>
      </c>
      <c r="N14" s="60">
        <v>98034306</v>
      </c>
      <c r="O14" s="60">
        <v>34587870</v>
      </c>
      <c r="P14" s="60">
        <v>33023545</v>
      </c>
      <c r="Q14" s="60">
        <v>27194540</v>
      </c>
      <c r="R14" s="60">
        <v>94805955</v>
      </c>
      <c r="S14" s="60">
        <v>28097035</v>
      </c>
      <c r="T14" s="60">
        <v>28389867</v>
      </c>
      <c r="U14" s="60">
        <v>24984674</v>
      </c>
      <c r="V14" s="60">
        <v>81471576</v>
      </c>
      <c r="W14" s="60">
        <v>362065026</v>
      </c>
      <c r="X14" s="60">
        <v>201775088</v>
      </c>
      <c r="Y14" s="60">
        <v>160289938</v>
      </c>
      <c r="Z14" s="140">
        <v>79.44</v>
      </c>
      <c r="AA14" s="155">
        <v>201775088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173028668</v>
      </c>
      <c r="D16" s="155">
        <v>0</v>
      </c>
      <c r="E16" s="156">
        <v>185158452</v>
      </c>
      <c r="F16" s="60">
        <v>185694487</v>
      </c>
      <c r="G16" s="60">
        <v>23028503</v>
      </c>
      <c r="H16" s="60">
        <v>11480487</v>
      </c>
      <c r="I16" s="60">
        <v>11236453</v>
      </c>
      <c r="J16" s="60">
        <v>45745443</v>
      </c>
      <c r="K16" s="60">
        <v>21632650</v>
      </c>
      <c r="L16" s="60">
        <v>16107934</v>
      </c>
      <c r="M16" s="60">
        <v>7417230</v>
      </c>
      <c r="N16" s="60">
        <v>45157814</v>
      </c>
      <c r="O16" s="60">
        <v>20845038</v>
      </c>
      <c r="P16" s="60">
        <v>16800551</v>
      </c>
      <c r="Q16" s="60">
        <v>16085469</v>
      </c>
      <c r="R16" s="60">
        <v>53731058</v>
      </c>
      <c r="S16" s="60">
        <v>11758572</v>
      </c>
      <c r="T16" s="60">
        <v>14731425</v>
      </c>
      <c r="U16" s="60">
        <v>8858014</v>
      </c>
      <c r="V16" s="60">
        <v>35348011</v>
      </c>
      <c r="W16" s="60">
        <v>179982326</v>
      </c>
      <c r="X16" s="60">
        <v>185694487</v>
      </c>
      <c r="Y16" s="60">
        <v>-5712161</v>
      </c>
      <c r="Z16" s="140">
        <v>-3.08</v>
      </c>
      <c r="AA16" s="155">
        <v>185694487</v>
      </c>
    </row>
    <row r="17" spans="1:27" ht="13.5">
      <c r="A17" s="181" t="s">
        <v>113</v>
      </c>
      <c r="B17" s="185"/>
      <c r="C17" s="155">
        <v>35331579</v>
      </c>
      <c r="D17" s="155">
        <v>0</v>
      </c>
      <c r="E17" s="156">
        <v>38984608</v>
      </c>
      <c r="F17" s="60">
        <v>39383776</v>
      </c>
      <c r="G17" s="60">
        <v>4078560</v>
      </c>
      <c r="H17" s="60">
        <v>2847829</v>
      </c>
      <c r="I17" s="60">
        <v>2879101</v>
      </c>
      <c r="J17" s="60">
        <v>9805490</v>
      </c>
      <c r="K17" s="60">
        <v>3285308</v>
      </c>
      <c r="L17" s="60">
        <v>2601029</v>
      </c>
      <c r="M17" s="60">
        <v>1986334</v>
      </c>
      <c r="N17" s="60">
        <v>7872671</v>
      </c>
      <c r="O17" s="60">
        <v>3431087</v>
      </c>
      <c r="P17" s="60">
        <v>3987231</v>
      </c>
      <c r="Q17" s="60">
        <v>3939333</v>
      </c>
      <c r="R17" s="60">
        <v>11357651</v>
      </c>
      <c r="S17" s="60">
        <v>2038032</v>
      </c>
      <c r="T17" s="60">
        <v>5648609</v>
      </c>
      <c r="U17" s="60">
        <v>5117527</v>
      </c>
      <c r="V17" s="60">
        <v>12804168</v>
      </c>
      <c r="W17" s="60">
        <v>41839980</v>
      </c>
      <c r="X17" s="60">
        <v>39383776</v>
      </c>
      <c r="Y17" s="60">
        <v>2456204</v>
      </c>
      <c r="Z17" s="140">
        <v>6.24</v>
      </c>
      <c r="AA17" s="155">
        <v>39383776</v>
      </c>
    </row>
    <row r="18" spans="1:27" ht="13.5">
      <c r="A18" s="183" t="s">
        <v>114</v>
      </c>
      <c r="B18" s="182"/>
      <c r="C18" s="155">
        <v>228211226</v>
      </c>
      <c r="D18" s="155">
        <v>0</v>
      </c>
      <c r="E18" s="156">
        <v>246054612</v>
      </c>
      <c r="F18" s="60">
        <v>246054612</v>
      </c>
      <c r="G18" s="60">
        <v>21884153</v>
      </c>
      <c r="H18" s="60">
        <v>19575488</v>
      </c>
      <c r="I18" s="60">
        <v>18189281</v>
      </c>
      <c r="J18" s="60">
        <v>59648922</v>
      </c>
      <c r="K18" s="60">
        <v>22877872</v>
      </c>
      <c r="L18" s="60">
        <v>18829186</v>
      </c>
      <c r="M18" s="60">
        <v>15060835</v>
      </c>
      <c r="N18" s="60">
        <v>56767893</v>
      </c>
      <c r="O18" s="60">
        <v>19798148</v>
      </c>
      <c r="P18" s="60">
        <v>18899227</v>
      </c>
      <c r="Q18" s="60">
        <v>163245</v>
      </c>
      <c r="R18" s="60">
        <v>38860620</v>
      </c>
      <c r="S18" s="60">
        <v>38744996</v>
      </c>
      <c r="T18" s="60">
        <v>21139900</v>
      </c>
      <c r="U18" s="60">
        <v>20478337</v>
      </c>
      <c r="V18" s="60">
        <v>80363233</v>
      </c>
      <c r="W18" s="60">
        <v>235640668</v>
      </c>
      <c r="X18" s="60">
        <v>246054612</v>
      </c>
      <c r="Y18" s="60">
        <v>-10413944</v>
      </c>
      <c r="Z18" s="140">
        <v>-4.23</v>
      </c>
      <c r="AA18" s="155">
        <v>246054612</v>
      </c>
    </row>
    <row r="19" spans="1:27" ht="13.5">
      <c r="A19" s="181" t="s">
        <v>34</v>
      </c>
      <c r="B19" s="185"/>
      <c r="C19" s="155">
        <v>3638073453</v>
      </c>
      <c r="D19" s="155">
        <v>0</v>
      </c>
      <c r="E19" s="156">
        <v>2618494975</v>
      </c>
      <c r="F19" s="60">
        <v>2680741810</v>
      </c>
      <c r="G19" s="60">
        <v>865298789</v>
      </c>
      <c r="H19" s="60">
        <v>43938056</v>
      </c>
      <c r="I19" s="60">
        <v>2446583</v>
      </c>
      <c r="J19" s="60">
        <v>911683428</v>
      </c>
      <c r="K19" s="60">
        <v>92282745</v>
      </c>
      <c r="L19" s="60">
        <v>664762010</v>
      </c>
      <c r="M19" s="60">
        <v>25423580</v>
      </c>
      <c r="N19" s="60">
        <v>782468335</v>
      </c>
      <c r="O19" s="60">
        <v>9082821</v>
      </c>
      <c r="P19" s="60">
        <v>118483777</v>
      </c>
      <c r="Q19" s="60">
        <v>500374248</v>
      </c>
      <c r="R19" s="60">
        <v>627940846</v>
      </c>
      <c r="S19" s="60">
        <v>19765265</v>
      </c>
      <c r="T19" s="60">
        <v>18287040</v>
      </c>
      <c r="U19" s="60">
        <v>43362521</v>
      </c>
      <c r="V19" s="60">
        <v>81414826</v>
      </c>
      <c r="W19" s="60">
        <v>2403507435</v>
      </c>
      <c r="X19" s="60">
        <v>2680741810</v>
      </c>
      <c r="Y19" s="60">
        <v>-277234375</v>
      </c>
      <c r="Z19" s="140">
        <v>-10.34</v>
      </c>
      <c r="AA19" s="155">
        <v>2680741810</v>
      </c>
    </row>
    <row r="20" spans="1:27" ht="13.5">
      <c r="A20" s="181" t="s">
        <v>35</v>
      </c>
      <c r="B20" s="185"/>
      <c r="C20" s="155">
        <v>138189007</v>
      </c>
      <c r="D20" s="155">
        <v>0</v>
      </c>
      <c r="E20" s="156">
        <v>1458214914</v>
      </c>
      <c r="F20" s="54">
        <v>1458209735</v>
      </c>
      <c r="G20" s="54">
        <v>5728301</v>
      </c>
      <c r="H20" s="54">
        <v>484905551</v>
      </c>
      <c r="I20" s="54">
        <v>8506174</v>
      </c>
      <c r="J20" s="54">
        <v>499140026</v>
      </c>
      <c r="K20" s="54">
        <v>1982147</v>
      </c>
      <c r="L20" s="54">
        <v>1969770</v>
      </c>
      <c r="M20" s="54">
        <v>475674626</v>
      </c>
      <c r="N20" s="54">
        <v>479626543</v>
      </c>
      <c r="O20" s="54">
        <v>12209422</v>
      </c>
      <c r="P20" s="54">
        <v>2776395</v>
      </c>
      <c r="Q20" s="54">
        <v>476724193</v>
      </c>
      <c r="R20" s="54">
        <v>491710010</v>
      </c>
      <c r="S20" s="54">
        <v>2086596</v>
      </c>
      <c r="T20" s="54">
        <v>3949321</v>
      </c>
      <c r="U20" s="54">
        <v>24907664</v>
      </c>
      <c r="V20" s="54">
        <v>30943581</v>
      </c>
      <c r="W20" s="54">
        <v>1501420160</v>
      </c>
      <c r="X20" s="54">
        <v>1458209735</v>
      </c>
      <c r="Y20" s="54">
        <v>43210425</v>
      </c>
      <c r="Z20" s="184">
        <v>2.96</v>
      </c>
      <c r="AA20" s="130">
        <v>1458209735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5000000</v>
      </c>
      <c r="F21" s="60">
        <v>5000000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5000000</v>
      </c>
      <c r="Y21" s="60">
        <v>-5000000</v>
      </c>
      <c r="Z21" s="140">
        <v>-100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21134921157</v>
      </c>
      <c r="D22" s="188">
        <f>SUM(D5:D21)</f>
        <v>0</v>
      </c>
      <c r="E22" s="189">
        <f t="shared" si="0"/>
        <v>24767642787</v>
      </c>
      <c r="F22" s="190">
        <f t="shared" si="0"/>
        <v>25009478054</v>
      </c>
      <c r="G22" s="190">
        <f t="shared" si="0"/>
        <v>2766434605</v>
      </c>
      <c r="H22" s="190">
        <f t="shared" si="0"/>
        <v>2450988375</v>
      </c>
      <c r="I22" s="190">
        <f t="shared" si="0"/>
        <v>1984912283</v>
      </c>
      <c r="J22" s="190">
        <f t="shared" si="0"/>
        <v>7202335263</v>
      </c>
      <c r="K22" s="190">
        <f t="shared" si="0"/>
        <v>1734211295</v>
      </c>
      <c r="L22" s="190">
        <f t="shared" si="0"/>
        <v>2391502171</v>
      </c>
      <c r="M22" s="190">
        <f t="shared" si="0"/>
        <v>2093059167</v>
      </c>
      <c r="N22" s="190">
        <f t="shared" si="0"/>
        <v>6218772633</v>
      </c>
      <c r="O22" s="190">
        <f t="shared" si="0"/>
        <v>1625878079</v>
      </c>
      <c r="P22" s="190">
        <f t="shared" si="0"/>
        <v>1713753126</v>
      </c>
      <c r="Q22" s="190">
        <f t="shared" si="0"/>
        <v>2548257662</v>
      </c>
      <c r="R22" s="190">
        <f t="shared" si="0"/>
        <v>5887888867</v>
      </c>
      <c r="S22" s="190">
        <f t="shared" si="0"/>
        <v>1635525549</v>
      </c>
      <c r="T22" s="190">
        <f t="shared" si="0"/>
        <v>1667436376</v>
      </c>
      <c r="U22" s="190">
        <f t="shared" si="0"/>
        <v>1748711449</v>
      </c>
      <c r="V22" s="190">
        <f t="shared" si="0"/>
        <v>5051673374</v>
      </c>
      <c r="W22" s="190">
        <f t="shared" si="0"/>
        <v>24360670137</v>
      </c>
      <c r="X22" s="190">
        <f t="shared" si="0"/>
        <v>25009478054</v>
      </c>
      <c r="Y22" s="190">
        <f t="shared" si="0"/>
        <v>-648807917</v>
      </c>
      <c r="Z22" s="191">
        <f>+IF(X22&lt;&gt;0,+(Y22/X22)*100,0)</f>
        <v>-2.5942481310449823</v>
      </c>
      <c r="AA22" s="188">
        <f>SUM(AA5:AA21)</f>
        <v>25009478054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4276570696</v>
      </c>
      <c r="D25" s="155">
        <v>0</v>
      </c>
      <c r="E25" s="156">
        <v>5134072657</v>
      </c>
      <c r="F25" s="60">
        <v>5157836724</v>
      </c>
      <c r="G25" s="60">
        <v>383054363</v>
      </c>
      <c r="H25" s="60">
        <v>367324481</v>
      </c>
      <c r="I25" s="60">
        <v>371308028</v>
      </c>
      <c r="J25" s="60">
        <v>1121686872</v>
      </c>
      <c r="K25" s="60">
        <v>374587935</v>
      </c>
      <c r="L25" s="60">
        <v>379574265</v>
      </c>
      <c r="M25" s="60">
        <v>388867158</v>
      </c>
      <c r="N25" s="60">
        <v>1143029358</v>
      </c>
      <c r="O25" s="60">
        <v>390071827</v>
      </c>
      <c r="P25" s="60">
        <v>381916810</v>
      </c>
      <c r="Q25" s="60">
        <v>391352856</v>
      </c>
      <c r="R25" s="60">
        <v>1163341493</v>
      </c>
      <c r="S25" s="60">
        <v>392268393</v>
      </c>
      <c r="T25" s="60">
        <v>391413111</v>
      </c>
      <c r="U25" s="60">
        <v>360128304</v>
      </c>
      <c r="V25" s="60">
        <v>1143809808</v>
      </c>
      <c r="W25" s="60">
        <v>4571867531</v>
      </c>
      <c r="X25" s="60">
        <v>5157836724</v>
      </c>
      <c r="Y25" s="60">
        <v>-585969193</v>
      </c>
      <c r="Z25" s="140">
        <v>-11.36</v>
      </c>
      <c r="AA25" s="155">
        <v>5157836724</v>
      </c>
    </row>
    <row r="26" spans="1:27" ht="13.5">
      <c r="A26" s="183" t="s">
        <v>38</v>
      </c>
      <c r="B26" s="182"/>
      <c r="C26" s="155">
        <v>87954568</v>
      </c>
      <c r="D26" s="155">
        <v>0</v>
      </c>
      <c r="E26" s="156">
        <v>97285812</v>
      </c>
      <c r="F26" s="60">
        <v>92785812</v>
      </c>
      <c r="G26" s="60">
        <v>7412207</v>
      </c>
      <c r="H26" s="60">
        <v>7412207</v>
      </c>
      <c r="I26" s="60">
        <v>7380019</v>
      </c>
      <c r="J26" s="60">
        <v>22204433</v>
      </c>
      <c r="K26" s="60">
        <v>7391821</v>
      </c>
      <c r="L26" s="60">
        <v>7384902</v>
      </c>
      <c r="M26" s="60">
        <v>7415425</v>
      </c>
      <c r="N26" s="60">
        <v>22192148</v>
      </c>
      <c r="O26" s="60">
        <v>7412207</v>
      </c>
      <c r="P26" s="60">
        <v>11270365</v>
      </c>
      <c r="Q26" s="60">
        <v>7788994</v>
      </c>
      <c r="R26" s="60">
        <v>26471566</v>
      </c>
      <c r="S26" s="60">
        <v>7932881</v>
      </c>
      <c r="T26" s="60">
        <v>7739510</v>
      </c>
      <c r="U26" s="60">
        <v>7600728</v>
      </c>
      <c r="V26" s="60">
        <v>23273119</v>
      </c>
      <c r="W26" s="60">
        <v>94141266</v>
      </c>
      <c r="X26" s="60">
        <v>92785812</v>
      </c>
      <c r="Y26" s="60">
        <v>1355454</v>
      </c>
      <c r="Z26" s="140">
        <v>1.46</v>
      </c>
      <c r="AA26" s="155">
        <v>92785812</v>
      </c>
    </row>
    <row r="27" spans="1:27" ht="13.5">
      <c r="A27" s="183" t="s">
        <v>118</v>
      </c>
      <c r="B27" s="182"/>
      <c r="C27" s="155">
        <v>887674953</v>
      </c>
      <c r="D27" s="155">
        <v>0</v>
      </c>
      <c r="E27" s="156">
        <v>1144565966</v>
      </c>
      <c r="F27" s="60">
        <v>1144565966</v>
      </c>
      <c r="G27" s="60">
        <v>95380497</v>
      </c>
      <c r="H27" s="60">
        <v>144129700</v>
      </c>
      <c r="I27" s="60">
        <v>306646741</v>
      </c>
      <c r="J27" s="60">
        <v>546156938</v>
      </c>
      <c r="K27" s="60">
        <v>258902691</v>
      </c>
      <c r="L27" s="60">
        <v>133402451</v>
      </c>
      <c r="M27" s="60">
        <v>108990547</v>
      </c>
      <c r="N27" s="60">
        <v>501295689</v>
      </c>
      <c r="O27" s="60">
        <v>95380497</v>
      </c>
      <c r="P27" s="60">
        <v>95380497</v>
      </c>
      <c r="Q27" s="60">
        <v>0</v>
      </c>
      <c r="R27" s="60">
        <v>190760994</v>
      </c>
      <c r="S27" s="60">
        <v>0</v>
      </c>
      <c r="T27" s="60">
        <v>0</v>
      </c>
      <c r="U27" s="60">
        <v>0</v>
      </c>
      <c r="V27" s="60">
        <v>0</v>
      </c>
      <c r="W27" s="60">
        <v>1238213621</v>
      </c>
      <c r="X27" s="60">
        <v>1144565966</v>
      </c>
      <c r="Y27" s="60">
        <v>93647655</v>
      </c>
      <c r="Z27" s="140">
        <v>8.18</v>
      </c>
      <c r="AA27" s="155">
        <v>1144565966</v>
      </c>
    </row>
    <row r="28" spans="1:27" ht="13.5">
      <c r="A28" s="183" t="s">
        <v>39</v>
      </c>
      <c r="B28" s="182"/>
      <c r="C28" s="155">
        <v>2055904602</v>
      </c>
      <c r="D28" s="155">
        <v>0</v>
      </c>
      <c r="E28" s="156">
        <v>1312895549</v>
      </c>
      <c r="F28" s="60">
        <v>1312895549</v>
      </c>
      <c r="G28" s="60">
        <v>109407961</v>
      </c>
      <c r="H28" s="60">
        <v>109407963</v>
      </c>
      <c r="I28" s="60">
        <v>109407963</v>
      </c>
      <c r="J28" s="60">
        <v>328223887</v>
      </c>
      <c r="K28" s="60">
        <v>109407963</v>
      </c>
      <c r="L28" s="60">
        <v>109407963</v>
      </c>
      <c r="M28" s="60">
        <v>109407963</v>
      </c>
      <c r="N28" s="60">
        <v>328223889</v>
      </c>
      <c r="O28" s="60">
        <v>109407963</v>
      </c>
      <c r="P28" s="60">
        <v>109407963</v>
      </c>
      <c r="Q28" s="60">
        <v>109407963</v>
      </c>
      <c r="R28" s="60">
        <v>328223889</v>
      </c>
      <c r="S28" s="60">
        <v>109407963</v>
      </c>
      <c r="T28" s="60">
        <v>105587355</v>
      </c>
      <c r="U28" s="60">
        <v>113228566</v>
      </c>
      <c r="V28" s="60">
        <v>328223884</v>
      </c>
      <c r="W28" s="60">
        <v>1312895549</v>
      </c>
      <c r="X28" s="60">
        <v>1312895549</v>
      </c>
      <c r="Y28" s="60">
        <v>0</v>
      </c>
      <c r="Z28" s="140">
        <v>0</v>
      </c>
      <c r="AA28" s="155">
        <v>1312895549</v>
      </c>
    </row>
    <row r="29" spans="1:27" ht="13.5">
      <c r="A29" s="183" t="s">
        <v>40</v>
      </c>
      <c r="B29" s="182"/>
      <c r="C29" s="155">
        <v>522865540</v>
      </c>
      <c r="D29" s="155">
        <v>0</v>
      </c>
      <c r="E29" s="156">
        <v>685215331</v>
      </c>
      <c r="F29" s="60">
        <v>673514305</v>
      </c>
      <c r="G29" s="60">
        <v>40151491</v>
      </c>
      <c r="H29" s="60">
        <v>0</v>
      </c>
      <c r="I29" s="60">
        <v>79007773</v>
      </c>
      <c r="J29" s="60">
        <v>119159264</v>
      </c>
      <c r="K29" s="60">
        <v>40044780</v>
      </c>
      <c r="L29" s="60">
        <v>0</v>
      </c>
      <c r="M29" s="60">
        <v>79136559</v>
      </c>
      <c r="N29" s="60">
        <v>119181339</v>
      </c>
      <c r="O29" s="60">
        <v>40151491</v>
      </c>
      <c r="P29" s="60">
        <v>32627761</v>
      </c>
      <c r="Q29" s="60">
        <v>40354340</v>
      </c>
      <c r="R29" s="60">
        <v>113133592</v>
      </c>
      <c r="S29" s="60">
        <v>207552</v>
      </c>
      <c r="T29" s="60">
        <v>79103624</v>
      </c>
      <c r="U29" s="60">
        <v>5610571</v>
      </c>
      <c r="V29" s="60">
        <v>84921747</v>
      </c>
      <c r="W29" s="60">
        <v>436395942</v>
      </c>
      <c r="X29" s="60">
        <v>673514305</v>
      </c>
      <c r="Y29" s="60">
        <v>-237118363</v>
      </c>
      <c r="Z29" s="140">
        <v>-35.21</v>
      </c>
      <c r="AA29" s="155">
        <v>673514305</v>
      </c>
    </row>
    <row r="30" spans="1:27" ht="13.5">
      <c r="A30" s="183" t="s">
        <v>119</v>
      </c>
      <c r="B30" s="182"/>
      <c r="C30" s="155">
        <v>8852863936</v>
      </c>
      <c r="D30" s="155">
        <v>0</v>
      </c>
      <c r="E30" s="156">
        <v>9686163283</v>
      </c>
      <c r="F30" s="60">
        <v>9708163283</v>
      </c>
      <c r="G30" s="60">
        <v>1133481073</v>
      </c>
      <c r="H30" s="60">
        <v>1085264426</v>
      </c>
      <c r="I30" s="60">
        <v>697316544</v>
      </c>
      <c r="J30" s="60">
        <v>2916062043</v>
      </c>
      <c r="K30" s="60">
        <v>744276663</v>
      </c>
      <c r="L30" s="60">
        <v>693902145</v>
      </c>
      <c r="M30" s="60">
        <v>637399201</v>
      </c>
      <c r="N30" s="60">
        <v>2075578009</v>
      </c>
      <c r="O30" s="60">
        <v>673794924</v>
      </c>
      <c r="P30" s="60">
        <v>667999321</v>
      </c>
      <c r="Q30" s="60">
        <v>662643008</v>
      </c>
      <c r="R30" s="60">
        <v>2004437253</v>
      </c>
      <c r="S30" s="60">
        <v>724822408</v>
      </c>
      <c r="T30" s="60">
        <v>726836364</v>
      </c>
      <c r="U30" s="60">
        <v>877946610</v>
      </c>
      <c r="V30" s="60">
        <v>2329605382</v>
      </c>
      <c r="W30" s="60">
        <v>9325682687</v>
      </c>
      <c r="X30" s="60">
        <v>9708163283</v>
      </c>
      <c r="Y30" s="60">
        <v>-382480596</v>
      </c>
      <c r="Z30" s="140">
        <v>-3.94</v>
      </c>
      <c r="AA30" s="155">
        <v>9708163283</v>
      </c>
    </row>
    <row r="31" spans="1:27" ht="13.5">
      <c r="A31" s="183" t="s">
        <v>120</v>
      </c>
      <c r="B31" s="182"/>
      <c r="C31" s="155">
        <v>1839955191</v>
      </c>
      <c r="D31" s="155">
        <v>0</v>
      </c>
      <c r="E31" s="156">
        <v>2118929329</v>
      </c>
      <c r="F31" s="60">
        <v>2133516459</v>
      </c>
      <c r="G31" s="60">
        <v>77921735</v>
      </c>
      <c r="H31" s="60">
        <v>119263466</v>
      </c>
      <c r="I31" s="60">
        <v>141789135</v>
      </c>
      <c r="J31" s="60">
        <v>338974336</v>
      </c>
      <c r="K31" s="60">
        <v>168527456</v>
      </c>
      <c r="L31" s="60">
        <v>145527066</v>
      </c>
      <c r="M31" s="60">
        <v>184359867</v>
      </c>
      <c r="N31" s="60">
        <v>498414389</v>
      </c>
      <c r="O31" s="60">
        <v>142124410</v>
      </c>
      <c r="P31" s="60">
        <v>171275590</v>
      </c>
      <c r="Q31" s="60">
        <v>161292344</v>
      </c>
      <c r="R31" s="60">
        <v>474692344</v>
      </c>
      <c r="S31" s="60">
        <v>150842144</v>
      </c>
      <c r="T31" s="60">
        <v>149843194</v>
      </c>
      <c r="U31" s="60">
        <v>284946266</v>
      </c>
      <c r="V31" s="60">
        <v>585631604</v>
      </c>
      <c r="W31" s="60">
        <v>1897712673</v>
      </c>
      <c r="X31" s="60">
        <v>2133516459</v>
      </c>
      <c r="Y31" s="60">
        <v>-235803786</v>
      </c>
      <c r="Z31" s="140">
        <v>-11.05</v>
      </c>
      <c r="AA31" s="155">
        <v>2133516459</v>
      </c>
    </row>
    <row r="32" spans="1:27" ht="13.5">
      <c r="A32" s="183" t="s">
        <v>121</v>
      </c>
      <c r="B32" s="182"/>
      <c r="C32" s="155">
        <v>685955161</v>
      </c>
      <c r="D32" s="155">
        <v>0</v>
      </c>
      <c r="E32" s="156">
        <v>810489926</v>
      </c>
      <c r="F32" s="60">
        <v>846254191</v>
      </c>
      <c r="G32" s="60">
        <v>652430</v>
      </c>
      <c r="H32" s="60">
        <v>30685563</v>
      </c>
      <c r="I32" s="60">
        <v>26761678</v>
      </c>
      <c r="J32" s="60">
        <v>58099671</v>
      </c>
      <c r="K32" s="60">
        <v>72344673</v>
      </c>
      <c r="L32" s="60">
        <v>55901345</v>
      </c>
      <c r="M32" s="60">
        <v>59568259</v>
      </c>
      <c r="N32" s="60">
        <v>187814277</v>
      </c>
      <c r="O32" s="60">
        <v>31835668</v>
      </c>
      <c r="P32" s="60">
        <v>62777216</v>
      </c>
      <c r="Q32" s="60">
        <v>42162906</v>
      </c>
      <c r="R32" s="60">
        <v>136775790</v>
      </c>
      <c r="S32" s="60">
        <v>51369014</v>
      </c>
      <c r="T32" s="60">
        <v>74969464</v>
      </c>
      <c r="U32" s="60">
        <v>127146172</v>
      </c>
      <c r="V32" s="60">
        <v>253484650</v>
      </c>
      <c r="W32" s="60">
        <v>636174388</v>
      </c>
      <c r="X32" s="60">
        <v>846254191</v>
      </c>
      <c r="Y32" s="60">
        <v>-210079803</v>
      </c>
      <c r="Z32" s="140">
        <v>-24.82</v>
      </c>
      <c r="AA32" s="155">
        <v>846254191</v>
      </c>
    </row>
    <row r="33" spans="1:27" ht="13.5">
      <c r="A33" s="183" t="s">
        <v>42</v>
      </c>
      <c r="B33" s="182"/>
      <c r="C33" s="155">
        <v>960645420</v>
      </c>
      <c r="D33" s="155">
        <v>0</v>
      </c>
      <c r="E33" s="156">
        <v>1003678823</v>
      </c>
      <c r="F33" s="60">
        <v>999198823</v>
      </c>
      <c r="G33" s="60">
        <v>13779031</v>
      </c>
      <c r="H33" s="60">
        <v>80934803</v>
      </c>
      <c r="I33" s="60">
        <v>93184308</v>
      </c>
      <c r="J33" s="60">
        <v>187898142</v>
      </c>
      <c r="K33" s="60">
        <v>37468852</v>
      </c>
      <c r="L33" s="60">
        <v>70018269</v>
      </c>
      <c r="M33" s="60">
        <v>88025723</v>
      </c>
      <c r="N33" s="60">
        <v>195512844</v>
      </c>
      <c r="O33" s="60">
        <v>63396325</v>
      </c>
      <c r="P33" s="60">
        <v>74356177</v>
      </c>
      <c r="Q33" s="60">
        <v>70305355</v>
      </c>
      <c r="R33" s="60">
        <v>208057857</v>
      </c>
      <c r="S33" s="60">
        <v>66110496</v>
      </c>
      <c r="T33" s="60">
        <v>58579793</v>
      </c>
      <c r="U33" s="60">
        <v>81826379</v>
      </c>
      <c r="V33" s="60">
        <v>206516668</v>
      </c>
      <c r="W33" s="60">
        <v>797985511</v>
      </c>
      <c r="X33" s="60">
        <v>999198823</v>
      </c>
      <c r="Y33" s="60">
        <v>-201213312</v>
      </c>
      <c r="Z33" s="140">
        <v>-20.14</v>
      </c>
      <c r="AA33" s="155">
        <v>999198823</v>
      </c>
    </row>
    <row r="34" spans="1:27" ht="13.5">
      <c r="A34" s="183" t="s">
        <v>43</v>
      </c>
      <c r="B34" s="182"/>
      <c r="C34" s="155">
        <v>981874181</v>
      </c>
      <c r="D34" s="155">
        <v>0</v>
      </c>
      <c r="E34" s="156">
        <v>2615640181</v>
      </c>
      <c r="F34" s="60">
        <v>2248984311</v>
      </c>
      <c r="G34" s="60">
        <v>26692991</v>
      </c>
      <c r="H34" s="60">
        <v>60994633</v>
      </c>
      <c r="I34" s="60">
        <v>104400474</v>
      </c>
      <c r="J34" s="60">
        <v>192088098</v>
      </c>
      <c r="K34" s="60">
        <v>153142360</v>
      </c>
      <c r="L34" s="60">
        <v>117232594</v>
      </c>
      <c r="M34" s="60">
        <v>110024884</v>
      </c>
      <c r="N34" s="60">
        <v>380399838</v>
      </c>
      <c r="O34" s="60">
        <v>67418970</v>
      </c>
      <c r="P34" s="60">
        <v>112761208</v>
      </c>
      <c r="Q34" s="60">
        <v>92086777</v>
      </c>
      <c r="R34" s="60">
        <v>272266955</v>
      </c>
      <c r="S34" s="60">
        <v>106694641</v>
      </c>
      <c r="T34" s="60">
        <v>120628537</v>
      </c>
      <c r="U34" s="60">
        <v>298394445</v>
      </c>
      <c r="V34" s="60">
        <v>525717623</v>
      </c>
      <c r="W34" s="60">
        <v>1370472514</v>
      </c>
      <c r="X34" s="60">
        <v>2248984311</v>
      </c>
      <c r="Y34" s="60">
        <v>-878511797</v>
      </c>
      <c r="Z34" s="140">
        <v>-39.06</v>
      </c>
      <c r="AA34" s="155">
        <v>2248984311</v>
      </c>
    </row>
    <row r="35" spans="1:27" ht="13.5">
      <c r="A35" s="181" t="s">
        <v>122</v>
      </c>
      <c r="B35" s="185"/>
      <c r="C35" s="155">
        <v>15256261</v>
      </c>
      <c r="D35" s="155">
        <v>0</v>
      </c>
      <c r="E35" s="156">
        <v>25000000</v>
      </c>
      <c r="F35" s="60">
        <v>25000000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25000000</v>
      </c>
      <c r="Y35" s="60">
        <v>-25000000</v>
      </c>
      <c r="Z35" s="140">
        <v>-100</v>
      </c>
      <c r="AA35" s="155">
        <v>25000000</v>
      </c>
    </row>
    <row r="36" spans="1:27" ht="12.75">
      <c r="A36" s="193" t="s">
        <v>44</v>
      </c>
      <c r="B36" s="187"/>
      <c r="C36" s="188">
        <f aca="true" t="shared" si="1" ref="C36:Y36">SUM(C25:C35)</f>
        <v>21167520509</v>
      </c>
      <c r="D36" s="188">
        <f>SUM(D25:D35)</f>
        <v>0</v>
      </c>
      <c r="E36" s="189">
        <f t="shared" si="1"/>
        <v>24633936857</v>
      </c>
      <c r="F36" s="190">
        <f t="shared" si="1"/>
        <v>24342715423</v>
      </c>
      <c r="G36" s="190">
        <f t="shared" si="1"/>
        <v>1887933779</v>
      </c>
      <c r="H36" s="190">
        <f t="shared" si="1"/>
        <v>2005417242</v>
      </c>
      <c r="I36" s="190">
        <f t="shared" si="1"/>
        <v>1937202663</v>
      </c>
      <c r="J36" s="190">
        <f t="shared" si="1"/>
        <v>5830553684</v>
      </c>
      <c r="K36" s="190">
        <f t="shared" si="1"/>
        <v>1966095194</v>
      </c>
      <c r="L36" s="190">
        <f t="shared" si="1"/>
        <v>1712351000</v>
      </c>
      <c r="M36" s="190">
        <f t="shared" si="1"/>
        <v>1773195586</v>
      </c>
      <c r="N36" s="190">
        <f t="shared" si="1"/>
        <v>5451641780</v>
      </c>
      <c r="O36" s="190">
        <f t="shared" si="1"/>
        <v>1620994282</v>
      </c>
      <c r="P36" s="190">
        <f t="shared" si="1"/>
        <v>1719772908</v>
      </c>
      <c r="Q36" s="190">
        <f t="shared" si="1"/>
        <v>1577394543</v>
      </c>
      <c r="R36" s="190">
        <f t="shared" si="1"/>
        <v>4918161733</v>
      </c>
      <c r="S36" s="190">
        <f t="shared" si="1"/>
        <v>1609655492</v>
      </c>
      <c r="T36" s="190">
        <f t="shared" si="1"/>
        <v>1714700952</v>
      </c>
      <c r="U36" s="190">
        <f t="shared" si="1"/>
        <v>2156828041</v>
      </c>
      <c r="V36" s="190">
        <f t="shared" si="1"/>
        <v>5481184485</v>
      </c>
      <c r="W36" s="190">
        <f t="shared" si="1"/>
        <v>21681541682</v>
      </c>
      <c r="X36" s="190">
        <f t="shared" si="1"/>
        <v>24342715423</v>
      </c>
      <c r="Y36" s="190">
        <f t="shared" si="1"/>
        <v>-2661173741</v>
      </c>
      <c r="Z36" s="191">
        <f>+IF(X36&lt;&gt;0,+(Y36/X36)*100,0)</f>
        <v>-10.932115397798281</v>
      </c>
      <c r="AA36" s="188">
        <f>SUM(AA25:AA35)</f>
        <v>24342715423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-32599352</v>
      </c>
      <c r="D38" s="199">
        <f>+D22-D36</f>
        <v>0</v>
      </c>
      <c r="E38" s="200">
        <f t="shared" si="2"/>
        <v>133705930</v>
      </c>
      <c r="F38" s="106">
        <f t="shared" si="2"/>
        <v>666762631</v>
      </c>
      <c r="G38" s="106">
        <f t="shared" si="2"/>
        <v>878500826</v>
      </c>
      <c r="H38" s="106">
        <f t="shared" si="2"/>
        <v>445571133</v>
      </c>
      <c r="I38" s="106">
        <f t="shared" si="2"/>
        <v>47709620</v>
      </c>
      <c r="J38" s="106">
        <f t="shared" si="2"/>
        <v>1371781579</v>
      </c>
      <c r="K38" s="106">
        <f t="shared" si="2"/>
        <v>-231883899</v>
      </c>
      <c r="L38" s="106">
        <f t="shared" si="2"/>
        <v>679151171</v>
      </c>
      <c r="M38" s="106">
        <f t="shared" si="2"/>
        <v>319863581</v>
      </c>
      <c r="N38" s="106">
        <f t="shared" si="2"/>
        <v>767130853</v>
      </c>
      <c r="O38" s="106">
        <f t="shared" si="2"/>
        <v>4883797</v>
      </c>
      <c r="P38" s="106">
        <f t="shared" si="2"/>
        <v>-6019782</v>
      </c>
      <c r="Q38" s="106">
        <f t="shared" si="2"/>
        <v>970863119</v>
      </c>
      <c r="R38" s="106">
        <f t="shared" si="2"/>
        <v>969727134</v>
      </c>
      <c r="S38" s="106">
        <f t="shared" si="2"/>
        <v>25870057</v>
      </c>
      <c r="T38" s="106">
        <f t="shared" si="2"/>
        <v>-47264576</v>
      </c>
      <c r="U38" s="106">
        <f t="shared" si="2"/>
        <v>-408116592</v>
      </c>
      <c r="V38" s="106">
        <f t="shared" si="2"/>
        <v>-429511111</v>
      </c>
      <c r="W38" s="106">
        <f t="shared" si="2"/>
        <v>2679128455</v>
      </c>
      <c r="X38" s="106">
        <f>IF(F22=F36,0,X22-X36)</f>
        <v>666762631</v>
      </c>
      <c r="Y38" s="106">
        <f t="shared" si="2"/>
        <v>2012365824</v>
      </c>
      <c r="Z38" s="201">
        <f>+IF(X38&lt;&gt;0,+(Y38/X38)*100,0)</f>
        <v>301.81142890114967</v>
      </c>
      <c r="AA38" s="199">
        <f>+AA22-AA36</f>
        <v>666762631</v>
      </c>
    </row>
    <row r="39" spans="1:27" ht="13.5">
      <c r="A39" s="181" t="s">
        <v>46</v>
      </c>
      <c r="B39" s="185"/>
      <c r="C39" s="155">
        <v>1108485030</v>
      </c>
      <c r="D39" s="155">
        <v>0</v>
      </c>
      <c r="E39" s="156">
        <v>1691438196</v>
      </c>
      <c r="F39" s="60">
        <v>1816896764</v>
      </c>
      <c r="G39" s="60">
        <v>26761872</v>
      </c>
      <c r="H39" s="60">
        <v>74606948</v>
      </c>
      <c r="I39" s="60">
        <v>110660029</v>
      </c>
      <c r="J39" s="60">
        <v>212028849</v>
      </c>
      <c r="K39" s="60">
        <v>166734376</v>
      </c>
      <c r="L39" s="60">
        <v>139200606</v>
      </c>
      <c r="M39" s="60">
        <v>128385691</v>
      </c>
      <c r="N39" s="60">
        <v>434320673</v>
      </c>
      <c r="O39" s="60">
        <v>38303875</v>
      </c>
      <c r="P39" s="60">
        <v>86086571</v>
      </c>
      <c r="Q39" s="60">
        <v>51220643</v>
      </c>
      <c r="R39" s="60">
        <v>175611089</v>
      </c>
      <c r="S39" s="60">
        <v>65283053</v>
      </c>
      <c r="T39" s="60">
        <v>95648804</v>
      </c>
      <c r="U39" s="60">
        <v>411266227</v>
      </c>
      <c r="V39" s="60">
        <v>572198084</v>
      </c>
      <c r="W39" s="60">
        <v>1394158695</v>
      </c>
      <c r="X39" s="60">
        <v>1816896764</v>
      </c>
      <c r="Y39" s="60">
        <v>-422738069</v>
      </c>
      <c r="Z39" s="140">
        <v>-23.27</v>
      </c>
      <c r="AA39" s="155">
        <v>1816896764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-130000000</v>
      </c>
      <c r="F41" s="60">
        <v>-130000000</v>
      </c>
      <c r="G41" s="202">
        <v>0</v>
      </c>
      <c r="H41" s="202">
        <v>-21666666</v>
      </c>
      <c r="I41" s="202">
        <v>-10833334</v>
      </c>
      <c r="J41" s="60">
        <v>-32500000</v>
      </c>
      <c r="K41" s="202">
        <v>-10833334</v>
      </c>
      <c r="L41" s="202">
        <v>-10833334</v>
      </c>
      <c r="M41" s="60">
        <v>-10833334</v>
      </c>
      <c r="N41" s="202">
        <v>-32500002</v>
      </c>
      <c r="O41" s="202">
        <v>-10833334</v>
      </c>
      <c r="P41" s="202">
        <v>-10833334</v>
      </c>
      <c r="Q41" s="60">
        <v>-10833334</v>
      </c>
      <c r="R41" s="202">
        <v>-32500002</v>
      </c>
      <c r="S41" s="202">
        <v>-10833334</v>
      </c>
      <c r="T41" s="60">
        <v>-10833334</v>
      </c>
      <c r="U41" s="202">
        <v>-10833328</v>
      </c>
      <c r="V41" s="202">
        <v>-32499996</v>
      </c>
      <c r="W41" s="202">
        <v>-130000000</v>
      </c>
      <c r="X41" s="60">
        <v>-130000000</v>
      </c>
      <c r="Y41" s="202">
        <v>0</v>
      </c>
      <c r="Z41" s="203">
        <v>0</v>
      </c>
      <c r="AA41" s="204">
        <v>-130000000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1075885678</v>
      </c>
      <c r="D42" s="206">
        <f>SUM(D38:D41)</f>
        <v>0</v>
      </c>
      <c r="E42" s="207">
        <f t="shared" si="3"/>
        <v>1695144126</v>
      </c>
      <c r="F42" s="88">
        <f t="shared" si="3"/>
        <v>2353659395</v>
      </c>
      <c r="G42" s="88">
        <f t="shared" si="3"/>
        <v>905262698</v>
      </c>
      <c r="H42" s="88">
        <f t="shared" si="3"/>
        <v>498511415</v>
      </c>
      <c r="I42" s="88">
        <f t="shared" si="3"/>
        <v>147536315</v>
      </c>
      <c r="J42" s="88">
        <f t="shared" si="3"/>
        <v>1551310428</v>
      </c>
      <c r="K42" s="88">
        <f t="shared" si="3"/>
        <v>-75982857</v>
      </c>
      <c r="L42" s="88">
        <f t="shared" si="3"/>
        <v>807518443</v>
      </c>
      <c r="M42" s="88">
        <f t="shared" si="3"/>
        <v>437415938</v>
      </c>
      <c r="N42" s="88">
        <f t="shared" si="3"/>
        <v>1168951524</v>
      </c>
      <c r="O42" s="88">
        <f t="shared" si="3"/>
        <v>32354338</v>
      </c>
      <c r="P42" s="88">
        <f t="shared" si="3"/>
        <v>69233455</v>
      </c>
      <c r="Q42" s="88">
        <f t="shared" si="3"/>
        <v>1011250428</v>
      </c>
      <c r="R42" s="88">
        <f t="shared" si="3"/>
        <v>1112838221</v>
      </c>
      <c r="S42" s="88">
        <f t="shared" si="3"/>
        <v>80319776</v>
      </c>
      <c r="T42" s="88">
        <f t="shared" si="3"/>
        <v>37550894</v>
      </c>
      <c r="U42" s="88">
        <f t="shared" si="3"/>
        <v>-7683693</v>
      </c>
      <c r="V42" s="88">
        <f t="shared" si="3"/>
        <v>110186977</v>
      </c>
      <c r="W42" s="88">
        <f t="shared" si="3"/>
        <v>3943287150</v>
      </c>
      <c r="X42" s="88">
        <f t="shared" si="3"/>
        <v>2353659395</v>
      </c>
      <c r="Y42" s="88">
        <f t="shared" si="3"/>
        <v>1589627755</v>
      </c>
      <c r="Z42" s="208">
        <f>+IF(X42&lt;&gt;0,+(Y42/X42)*100,0)</f>
        <v>67.53856392207506</v>
      </c>
      <c r="AA42" s="206">
        <f>SUM(AA38:AA41)</f>
        <v>2353659395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1075885678</v>
      </c>
      <c r="D44" s="210">
        <f>+D42-D43</f>
        <v>0</v>
      </c>
      <c r="E44" s="211">
        <f t="shared" si="4"/>
        <v>1695144126</v>
      </c>
      <c r="F44" s="77">
        <f t="shared" si="4"/>
        <v>2353659395</v>
      </c>
      <c r="G44" s="77">
        <f t="shared" si="4"/>
        <v>905262698</v>
      </c>
      <c r="H44" s="77">
        <f t="shared" si="4"/>
        <v>498511415</v>
      </c>
      <c r="I44" s="77">
        <f t="shared" si="4"/>
        <v>147536315</v>
      </c>
      <c r="J44" s="77">
        <f t="shared" si="4"/>
        <v>1551310428</v>
      </c>
      <c r="K44" s="77">
        <f t="shared" si="4"/>
        <v>-75982857</v>
      </c>
      <c r="L44" s="77">
        <f t="shared" si="4"/>
        <v>807518443</v>
      </c>
      <c r="M44" s="77">
        <f t="shared" si="4"/>
        <v>437415938</v>
      </c>
      <c r="N44" s="77">
        <f t="shared" si="4"/>
        <v>1168951524</v>
      </c>
      <c r="O44" s="77">
        <f t="shared" si="4"/>
        <v>32354338</v>
      </c>
      <c r="P44" s="77">
        <f t="shared" si="4"/>
        <v>69233455</v>
      </c>
      <c r="Q44" s="77">
        <f t="shared" si="4"/>
        <v>1011250428</v>
      </c>
      <c r="R44" s="77">
        <f t="shared" si="4"/>
        <v>1112838221</v>
      </c>
      <c r="S44" s="77">
        <f t="shared" si="4"/>
        <v>80319776</v>
      </c>
      <c r="T44" s="77">
        <f t="shared" si="4"/>
        <v>37550894</v>
      </c>
      <c r="U44" s="77">
        <f t="shared" si="4"/>
        <v>-7683693</v>
      </c>
      <c r="V44" s="77">
        <f t="shared" si="4"/>
        <v>110186977</v>
      </c>
      <c r="W44" s="77">
        <f t="shared" si="4"/>
        <v>3943287150</v>
      </c>
      <c r="X44" s="77">
        <f t="shared" si="4"/>
        <v>2353659395</v>
      </c>
      <c r="Y44" s="77">
        <f t="shared" si="4"/>
        <v>1589627755</v>
      </c>
      <c r="Z44" s="212">
        <f>+IF(X44&lt;&gt;0,+(Y44/X44)*100,0)</f>
        <v>67.53856392207506</v>
      </c>
      <c r="AA44" s="210">
        <f>+AA42-AA43</f>
        <v>2353659395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1075885678</v>
      </c>
      <c r="D46" s="206">
        <f>SUM(D44:D45)</f>
        <v>0</v>
      </c>
      <c r="E46" s="207">
        <f t="shared" si="5"/>
        <v>1695144126</v>
      </c>
      <c r="F46" s="88">
        <f t="shared" si="5"/>
        <v>2353659395</v>
      </c>
      <c r="G46" s="88">
        <f t="shared" si="5"/>
        <v>905262698</v>
      </c>
      <c r="H46" s="88">
        <f t="shared" si="5"/>
        <v>498511415</v>
      </c>
      <c r="I46" s="88">
        <f t="shared" si="5"/>
        <v>147536315</v>
      </c>
      <c r="J46" s="88">
        <f t="shared" si="5"/>
        <v>1551310428</v>
      </c>
      <c r="K46" s="88">
        <f t="shared" si="5"/>
        <v>-75982857</v>
      </c>
      <c r="L46" s="88">
        <f t="shared" si="5"/>
        <v>807518443</v>
      </c>
      <c r="M46" s="88">
        <f t="shared" si="5"/>
        <v>437415938</v>
      </c>
      <c r="N46" s="88">
        <f t="shared" si="5"/>
        <v>1168951524</v>
      </c>
      <c r="O46" s="88">
        <f t="shared" si="5"/>
        <v>32354338</v>
      </c>
      <c r="P46" s="88">
        <f t="shared" si="5"/>
        <v>69233455</v>
      </c>
      <c r="Q46" s="88">
        <f t="shared" si="5"/>
        <v>1011250428</v>
      </c>
      <c r="R46" s="88">
        <f t="shared" si="5"/>
        <v>1112838221</v>
      </c>
      <c r="S46" s="88">
        <f t="shared" si="5"/>
        <v>80319776</v>
      </c>
      <c r="T46" s="88">
        <f t="shared" si="5"/>
        <v>37550894</v>
      </c>
      <c r="U46" s="88">
        <f t="shared" si="5"/>
        <v>-7683693</v>
      </c>
      <c r="V46" s="88">
        <f t="shared" si="5"/>
        <v>110186977</v>
      </c>
      <c r="W46" s="88">
        <f t="shared" si="5"/>
        <v>3943287150</v>
      </c>
      <c r="X46" s="88">
        <f t="shared" si="5"/>
        <v>2353659395</v>
      </c>
      <c r="Y46" s="88">
        <f t="shared" si="5"/>
        <v>1589627755</v>
      </c>
      <c r="Z46" s="208">
        <f>+IF(X46&lt;&gt;0,+(Y46/X46)*100,0)</f>
        <v>67.53856392207506</v>
      </c>
      <c r="AA46" s="206">
        <f>SUM(AA44:AA45)</f>
        <v>2353659395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1075885678</v>
      </c>
      <c r="D48" s="217">
        <f>SUM(D46:D47)</f>
        <v>0</v>
      </c>
      <c r="E48" s="218">
        <f t="shared" si="6"/>
        <v>1695144126</v>
      </c>
      <c r="F48" s="219">
        <f t="shared" si="6"/>
        <v>2353659395</v>
      </c>
      <c r="G48" s="219">
        <f t="shared" si="6"/>
        <v>905262698</v>
      </c>
      <c r="H48" s="220">
        <f t="shared" si="6"/>
        <v>498511415</v>
      </c>
      <c r="I48" s="220">
        <f t="shared" si="6"/>
        <v>147536315</v>
      </c>
      <c r="J48" s="220">
        <f t="shared" si="6"/>
        <v>1551310428</v>
      </c>
      <c r="K48" s="220">
        <f t="shared" si="6"/>
        <v>-75982857</v>
      </c>
      <c r="L48" s="220">
        <f t="shared" si="6"/>
        <v>807518443</v>
      </c>
      <c r="M48" s="219">
        <f t="shared" si="6"/>
        <v>437415938</v>
      </c>
      <c r="N48" s="219">
        <f t="shared" si="6"/>
        <v>1168951524</v>
      </c>
      <c r="O48" s="220">
        <f t="shared" si="6"/>
        <v>32354338</v>
      </c>
      <c r="P48" s="220">
        <f t="shared" si="6"/>
        <v>69233455</v>
      </c>
      <c r="Q48" s="220">
        <f t="shared" si="6"/>
        <v>1011250428</v>
      </c>
      <c r="R48" s="220">
        <f t="shared" si="6"/>
        <v>1112838221</v>
      </c>
      <c r="S48" s="220">
        <f t="shared" si="6"/>
        <v>80319776</v>
      </c>
      <c r="T48" s="219">
        <f t="shared" si="6"/>
        <v>37550894</v>
      </c>
      <c r="U48" s="219">
        <f t="shared" si="6"/>
        <v>-7683693</v>
      </c>
      <c r="V48" s="220">
        <f t="shared" si="6"/>
        <v>110186977</v>
      </c>
      <c r="W48" s="220">
        <f t="shared" si="6"/>
        <v>3943287150</v>
      </c>
      <c r="X48" s="220">
        <f t="shared" si="6"/>
        <v>2353659395</v>
      </c>
      <c r="Y48" s="220">
        <f t="shared" si="6"/>
        <v>1589627755</v>
      </c>
      <c r="Z48" s="221">
        <f>+IF(X48&lt;&gt;0,+(Y48/X48)*100,0)</f>
        <v>67.53856392207506</v>
      </c>
      <c r="AA48" s="222">
        <f>SUM(AA46:AA47)</f>
        <v>2353659395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309799410</v>
      </c>
      <c r="D5" s="153">
        <f>SUM(D6:D8)</f>
        <v>0</v>
      </c>
      <c r="E5" s="154">
        <f t="shared" si="0"/>
        <v>461220089</v>
      </c>
      <c r="F5" s="100">
        <f t="shared" si="0"/>
        <v>363978408</v>
      </c>
      <c r="G5" s="100">
        <f t="shared" si="0"/>
        <v>99988</v>
      </c>
      <c r="H5" s="100">
        <f t="shared" si="0"/>
        <v>6032521</v>
      </c>
      <c r="I5" s="100">
        <f t="shared" si="0"/>
        <v>16571358</v>
      </c>
      <c r="J5" s="100">
        <f t="shared" si="0"/>
        <v>22703867</v>
      </c>
      <c r="K5" s="100">
        <f t="shared" si="0"/>
        <v>17463496</v>
      </c>
      <c r="L5" s="100">
        <f t="shared" si="0"/>
        <v>29276642</v>
      </c>
      <c r="M5" s="100">
        <f t="shared" si="0"/>
        <v>6981976</v>
      </c>
      <c r="N5" s="100">
        <f t="shared" si="0"/>
        <v>53722114</v>
      </c>
      <c r="O5" s="100">
        <f t="shared" si="0"/>
        <v>20650204</v>
      </c>
      <c r="P5" s="100">
        <f t="shared" si="0"/>
        <v>5987662</v>
      </c>
      <c r="Q5" s="100">
        <f t="shared" si="0"/>
        <v>17273325</v>
      </c>
      <c r="R5" s="100">
        <f t="shared" si="0"/>
        <v>43911191</v>
      </c>
      <c r="S5" s="100">
        <f t="shared" si="0"/>
        <v>23223757</v>
      </c>
      <c r="T5" s="100">
        <f t="shared" si="0"/>
        <v>13367379</v>
      </c>
      <c r="U5" s="100">
        <f t="shared" si="0"/>
        <v>86984264</v>
      </c>
      <c r="V5" s="100">
        <f t="shared" si="0"/>
        <v>123575400</v>
      </c>
      <c r="W5" s="100">
        <f t="shared" si="0"/>
        <v>243912572</v>
      </c>
      <c r="X5" s="100">
        <f t="shared" si="0"/>
        <v>363978408</v>
      </c>
      <c r="Y5" s="100">
        <f t="shared" si="0"/>
        <v>-120065836</v>
      </c>
      <c r="Z5" s="137">
        <f>+IF(X5&lt;&gt;0,+(Y5/X5)*100,0)</f>
        <v>-32.987076530100104</v>
      </c>
      <c r="AA5" s="153">
        <f>SUM(AA6:AA8)</f>
        <v>363978408</v>
      </c>
    </row>
    <row r="6" spans="1:27" ht="13.5">
      <c r="A6" s="138" t="s">
        <v>75</v>
      </c>
      <c r="B6" s="136"/>
      <c r="C6" s="155">
        <v>16580616</v>
      </c>
      <c r="D6" s="155"/>
      <c r="E6" s="156">
        <v>23083000</v>
      </c>
      <c r="F6" s="60">
        <v>82907489</v>
      </c>
      <c r="G6" s="60"/>
      <c r="H6" s="60">
        <v>163877</v>
      </c>
      <c r="I6" s="60">
        <v>1881587</v>
      </c>
      <c r="J6" s="60">
        <v>2045464</v>
      </c>
      <c r="K6" s="60">
        <v>2906299</v>
      </c>
      <c r="L6" s="60">
        <v>4343166</v>
      </c>
      <c r="M6" s="60">
        <v>2682544</v>
      </c>
      <c r="N6" s="60">
        <v>9932009</v>
      </c>
      <c r="O6" s="60">
        <v>4522893</v>
      </c>
      <c r="P6" s="60">
        <v>3087393</v>
      </c>
      <c r="Q6" s="60">
        <v>1002988</v>
      </c>
      <c r="R6" s="60">
        <v>8613274</v>
      </c>
      <c r="S6" s="60">
        <v>8449723</v>
      </c>
      <c r="T6" s="60">
        <v>3932159</v>
      </c>
      <c r="U6" s="60">
        <v>17430798</v>
      </c>
      <c r="V6" s="60">
        <v>29812680</v>
      </c>
      <c r="W6" s="60">
        <v>50403427</v>
      </c>
      <c r="X6" s="60">
        <v>82907489</v>
      </c>
      <c r="Y6" s="60">
        <v>-32504062</v>
      </c>
      <c r="Z6" s="140">
        <v>-39.21</v>
      </c>
      <c r="AA6" s="62">
        <v>82907489</v>
      </c>
    </row>
    <row r="7" spans="1:27" ht="13.5">
      <c r="A7" s="138" t="s">
        <v>76</v>
      </c>
      <c r="B7" s="136"/>
      <c r="C7" s="157">
        <v>161197793</v>
      </c>
      <c r="D7" s="157"/>
      <c r="E7" s="158">
        <v>279474489</v>
      </c>
      <c r="F7" s="159">
        <v>150168319</v>
      </c>
      <c r="G7" s="159">
        <v>25600</v>
      </c>
      <c r="H7" s="159">
        <v>3859543</v>
      </c>
      <c r="I7" s="159">
        <v>13505965</v>
      </c>
      <c r="J7" s="159">
        <v>17391108</v>
      </c>
      <c r="K7" s="159">
        <v>12592127</v>
      </c>
      <c r="L7" s="159">
        <v>23736382</v>
      </c>
      <c r="M7" s="159">
        <v>3303445</v>
      </c>
      <c r="N7" s="159">
        <v>39631954</v>
      </c>
      <c r="O7" s="159">
        <v>4250551</v>
      </c>
      <c r="P7" s="159">
        <v>944320</v>
      </c>
      <c r="Q7" s="159">
        <v>3475988</v>
      </c>
      <c r="R7" s="159">
        <v>8670859</v>
      </c>
      <c r="S7" s="159">
        <v>13414658</v>
      </c>
      <c r="T7" s="159">
        <v>7979296</v>
      </c>
      <c r="U7" s="159">
        <v>25980968</v>
      </c>
      <c r="V7" s="159">
        <v>47374922</v>
      </c>
      <c r="W7" s="159">
        <v>113068843</v>
      </c>
      <c r="X7" s="159">
        <v>150168319</v>
      </c>
      <c r="Y7" s="159">
        <v>-37099476</v>
      </c>
      <c r="Z7" s="141">
        <v>-24.71</v>
      </c>
      <c r="AA7" s="225">
        <v>150168319</v>
      </c>
    </row>
    <row r="8" spans="1:27" ht="13.5">
      <c r="A8" s="138" t="s">
        <v>77</v>
      </c>
      <c r="B8" s="136"/>
      <c r="C8" s="155">
        <v>132021001</v>
      </c>
      <c r="D8" s="155"/>
      <c r="E8" s="156">
        <v>158662600</v>
      </c>
      <c r="F8" s="60">
        <v>130902600</v>
      </c>
      <c r="G8" s="60">
        <v>74388</v>
      </c>
      <c r="H8" s="60">
        <v>2009101</v>
      </c>
      <c r="I8" s="60">
        <v>1183806</v>
      </c>
      <c r="J8" s="60">
        <v>3267295</v>
      </c>
      <c r="K8" s="60">
        <v>1965070</v>
      </c>
      <c r="L8" s="60">
        <v>1197094</v>
      </c>
      <c r="M8" s="60">
        <v>995987</v>
      </c>
      <c r="N8" s="60">
        <v>4158151</v>
      </c>
      <c r="O8" s="60">
        <v>11876760</v>
      </c>
      <c r="P8" s="60">
        <v>1955949</v>
      </c>
      <c r="Q8" s="60">
        <v>12794349</v>
      </c>
      <c r="R8" s="60">
        <v>26627058</v>
      </c>
      <c r="S8" s="60">
        <v>1359376</v>
      </c>
      <c r="T8" s="60">
        <v>1455924</v>
      </c>
      <c r="U8" s="60">
        <v>43572498</v>
      </c>
      <c r="V8" s="60">
        <v>46387798</v>
      </c>
      <c r="W8" s="60">
        <v>80440302</v>
      </c>
      <c r="X8" s="60">
        <v>130902600</v>
      </c>
      <c r="Y8" s="60">
        <v>-50462298</v>
      </c>
      <c r="Z8" s="140">
        <v>-38.55</v>
      </c>
      <c r="AA8" s="62">
        <v>130902600</v>
      </c>
    </row>
    <row r="9" spans="1:27" ht="13.5">
      <c r="A9" s="135" t="s">
        <v>78</v>
      </c>
      <c r="B9" s="136"/>
      <c r="C9" s="153">
        <f aca="true" t="shared" si="1" ref="C9:Y9">SUM(C10:C14)</f>
        <v>503416083</v>
      </c>
      <c r="D9" s="153">
        <f>SUM(D10:D14)</f>
        <v>0</v>
      </c>
      <c r="E9" s="154">
        <f t="shared" si="1"/>
        <v>520932590</v>
      </c>
      <c r="F9" s="100">
        <f t="shared" si="1"/>
        <v>643690240</v>
      </c>
      <c r="G9" s="100">
        <f t="shared" si="1"/>
        <v>1815347</v>
      </c>
      <c r="H9" s="100">
        <f t="shared" si="1"/>
        <v>12442503</v>
      </c>
      <c r="I9" s="100">
        <f t="shared" si="1"/>
        <v>27406271</v>
      </c>
      <c r="J9" s="100">
        <f t="shared" si="1"/>
        <v>41664121</v>
      </c>
      <c r="K9" s="100">
        <f t="shared" si="1"/>
        <v>37522730</v>
      </c>
      <c r="L9" s="100">
        <f t="shared" si="1"/>
        <v>33264733</v>
      </c>
      <c r="M9" s="100">
        <f t="shared" si="1"/>
        <v>59419248</v>
      </c>
      <c r="N9" s="100">
        <f t="shared" si="1"/>
        <v>130206711</v>
      </c>
      <c r="O9" s="100">
        <f t="shared" si="1"/>
        <v>10966495</v>
      </c>
      <c r="P9" s="100">
        <f t="shared" si="1"/>
        <v>15980622</v>
      </c>
      <c r="Q9" s="100">
        <f t="shared" si="1"/>
        <v>20383663</v>
      </c>
      <c r="R9" s="100">
        <f t="shared" si="1"/>
        <v>47330780</v>
      </c>
      <c r="S9" s="100">
        <f t="shared" si="1"/>
        <v>32700389</v>
      </c>
      <c r="T9" s="100">
        <f t="shared" si="1"/>
        <v>26900655</v>
      </c>
      <c r="U9" s="100">
        <f t="shared" si="1"/>
        <v>186579862</v>
      </c>
      <c r="V9" s="100">
        <f t="shared" si="1"/>
        <v>246180906</v>
      </c>
      <c r="W9" s="100">
        <f t="shared" si="1"/>
        <v>465382518</v>
      </c>
      <c r="X9" s="100">
        <f t="shared" si="1"/>
        <v>643690240</v>
      </c>
      <c r="Y9" s="100">
        <f t="shared" si="1"/>
        <v>-178307722</v>
      </c>
      <c r="Z9" s="137">
        <f>+IF(X9&lt;&gt;0,+(Y9/X9)*100,0)</f>
        <v>-27.70085841289127</v>
      </c>
      <c r="AA9" s="102">
        <f>SUM(AA10:AA14)</f>
        <v>643690240</v>
      </c>
    </row>
    <row r="10" spans="1:27" ht="13.5">
      <c r="A10" s="138" t="s">
        <v>79</v>
      </c>
      <c r="B10" s="136"/>
      <c r="C10" s="155">
        <v>108657924</v>
      </c>
      <c r="D10" s="155"/>
      <c r="E10" s="156">
        <v>140590000</v>
      </c>
      <c r="F10" s="60">
        <v>116382638</v>
      </c>
      <c r="G10" s="60"/>
      <c r="H10" s="60">
        <v>359525</v>
      </c>
      <c r="I10" s="60">
        <v>1338323</v>
      </c>
      <c r="J10" s="60">
        <v>1697848</v>
      </c>
      <c r="K10" s="60">
        <v>3306261</v>
      </c>
      <c r="L10" s="60">
        <v>7555922</v>
      </c>
      <c r="M10" s="60">
        <v>10510936</v>
      </c>
      <c r="N10" s="60">
        <v>21373119</v>
      </c>
      <c r="O10" s="60">
        <v>2155073</v>
      </c>
      <c r="P10" s="60">
        <v>1616155</v>
      </c>
      <c r="Q10" s="60">
        <v>2577828</v>
      </c>
      <c r="R10" s="60">
        <v>6349056</v>
      </c>
      <c r="S10" s="60">
        <v>5567617</v>
      </c>
      <c r="T10" s="60">
        <v>5528612</v>
      </c>
      <c r="U10" s="60">
        <v>49018549</v>
      </c>
      <c r="V10" s="60">
        <v>60114778</v>
      </c>
      <c r="W10" s="60">
        <v>89534801</v>
      </c>
      <c r="X10" s="60">
        <v>116382638</v>
      </c>
      <c r="Y10" s="60">
        <v>-26847837</v>
      </c>
      <c r="Z10" s="140">
        <v>-23.07</v>
      </c>
      <c r="AA10" s="62">
        <v>116382638</v>
      </c>
    </row>
    <row r="11" spans="1:27" ht="13.5">
      <c r="A11" s="138" t="s">
        <v>80</v>
      </c>
      <c r="B11" s="136"/>
      <c r="C11" s="155">
        <v>69519488</v>
      </c>
      <c r="D11" s="155"/>
      <c r="E11" s="156">
        <v>98400000</v>
      </c>
      <c r="F11" s="60">
        <v>120641700</v>
      </c>
      <c r="G11" s="60"/>
      <c r="H11" s="60">
        <v>4669797</v>
      </c>
      <c r="I11" s="60">
        <v>9925223</v>
      </c>
      <c r="J11" s="60">
        <v>14595020</v>
      </c>
      <c r="K11" s="60">
        <v>11638093</v>
      </c>
      <c r="L11" s="60">
        <v>9289471</v>
      </c>
      <c r="M11" s="60">
        <v>15182814</v>
      </c>
      <c r="N11" s="60">
        <v>36110378</v>
      </c>
      <c r="O11" s="60">
        <v>1253283</v>
      </c>
      <c r="P11" s="60">
        <v>5073935</v>
      </c>
      <c r="Q11" s="60">
        <v>6700149</v>
      </c>
      <c r="R11" s="60">
        <v>13027367</v>
      </c>
      <c r="S11" s="60">
        <v>6944834</v>
      </c>
      <c r="T11" s="60">
        <v>7758468</v>
      </c>
      <c r="U11" s="60">
        <v>38505655</v>
      </c>
      <c r="V11" s="60">
        <v>53208957</v>
      </c>
      <c r="W11" s="60">
        <v>116941722</v>
      </c>
      <c r="X11" s="60">
        <v>120641700</v>
      </c>
      <c r="Y11" s="60">
        <v>-3699978</v>
      </c>
      <c r="Z11" s="140">
        <v>-3.07</v>
      </c>
      <c r="AA11" s="62">
        <v>120641700</v>
      </c>
    </row>
    <row r="12" spans="1:27" ht="13.5">
      <c r="A12" s="138" t="s">
        <v>81</v>
      </c>
      <c r="B12" s="136"/>
      <c r="C12" s="155">
        <v>153513329</v>
      </c>
      <c r="D12" s="155"/>
      <c r="E12" s="156">
        <v>120002590</v>
      </c>
      <c r="F12" s="60">
        <v>142079590</v>
      </c>
      <c r="G12" s="60">
        <v>25600</v>
      </c>
      <c r="H12" s="60">
        <v>753764</v>
      </c>
      <c r="I12" s="60">
        <v>229082</v>
      </c>
      <c r="J12" s="60">
        <v>1008446</v>
      </c>
      <c r="K12" s="60">
        <v>4290887</v>
      </c>
      <c r="L12" s="60">
        <v>7090924</v>
      </c>
      <c r="M12" s="60">
        <v>18259021</v>
      </c>
      <c r="N12" s="60">
        <v>29640832</v>
      </c>
      <c r="O12" s="60">
        <v>3558734</v>
      </c>
      <c r="P12" s="60">
        <v>1768896</v>
      </c>
      <c r="Q12" s="60">
        <v>3204469</v>
      </c>
      <c r="R12" s="60">
        <v>8532099</v>
      </c>
      <c r="S12" s="60">
        <v>6075581</v>
      </c>
      <c r="T12" s="60">
        <v>4416182</v>
      </c>
      <c r="U12" s="60">
        <v>66293988</v>
      </c>
      <c r="V12" s="60">
        <v>76785751</v>
      </c>
      <c r="W12" s="60">
        <v>115967128</v>
      </c>
      <c r="X12" s="60">
        <v>142079590</v>
      </c>
      <c r="Y12" s="60">
        <v>-26112462</v>
      </c>
      <c r="Z12" s="140">
        <v>-18.38</v>
      </c>
      <c r="AA12" s="62">
        <v>142079590</v>
      </c>
    </row>
    <row r="13" spans="1:27" ht="13.5">
      <c r="A13" s="138" t="s">
        <v>82</v>
      </c>
      <c r="B13" s="136"/>
      <c r="C13" s="155">
        <v>65677316</v>
      </c>
      <c r="D13" s="155"/>
      <c r="E13" s="156">
        <v>70530000</v>
      </c>
      <c r="F13" s="60">
        <v>170176538</v>
      </c>
      <c r="G13" s="60">
        <v>467740</v>
      </c>
      <c r="H13" s="60">
        <v>1579407</v>
      </c>
      <c r="I13" s="60">
        <v>5736068</v>
      </c>
      <c r="J13" s="60">
        <v>7783215</v>
      </c>
      <c r="K13" s="60">
        <v>3741928</v>
      </c>
      <c r="L13" s="60">
        <v>1556683</v>
      </c>
      <c r="M13" s="60">
        <v>4600891</v>
      </c>
      <c r="N13" s="60">
        <v>9899502</v>
      </c>
      <c r="O13" s="60">
        <v>2794347</v>
      </c>
      <c r="P13" s="60">
        <v>5579914</v>
      </c>
      <c r="Q13" s="60">
        <v>2743761</v>
      </c>
      <c r="R13" s="60">
        <v>11118022</v>
      </c>
      <c r="S13" s="60">
        <v>3605120</v>
      </c>
      <c r="T13" s="60">
        <v>2539625</v>
      </c>
      <c r="U13" s="60">
        <v>14181186</v>
      </c>
      <c r="V13" s="60">
        <v>20325931</v>
      </c>
      <c r="W13" s="60">
        <v>49126670</v>
      </c>
      <c r="X13" s="60">
        <v>170176538</v>
      </c>
      <c r="Y13" s="60">
        <v>-121049868</v>
      </c>
      <c r="Z13" s="140">
        <v>-71.13</v>
      </c>
      <c r="AA13" s="62">
        <v>170176538</v>
      </c>
    </row>
    <row r="14" spans="1:27" ht="13.5">
      <c r="A14" s="138" t="s">
        <v>83</v>
      </c>
      <c r="B14" s="136"/>
      <c r="C14" s="157">
        <v>106048026</v>
      </c>
      <c r="D14" s="157"/>
      <c r="E14" s="158">
        <v>91410000</v>
      </c>
      <c r="F14" s="159">
        <v>94409774</v>
      </c>
      <c r="G14" s="159">
        <v>1322007</v>
      </c>
      <c r="H14" s="159">
        <v>5080010</v>
      </c>
      <c r="I14" s="159">
        <v>10177575</v>
      </c>
      <c r="J14" s="159">
        <v>16579592</v>
      </c>
      <c r="K14" s="159">
        <v>14545561</v>
      </c>
      <c r="L14" s="159">
        <v>7771733</v>
      </c>
      <c r="M14" s="159">
        <v>10865586</v>
      </c>
      <c r="N14" s="159">
        <v>33182880</v>
      </c>
      <c r="O14" s="159">
        <v>1205058</v>
      </c>
      <c r="P14" s="159">
        <v>1941722</v>
      </c>
      <c r="Q14" s="159">
        <v>5157456</v>
      </c>
      <c r="R14" s="159">
        <v>8304236</v>
      </c>
      <c r="S14" s="159">
        <v>10507237</v>
      </c>
      <c r="T14" s="159">
        <v>6657768</v>
      </c>
      <c r="U14" s="159">
        <v>18580484</v>
      </c>
      <c r="V14" s="159">
        <v>35745489</v>
      </c>
      <c r="W14" s="159">
        <v>93812197</v>
      </c>
      <c r="X14" s="159">
        <v>94409774</v>
      </c>
      <c r="Y14" s="159">
        <v>-597577</v>
      </c>
      <c r="Z14" s="141">
        <v>-0.63</v>
      </c>
      <c r="AA14" s="225">
        <v>94409774</v>
      </c>
    </row>
    <row r="15" spans="1:27" ht="13.5">
      <c r="A15" s="135" t="s">
        <v>84</v>
      </c>
      <c r="B15" s="142"/>
      <c r="C15" s="153">
        <f aca="true" t="shared" si="2" ref="C15:Y15">SUM(C16:C18)</f>
        <v>686048954</v>
      </c>
      <c r="D15" s="153">
        <f>SUM(D16:D18)</f>
        <v>0</v>
      </c>
      <c r="E15" s="154">
        <f t="shared" si="2"/>
        <v>1089172031</v>
      </c>
      <c r="F15" s="100">
        <f t="shared" si="2"/>
        <v>1041522485</v>
      </c>
      <c r="G15" s="100">
        <f t="shared" si="2"/>
        <v>21191559</v>
      </c>
      <c r="H15" s="100">
        <f t="shared" si="2"/>
        <v>52497004</v>
      </c>
      <c r="I15" s="100">
        <f t="shared" si="2"/>
        <v>64806113</v>
      </c>
      <c r="J15" s="100">
        <f t="shared" si="2"/>
        <v>138494676</v>
      </c>
      <c r="K15" s="100">
        <f t="shared" si="2"/>
        <v>119974672</v>
      </c>
      <c r="L15" s="100">
        <f t="shared" si="2"/>
        <v>113126085</v>
      </c>
      <c r="M15" s="100">
        <f t="shared" si="2"/>
        <v>88531216</v>
      </c>
      <c r="N15" s="100">
        <f t="shared" si="2"/>
        <v>321631973</v>
      </c>
      <c r="O15" s="100">
        <f t="shared" si="2"/>
        <v>28074022</v>
      </c>
      <c r="P15" s="100">
        <f t="shared" si="2"/>
        <v>29396862</v>
      </c>
      <c r="Q15" s="100">
        <f t="shared" si="2"/>
        <v>13408808</v>
      </c>
      <c r="R15" s="100">
        <f t="shared" si="2"/>
        <v>70879692</v>
      </c>
      <c r="S15" s="100">
        <f t="shared" si="2"/>
        <v>16788475</v>
      </c>
      <c r="T15" s="100">
        <f t="shared" si="2"/>
        <v>45300506</v>
      </c>
      <c r="U15" s="100">
        <f t="shared" si="2"/>
        <v>232318970</v>
      </c>
      <c r="V15" s="100">
        <f t="shared" si="2"/>
        <v>294407951</v>
      </c>
      <c r="W15" s="100">
        <f t="shared" si="2"/>
        <v>825414292</v>
      </c>
      <c r="X15" s="100">
        <f t="shared" si="2"/>
        <v>1041522485</v>
      </c>
      <c r="Y15" s="100">
        <f t="shared" si="2"/>
        <v>-216108193</v>
      </c>
      <c r="Z15" s="137">
        <f>+IF(X15&lt;&gt;0,+(Y15/X15)*100,0)</f>
        <v>-20.74925852416907</v>
      </c>
      <c r="AA15" s="102">
        <f>SUM(AA16:AA18)</f>
        <v>1041522485</v>
      </c>
    </row>
    <row r="16" spans="1:27" ht="13.5">
      <c r="A16" s="138" t="s">
        <v>85</v>
      </c>
      <c r="B16" s="136"/>
      <c r="C16" s="155">
        <v>43352065</v>
      </c>
      <c r="D16" s="155"/>
      <c r="E16" s="156">
        <v>55195000</v>
      </c>
      <c r="F16" s="60">
        <v>46301985</v>
      </c>
      <c r="G16" s="60"/>
      <c r="H16" s="60">
        <v>135285</v>
      </c>
      <c r="I16" s="60">
        <v>7073650</v>
      </c>
      <c r="J16" s="60">
        <v>7208935</v>
      </c>
      <c r="K16" s="60">
        <v>4290546</v>
      </c>
      <c r="L16" s="60">
        <v>673403</v>
      </c>
      <c r="M16" s="60">
        <v>5069943</v>
      </c>
      <c r="N16" s="60">
        <v>10033892</v>
      </c>
      <c r="O16" s="60">
        <v>2058888</v>
      </c>
      <c r="P16" s="60">
        <v>1022891</v>
      </c>
      <c r="Q16" s="60">
        <v>410290</v>
      </c>
      <c r="R16" s="60">
        <v>3492069</v>
      </c>
      <c r="S16" s="60">
        <v>3610341</v>
      </c>
      <c r="T16" s="60">
        <v>1631824</v>
      </c>
      <c r="U16" s="60">
        <v>11193579</v>
      </c>
      <c r="V16" s="60">
        <v>16435744</v>
      </c>
      <c r="W16" s="60">
        <v>37170640</v>
      </c>
      <c r="X16" s="60">
        <v>46301985</v>
      </c>
      <c r="Y16" s="60">
        <v>-9131345</v>
      </c>
      <c r="Z16" s="140">
        <v>-19.72</v>
      </c>
      <c r="AA16" s="62">
        <v>46301985</v>
      </c>
    </row>
    <row r="17" spans="1:27" ht="13.5">
      <c r="A17" s="138" t="s">
        <v>86</v>
      </c>
      <c r="B17" s="136"/>
      <c r="C17" s="155">
        <v>634958275</v>
      </c>
      <c r="D17" s="155"/>
      <c r="E17" s="156">
        <v>1021729031</v>
      </c>
      <c r="F17" s="60">
        <v>982892500</v>
      </c>
      <c r="G17" s="60">
        <v>21191559</v>
      </c>
      <c r="H17" s="60">
        <v>52230371</v>
      </c>
      <c r="I17" s="60">
        <v>57732463</v>
      </c>
      <c r="J17" s="60">
        <v>131154393</v>
      </c>
      <c r="K17" s="60">
        <v>115426989</v>
      </c>
      <c r="L17" s="60">
        <v>111991279</v>
      </c>
      <c r="M17" s="60">
        <v>82921468</v>
      </c>
      <c r="N17" s="60">
        <v>310339736</v>
      </c>
      <c r="O17" s="60">
        <v>24858551</v>
      </c>
      <c r="P17" s="60">
        <v>28026462</v>
      </c>
      <c r="Q17" s="60">
        <v>12490582</v>
      </c>
      <c r="R17" s="60">
        <v>65375595</v>
      </c>
      <c r="S17" s="60">
        <v>12278234</v>
      </c>
      <c r="T17" s="60">
        <v>43143771</v>
      </c>
      <c r="U17" s="60">
        <v>216379611</v>
      </c>
      <c r="V17" s="60">
        <v>271801616</v>
      </c>
      <c r="W17" s="60">
        <v>778671340</v>
      </c>
      <c r="X17" s="60">
        <v>982892500</v>
      </c>
      <c r="Y17" s="60">
        <v>-204221160</v>
      </c>
      <c r="Z17" s="140">
        <v>-20.78</v>
      </c>
      <c r="AA17" s="62">
        <v>982892500</v>
      </c>
    </row>
    <row r="18" spans="1:27" ht="13.5">
      <c r="A18" s="138" t="s">
        <v>87</v>
      </c>
      <c r="B18" s="136"/>
      <c r="C18" s="155">
        <v>7738614</v>
      </c>
      <c r="D18" s="155"/>
      <c r="E18" s="156">
        <v>12248000</v>
      </c>
      <c r="F18" s="60">
        <v>12328000</v>
      </c>
      <c r="G18" s="60"/>
      <c r="H18" s="60">
        <v>131348</v>
      </c>
      <c r="I18" s="60"/>
      <c r="J18" s="60">
        <v>131348</v>
      </c>
      <c r="K18" s="60">
        <v>257137</v>
      </c>
      <c r="L18" s="60">
        <v>461403</v>
      </c>
      <c r="M18" s="60">
        <v>539805</v>
      </c>
      <c r="N18" s="60">
        <v>1258345</v>
      </c>
      <c r="O18" s="60">
        <v>1156583</v>
      </c>
      <c r="P18" s="60">
        <v>347509</v>
      </c>
      <c r="Q18" s="60">
        <v>507936</v>
      </c>
      <c r="R18" s="60">
        <v>2012028</v>
      </c>
      <c r="S18" s="60">
        <v>899900</v>
      </c>
      <c r="T18" s="60">
        <v>524911</v>
      </c>
      <c r="U18" s="60">
        <v>4745780</v>
      </c>
      <c r="V18" s="60">
        <v>6170591</v>
      </c>
      <c r="W18" s="60">
        <v>9572312</v>
      </c>
      <c r="X18" s="60">
        <v>12328000</v>
      </c>
      <c r="Y18" s="60">
        <v>-2755688</v>
      </c>
      <c r="Z18" s="140">
        <v>-22.35</v>
      </c>
      <c r="AA18" s="62">
        <v>12328000</v>
      </c>
    </row>
    <row r="19" spans="1:27" ht="13.5">
      <c r="A19" s="135" t="s">
        <v>88</v>
      </c>
      <c r="B19" s="142"/>
      <c r="C19" s="153">
        <f aca="true" t="shared" si="3" ref="C19:Y19">SUM(C20:C23)</f>
        <v>858625472</v>
      </c>
      <c r="D19" s="153">
        <f>SUM(D20:D23)</f>
        <v>0</v>
      </c>
      <c r="E19" s="154">
        <f t="shared" si="3"/>
        <v>892483000</v>
      </c>
      <c r="F19" s="100">
        <f t="shared" si="3"/>
        <v>916919753</v>
      </c>
      <c r="G19" s="100">
        <f t="shared" si="3"/>
        <v>4616595</v>
      </c>
      <c r="H19" s="100">
        <f t="shared" si="3"/>
        <v>30731300</v>
      </c>
      <c r="I19" s="100">
        <f t="shared" si="3"/>
        <v>48474806</v>
      </c>
      <c r="J19" s="100">
        <f t="shared" si="3"/>
        <v>83822701</v>
      </c>
      <c r="K19" s="100">
        <f t="shared" si="3"/>
        <v>74377372</v>
      </c>
      <c r="L19" s="100">
        <f t="shared" si="3"/>
        <v>60553310</v>
      </c>
      <c r="M19" s="100">
        <f t="shared" si="3"/>
        <v>83034827</v>
      </c>
      <c r="N19" s="100">
        <f t="shared" si="3"/>
        <v>217965509</v>
      </c>
      <c r="O19" s="100">
        <f t="shared" si="3"/>
        <v>36448520</v>
      </c>
      <c r="P19" s="100">
        <f t="shared" si="3"/>
        <v>55157079</v>
      </c>
      <c r="Q19" s="100">
        <f t="shared" si="3"/>
        <v>65003106</v>
      </c>
      <c r="R19" s="100">
        <f t="shared" si="3"/>
        <v>156608705</v>
      </c>
      <c r="S19" s="100">
        <f t="shared" si="3"/>
        <v>59901915</v>
      </c>
      <c r="T19" s="100">
        <f t="shared" si="3"/>
        <v>59579594</v>
      </c>
      <c r="U19" s="100">
        <f t="shared" si="3"/>
        <v>242106198</v>
      </c>
      <c r="V19" s="100">
        <f t="shared" si="3"/>
        <v>361587707</v>
      </c>
      <c r="W19" s="100">
        <f t="shared" si="3"/>
        <v>819984622</v>
      </c>
      <c r="X19" s="100">
        <f t="shared" si="3"/>
        <v>916919753</v>
      </c>
      <c r="Y19" s="100">
        <f t="shared" si="3"/>
        <v>-96935131</v>
      </c>
      <c r="Z19" s="137">
        <f>+IF(X19&lt;&gt;0,+(Y19/X19)*100,0)</f>
        <v>-10.571822744885289</v>
      </c>
      <c r="AA19" s="102">
        <f>SUM(AA20:AA23)</f>
        <v>916919753</v>
      </c>
    </row>
    <row r="20" spans="1:27" ht="13.5">
      <c r="A20" s="138" t="s">
        <v>89</v>
      </c>
      <c r="B20" s="136"/>
      <c r="C20" s="155">
        <v>388368593</v>
      </c>
      <c r="D20" s="155"/>
      <c r="E20" s="156">
        <v>353751000</v>
      </c>
      <c r="F20" s="60">
        <v>385338104</v>
      </c>
      <c r="G20" s="60">
        <v>2910055</v>
      </c>
      <c r="H20" s="60">
        <v>8318742</v>
      </c>
      <c r="I20" s="60">
        <v>14912938</v>
      </c>
      <c r="J20" s="60">
        <v>26141735</v>
      </c>
      <c r="K20" s="60">
        <v>43178511</v>
      </c>
      <c r="L20" s="60">
        <v>33401021</v>
      </c>
      <c r="M20" s="60">
        <v>41532749</v>
      </c>
      <c r="N20" s="60">
        <v>118112281</v>
      </c>
      <c r="O20" s="60">
        <v>17598684</v>
      </c>
      <c r="P20" s="60">
        <v>25039524</v>
      </c>
      <c r="Q20" s="60">
        <v>21810302</v>
      </c>
      <c r="R20" s="60">
        <v>64448510</v>
      </c>
      <c r="S20" s="60">
        <v>19336489</v>
      </c>
      <c r="T20" s="60">
        <v>30822081</v>
      </c>
      <c r="U20" s="60">
        <v>100907611</v>
      </c>
      <c r="V20" s="60">
        <v>151066181</v>
      </c>
      <c r="W20" s="60">
        <v>359768707</v>
      </c>
      <c r="X20" s="60">
        <v>385338104</v>
      </c>
      <c r="Y20" s="60">
        <v>-25569397</v>
      </c>
      <c r="Z20" s="140">
        <v>-6.64</v>
      </c>
      <c r="AA20" s="62">
        <v>385338104</v>
      </c>
    </row>
    <row r="21" spans="1:27" ht="13.5">
      <c r="A21" s="138" t="s">
        <v>90</v>
      </c>
      <c r="B21" s="136"/>
      <c r="C21" s="155">
        <v>230151876</v>
      </c>
      <c r="D21" s="155"/>
      <c r="E21" s="156">
        <v>239700000</v>
      </c>
      <c r="F21" s="60">
        <v>247905264</v>
      </c>
      <c r="G21" s="60">
        <v>183935</v>
      </c>
      <c r="H21" s="60">
        <v>12543512</v>
      </c>
      <c r="I21" s="60">
        <v>24303810</v>
      </c>
      <c r="J21" s="60">
        <v>37031257</v>
      </c>
      <c r="K21" s="60">
        <v>19912046</v>
      </c>
      <c r="L21" s="60">
        <v>18529838</v>
      </c>
      <c r="M21" s="60">
        <v>24578485</v>
      </c>
      <c r="N21" s="60">
        <v>63020369</v>
      </c>
      <c r="O21" s="60">
        <v>13597398</v>
      </c>
      <c r="P21" s="60">
        <v>17785906</v>
      </c>
      <c r="Q21" s="60">
        <v>26147055</v>
      </c>
      <c r="R21" s="60">
        <v>57530359</v>
      </c>
      <c r="S21" s="60">
        <v>22167686</v>
      </c>
      <c r="T21" s="60">
        <v>17966526</v>
      </c>
      <c r="U21" s="60">
        <v>60658133</v>
      </c>
      <c r="V21" s="60">
        <v>100792345</v>
      </c>
      <c r="W21" s="60">
        <v>258374330</v>
      </c>
      <c r="X21" s="60">
        <v>247905264</v>
      </c>
      <c r="Y21" s="60">
        <v>10469066</v>
      </c>
      <c r="Z21" s="140">
        <v>4.22</v>
      </c>
      <c r="AA21" s="62">
        <v>247905264</v>
      </c>
    </row>
    <row r="22" spans="1:27" ht="13.5">
      <c r="A22" s="138" t="s">
        <v>91</v>
      </c>
      <c r="B22" s="136"/>
      <c r="C22" s="157">
        <v>112219091</v>
      </c>
      <c r="D22" s="157"/>
      <c r="E22" s="158">
        <v>179000000</v>
      </c>
      <c r="F22" s="159">
        <v>168544736</v>
      </c>
      <c r="G22" s="159">
        <v>1491489</v>
      </c>
      <c r="H22" s="159">
        <v>9869046</v>
      </c>
      <c r="I22" s="159">
        <v>6522288</v>
      </c>
      <c r="J22" s="159">
        <v>17882823</v>
      </c>
      <c r="K22" s="159">
        <v>8652083</v>
      </c>
      <c r="L22" s="159">
        <v>7195554</v>
      </c>
      <c r="M22" s="159">
        <v>10813088</v>
      </c>
      <c r="N22" s="159">
        <v>26660725</v>
      </c>
      <c r="O22" s="159">
        <v>2152248</v>
      </c>
      <c r="P22" s="159">
        <v>10582537</v>
      </c>
      <c r="Q22" s="159">
        <v>11787556</v>
      </c>
      <c r="R22" s="159">
        <v>24522341</v>
      </c>
      <c r="S22" s="159">
        <v>6527234</v>
      </c>
      <c r="T22" s="159">
        <v>8987406</v>
      </c>
      <c r="U22" s="159">
        <v>19581590</v>
      </c>
      <c r="V22" s="159">
        <v>35096230</v>
      </c>
      <c r="W22" s="159">
        <v>104162119</v>
      </c>
      <c r="X22" s="159">
        <v>168544736</v>
      </c>
      <c r="Y22" s="159">
        <v>-64382617</v>
      </c>
      <c r="Z22" s="141">
        <v>-38.2</v>
      </c>
      <c r="AA22" s="225">
        <v>168544736</v>
      </c>
    </row>
    <row r="23" spans="1:27" ht="13.5">
      <c r="A23" s="138" t="s">
        <v>92</v>
      </c>
      <c r="B23" s="136"/>
      <c r="C23" s="155">
        <v>127885912</v>
      </c>
      <c r="D23" s="155"/>
      <c r="E23" s="156">
        <v>120032000</v>
      </c>
      <c r="F23" s="60">
        <v>115131649</v>
      </c>
      <c r="G23" s="60">
        <v>31116</v>
      </c>
      <c r="H23" s="60"/>
      <c r="I23" s="60">
        <v>2735770</v>
      </c>
      <c r="J23" s="60">
        <v>2766886</v>
      </c>
      <c r="K23" s="60">
        <v>2634732</v>
      </c>
      <c r="L23" s="60">
        <v>1426897</v>
      </c>
      <c r="M23" s="60">
        <v>6110505</v>
      </c>
      <c r="N23" s="60">
        <v>10172134</v>
      </c>
      <c r="O23" s="60">
        <v>3100190</v>
      </c>
      <c r="P23" s="60">
        <v>1749112</v>
      </c>
      <c r="Q23" s="60">
        <v>5258193</v>
      </c>
      <c r="R23" s="60">
        <v>10107495</v>
      </c>
      <c r="S23" s="60">
        <v>11870506</v>
      </c>
      <c r="T23" s="60">
        <v>1803581</v>
      </c>
      <c r="U23" s="60">
        <v>60958864</v>
      </c>
      <c r="V23" s="60">
        <v>74632951</v>
      </c>
      <c r="W23" s="60">
        <v>97679466</v>
      </c>
      <c r="X23" s="60">
        <v>115131649</v>
      </c>
      <c r="Y23" s="60">
        <v>-17452183</v>
      </c>
      <c r="Z23" s="140">
        <v>-15.16</v>
      </c>
      <c r="AA23" s="62">
        <v>115131649</v>
      </c>
    </row>
    <row r="24" spans="1:27" ht="13.5">
      <c r="A24" s="135" t="s">
        <v>93</v>
      </c>
      <c r="B24" s="142"/>
      <c r="C24" s="153">
        <v>12547075</v>
      </c>
      <c r="D24" s="153"/>
      <c r="E24" s="154">
        <v>17125000</v>
      </c>
      <c r="F24" s="100">
        <v>21308493</v>
      </c>
      <c r="G24" s="100"/>
      <c r="H24" s="100">
        <v>24290</v>
      </c>
      <c r="I24" s="100">
        <v>812754</v>
      </c>
      <c r="J24" s="100">
        <v>837044</v>
      </c>
      <c r="K24" s="100">
        <v>1298949</v>
      </c>
      <c r="L24" s="100">
        <v>1351971</v>
      </c>
      <c r="M24" s="100">
        <v>2599443</v>
      </c>
      <c r="N24" s="100">
        <v>5250363</v>
      </c>
      <c r="O24" s="100">
        <v>186584</v>
      </c>
      <c r="P24" s="100">
        <v>2553696</v>
      </c>
      <c r="Q24" s="100">
        <v>555235</v>
      </c>
      <c r="R24" s="100">
        <v>3295515</v>
      </c>
      <c r="S24" s="100">
        <v>668507</v>
      </c>
      <c r="T24" s="100">
        <v>2534374</v>
      </c>
      <c r="U24" s="100">
        <v>4006838</v>
      </c>
      <c r="V24" s="100">
        <v>7209719</v>
      </c>
      <c r="W24" s="100">
        <v>16592641</v>
      </c>
      <c r="X24" s="100">
        <v>21308493</v>
      </c>
      <c r="Y24" s="100">
        <v>-4715852</v>
      </c>
      <c r="Z24" s="137">
        <v>-22.13</v>
      </c>
      <c r="AA24" s="102">
        <v>21308493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2370436994</v>
      </c>
      <c r="D25" s="217">
        <f>+D5+D9+D15+D19+D24</f>
        <v>0</v>
      </c>
      <c r="E25" s="230">
        <f t="shared" si="4"/>
        <v>2980932710</v>
      </c>
      <c r="F25" s="219">
        <f t="shared" si="4"/>
        <v>2987419379</v>
      </c>
      <c r="G25" s="219">
        <f t="shared" si="4"/>
        <v>27723489</v>
      </c>
      <c r="H25" s="219">
        <f t="shared" si="4"/>
        <v>101727618</v>
      </c>
      <c r="I25" s="219">
        <f t="shared" si="4"/>
        <v>158071302</v>
      </c>
      <c r="J25" s="219">
        <f t="shared" si="4"/>
        <v>287522409</v>
      </c>
      <c r="K25" s="219">
        <f t="shared" si="4"/>
        <v>250637219</v>
      </c>
      <c r="L25" s="219">
        <f t="shared" si="4"/>
        <v>237572741</v>
      </c>
      <c r="M25" s="219">
        <f t="shared" si="4"/>
        <v>240566710</v>
      </c>
      <c r="N25" s="219">
        <f t="shared" si="4"/>
        <v>728776670</v>
      </c>
      <c r="O25" s="219">
        <f t="shared" si="4"/>
        <v>96325825</v>
      </c>
      <c r="P25" s="219">
        <f t="shared" si="4"/>
        <v>109075921</v>
      </c>
      <c r="Q25" s="219">
        <f t="shared" si="4"/>
        <v>116624137</v>
      </c>
      <c r="R25" s="219">
        <f t="shared" si="4"/>
        <v>322025883</v>
      </c>
      <c r="S25" s="219">
        <f t="shared" si="4"/>
        <v>133283043</v>
      </c>
      <c r="T25" s="219">
        <f t="shared" si="4"/>
        <v>147682508</v>
      </c>
      <c r="U25" s="219">
        <f t="shared" si="4"/>
        <v>751996132</v>
      </c>
      <c r="V25" s="219">
        <f t="shared" si="4"/>
        <v>1032961683</v>
      </c>
      <c r="W25" s="219">
        <f t="shared" si="4"/>
        <v>2371286645</v>
      </c>
      <c r="X25" s="219">
        <f t="shared" si="4"/>
        <v>2987419379</v>
      </c>
      <c r="Y25" s="219">
        <f t="shared" si="4"/>
        <v>-616132734</v>
      </c>
      <c r="Z25" s="231">
        <f>+IF(X25&lt;&gt;0,+(Y25/X25)*100,0)</f>
        <v>-20.624246409161422</v>
      </c>
      <c r="AA25" s="232">
        <f>+AA5+AA9+AA15+AA19+AA24</f>
        <v>2987419379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1074310944</v>
      </c>
      <c r="D28" s="155"/>
      <c r="E28" s="156">
        <v>1639943350</v>
      </c>
      <c r="F28" s="60">
        <v>1684980748</v>
      </c>
      <c r="G28" s="60">
        <v>26761872</v>
      </c>
      <c r="H28" s="60">
        <v>74138129</v>
      </c>
      <c r="I28" s="60">
        <v>105591699</v>
      </c>
      <c r="J28" s="60">
        <v>206491700</v>
      </c>
      <c r="K28" s="60">
        <v>166636870</v>
      </c>
      <c r="L28" s="60">
        <v>138575941</v>
      </c>
      <c r="M28" s="60">
        <v>131483428</v>
      </c>
      <c r="N28" s="60">
        <v>436696239</v>
      </c>
      <c r="O28" s="60">
        <v>37219667</v>
      </c>
      <c r="P28" s="60">
        <v>85035731</v>
      </c>
      <c r="Q28" s="60">
        <v>50111094</v>
      </c>
      <c r="R28" s="60">
        <v>172366492</v>
      </c>
      <c r="S28" s="60">
        <v>64275708</v>
      </c>
      <c r="T28" s="60">
        <v>94790305</v>
      </c>
      <c r="U28" s="60">
        <v>410004406</v>
      </c>
      <c r="V28" s="60">
        <v>569070419</v>
      </c>
      <c r="W28" s="60">
        <v>1384624850</v>
      </c>
      <c r="X28" s="60">
        <v>1684980748</v>
      </c>
      <c r="Y28" s="60">
        <v>-300355898</v>
      </c>
      <c r="Z28" s="140">
        <v>-17.83</v>
      </c>
      <c r="AA28" s="155">
        <v>1684980748</v>
      </c>
    </row>
    <row r="29" spans="1:27" ht="13.5">
      <c r="A29" s="234" t="s">
        <v>134</v>
      </c>
      <c r="B29" s="136"/>
      <c r="C29" s="155">
        <v>34174085</v>
      </c>
      <c r="D29" s="155"/>
      <c r="E29" s="156">
        <v>23550000</v>
      </c>
      <c r="F29" s="60">
        <v>100880376</v>
      </c>
      <c r="G29" s="60"/>
      <c r="H29" s="60">
        <v>468820</v>
      </c>
      <c r="I29" s="60">
        <v>831459</v>
      </c>
      <c r="J29" s="60">
        <v>1300279</v>
      </c>
      <c r="K29" s="60">
        <v>97505</v>
      </c>
      <c r="L29" s="60">
        <v>624666</v>
      </c>
      <c r="M29" s="60">
        <v>1139133</v>
      </c>
      <c r="N29" s="60">
        <v>1861304</v>
      </c>
      <c r="O29" s="60">
        <v>1106109</v>
      </c>
      <c r="P29" s="60">
        <v>1028941</v>
      </c>
      <c r="Q29" s="60">
        <v>1109549</v>
      </c>
      <c r="R29" s="60">
        <v>3244599</v>
      </c>
      <c r="S29" s="60">
        <v>1007344</v>
      </c>
      <c r="T29" s="60">
        <v>858500</v>
      </c>
      <c r="U29" s="60">
        <v>7174660</v>
      </c>
      <c r="V29" s="60">
        <v>9040504</v>
      </c>
      <c r="W29" s="60">
        <v>15446686</v>
      </c>
      <c r="X29" s="60">
        <v>100880376</v>
      </c>
      <c r="Y29" s="60">
        <v>-85433690</v>
      </c>
      <c r="Z29" s="140">
        <v>-84.69</v>
      </c>
      <c r="AA29" s="62">
        <v>100880376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13644209</v>
      </c>
      <c r="D31" s="155"/>
      <c r="E31" s="156">
        <v>27944846</v>
      </c>
      <c r="F31" s="60">
        <v>31035640</v>
      </c>
      <c r="G31" s="60"/>
      <c r="H31" s="60">
        <v>385209</v>
      </c>
      <c r="I31" s="60">
        <v>1195963</v>
      </c>
      <c r="J31" s="60">
        <v>1581172</v>
      </c>
      <c r="K31" s="60">
        <v>3380308</v>
      </c>
      <c r="L31" s="60">
        <v>9288584</v>
      </c>
      <c r="M31" s="60">
        <v>372506</v>
      </c>
      <c r="N31" s="60">
        <v>13041398</v>
      </c>
      <c r="O31" s="60">
        <v>2144294</v>
      </c>
      <c r="P31" s="60">
        <v>1824267</v>
      </c>
      <c r="Q31" s="60">
        <v>748001</v>
      </c>
      <c r="R31" s="60">
        <v>4716562</v>
      </c>
      <c r="S31" s="60"/>
      <c r="T31" s="60">
        <v>299875</v>
      </c>
      <c r="U31" s="60">
        <v>4736506</v>
      </c>
      <c r="V31" s="60">
        <v>5036381</v>
      </c>
      <c r="W31" s="60">
        <v>24375513</v>
      </c>
      <c r="X31" s="60">
        <v>31035640</v>
      </c>
      <c r="Y31" s="60">
        <v>-6660127</v>
      </c>
      <c r="Z31" s="140">
        <v>-21.46</v>
      </c>
      <c r="AA31" s="62">
        <v>31035640</v>
      </c>
    </row>
    <row r="32" spans="1:27" ht="13.5">
      <c r="A32" s="236" t="s">
        <v>46</v>
      </c>
      <c r="B32" s="136"/>
      <c r="C32" s="210">
        <f aca="true" t="shared" si="5" ref="C32:Y32">SUM(C28:C31)</f>
        <v>1122129238</v>
      </c>
      <c r="D32" s="210">
        <f>SUM(D28:D31)</f>
        <v>0</v>
      </c>
      <c r="E32" s="211">
        <f t="shared" si="5"/>
        <v>1691438196</v>
      </c>
      <c r="F32" s="77">
        <f t="shared" si="5"/>
        <v>1816896764</v>
      </c>
      <c r="G32" s="77">
        <f t="shared" si="5"/>
        <v>26761872</v>
      </c>
      <c r="H32" s="77">
        <f t="shared" si="5"/>
        <v>74992158</v>
      </c>
      <c r="I32" s="77">
        <f t="shared" si="5"/>
        <v>107619121</v>
      </c>
      <c r="J32" s="77">
        <f t="shared" si="5"/>
        <v>209373151</v>
      </c>
      <c r="K32" s="77">
        <f t="shared" si="5"/>
        <v>170114683</v>
      </c>
      <c r="L32" s="77">
        <f t="shared" si="5"/>
        <v>148489191</v>
      </c>
      <c r="M32" s="77">
        <f t="shared" si="5"/>
        <v>132995067</v>
      </c>
      <c r="N32" s="77">
        <f t="shared" si="5"/>
        <v>451598941</v>
      </c>
      <c r="O32" s="77">
        <f t="shared" si="5"/>
        <v>40470070</v>
      </c>
      <c r="P32" s="77">
        <f t="shared" si="5"/>
        <v>87888939</v>
      </c>
      <c r="Q32" s="77">
        <f t="shared" si="5"/>
        <v>51968644</v>
      </c>
      <c r="R32" s="77">
        <f t="shared" si="5"/>
        <v>180327653</v>
      </c>
      <c r="S32" s="77">
        <f t="shared" si="5"/>
        <v>65283052</v>
      </c>
      <c r="T32" s="77">
        <f t="shared" si="5"/>
        <v>95948680</v>
      </c>
      <c r="U32" s="77">
        <f t="shared" si="5"/>
        <v>421915572</v>
      </c>
      <c r="V32" s="77">
        <f t="shared" si="5"/>
        <v>583147304</v>
      </c>
      <c r="W32" s="77">
        <f t="shared" si="5"/>
        <v>1424447049</v>
      </c>
      <c r="X32" s="77">
        <f t="shared" si="5"/>
        <v>1816896764</v>
      </c>
      <c r="Y32" s="77">
        <f t="shared" si="5"/>
        <v>-392449715</v>
      </c>
      <c r="Z32" s="212">
        <f>+IF(X32&lt;&gt;0,+(Y32/X32)*100,0)</f>
        <v>-21.60000076922367</v>
      </c>
      <c r="AA32" s="79">
        <f>SUM(AA28:AA31)</f>
        <v>1816896764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965257955</v>
      </c>
      <c r="D34" s="155"/>
      <c r="E34" s="156">
        <v>1040089185</v>
      </c>
      <c r="F34" s="60">
        <v>895943301</v>
      </c>
      <c r="G34" s="60">
        <v>788118</v>
      </c>
      <c r="H34" s="60">
        <v>25180747</v>
      </c>
      <c r="I34" s="60">
        <v>43207422</v>
      </c>
      <c r="J34" s="60">
        <v>69176287</v>
      </c>
      <c r="K34" s="60">
        <v>58553835</v>
      </c>
      <c r="L34" s="60">
        <v>59833945</v>
      </c>
      <c r="M34" s="60">
        <v>76759296</v>
      </c>
      <c r="N34" s="60">
        <v>195147076</v>
      </c>
      <c r="O34" s="60">
        <v>42158011</v>
      </c>
      <c r="P34" s="60">
        <v>11562448</v>
      </c>
      <c r="Q34" s="60">
        <v>57034626</v>
      </c>
      <c r="R34" s="60">
        <v>110755085</v>
      </c>
      <c r="S34" s="60">
        <v>50081114</v>
      </c>
      <c r="T34" s="60">
        <v>40880124</v>
      </c>
      <c r="U34" s="60">
        <v>244993232</v>
      </c>
      <c r="V34" s="60">
        <v>335954470</v>
      </c>
      <c r="W34" s="60">
        <v>711032918</v>
      </c>
      <c r="X34" s="60">
        <v>895943301</v>
      </c>
      <c r="Y34" s="60">
        <v>-184910383</v>
      </c>
      <c r="Z34" s="140">
        <v>-20.64</v>
      </c>
      <c r="AA34" s="62">
        <v>895943301</v>
      </c>
    </row>
    <row r="35" spans="1:27" ht="13.5">
      <c r="A35" s="237" t="s">
        <v>53</v>
      </c>
      <c r="B35" s="136"/>
      <c r="C35" s="155">
        <v>283049804</v>
      </c>
      <c r="D35" s="155"/>
      <c r="E35" s="156">
        <v>249405329</v>
      </c>
      <c r="F35" s="60">
        <v>274579314</v>
      </c>
      <c r="G35" s="60">
        <v>173499</v>
      </c>
      <c r="H35" s="60">
        <v>1554713</v>
      </c>
      <c r="I35" s="60">
        <v>7244759</v>
      </c>
      <c r="J35" s="60">
        <v>8972971</v>
      </c>
      <c r="K35" s="60">
        <v>21968701</v>
      </c>
      <c r="L35" s="60">
        <v>29249605</v>
      </c>
      <c r="M35" s="60">
        <v>30812350</v>
      </c>
      <c r="N35" s="60">
        <v>82030656</v>
      </c>
      <c r="O35" s="60">
        <v>13697743</v>
      </c>
      <c r="P35" s="60">
        <v>9624534</v>
      </c>
      <c r="Q35" s="60">
        <v>7620865</v>
      </c>
      <c r="R35" s="60">
        <v>30943142</v>
      </c>
      <c r="S35" s="60">
        <v>17918878</v>
      </c>
      <c r="T35" s="60">
        <v>10853708</v>
      </c>
      <c r="U35" s="60">
        <v>85087327</v>
      </c>
      <c r="V35" s="60">
        <v>113859913</v>
      </c>
      <c r="W35" s="60">
        <v>235806682</v>
      </c>
      <c r="X35" s="60">
        <v>274579314</v>
      </c>
      <c r="Y35" s="60">
        <v>-38772632</v>
      </c>
      <c r="Z35" s="140">
        <v>-14.12</v>
      </c>
      <c r="AA35" s="62">
        <v>274579314</v>
      </c>
    </row>
    <row r="36" spans="1:27" ht="13.5">
      <c r="A36" s="238" t="s">
        <v>139</v>
      </c>
      <c r="B36" s="149"/>
      <c r="C36" s="222">
        <f aca="true" t="shared" si="6" ref="C36:Y36">SUM(C32:C35)</f>
        <v>2370436997</v>
      </c>
      <c r="D36" s="222">
        <f>SUM(D32:D35)</f>
        <v>0</v>
      </c>
      <c r="E36" s="218">
        <f t="shared" si="6"/>
        <v>2980932710</v>
      </c>
      <c r="F36" s="220">
        <f t="shared" si="6"/>
        <v>2987419379</v>
      </c>
      <c r="G36" s="220">
        <f t="shared" si="6"/>
        <v>27723489</v>
      </c>
      <c r="H36" s="220">
        <f t="shared" si="6"/>
        <v>101727618</v>
      </c>
      <c r="I36" s="220">
        <f t="shared" si="6"/>
        <v>158071302</v>
      </c>
      <c r="J36" s="220">
        <f t="shared" si="6"/>
        <v>287522409</v>
      </c>
      <c r="K36" s="220">
        <f t="shared" si="6"/>
        <v>250637219</v>
      </c>
      <c r="L36" s="220">
        <f t="shared" si="6"/>
        <v>237572741</v>
      </c>
      <c r="M36" s="220">
        <f t="shared" si="6"/>
        <v>240566713</v>
      </c>
      <c r="N36" s="220">
        <f t="shared" si="6"/>
        <v>728776673</v>
      </c>
      <c r="O36" s="220">
        <f t="shared" si="6"/>
        <v>96325824</v>
      </c>
      <c r="P36" s="220">
        <f t="shared" si="6"/>
        <v>109075921</v>
      </c>
      <c r="Q36" s="220">
        <f t="shared" si="6"/>
        <v>116624135</v>
      </c>
      <c r="R36" s="220">
        <f t="shared" si="6"/>
        <v>322025880</v>
      </c>
      <c r="S36" s="220">
        <f t="shared" si="6"/>
        <v>133283044</v>
      </c>
      <c r="T36" s="220">
        <f t="shared" si="6"/>
        <v>147682512</v>
      </c>
      <c r="U36" s="220">
        <f t="shared" si="6"/>
        <v>751996131</v>
      </c>
      <c r="V36" s="220">
        <f t="shared" si="6"/>
        <v>1032961687</v>
      </c>
      <c r="W36" s="220">
        <f t="shared" si="6"/>
        <v>2371286649</v>
      </c>
      <c r="X36" s="220">
        <f t="shared" si="6"/>
        <v>2987419379</v>
      </c>
      <c r="Y36" s="220">
        <f t="shared" si="6"/>
        <v>-616132730</v>
      </c>
      <c r="Z36" s="221">
        <f>+IF(X36&lt;&gt;0,+(Y36/X36)*100,0)</f>
        <v>-20.624246275266596</v>
      </c>
      <c r="AA36" s="239">
        <f>SUM(AA32:AA35)</f>
        <v>2987419379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4374377023</v>
      </c>
      <c r="D6" s="155"/>
      <c r="E6" s="59">
        <v>3637717188</v>
      </c>
      <c r="F6" s="60">
        <v>3637717188</v>
      </c>
      <c r="G6" s="60">
        <v>4092928334</v>
      </c>
      <c r="H6" s="60">
        <v>4206376955</v>
      </c>
      <c r="I6" s="60">
        <v>3745883907</v>
      </c>
      <c r="J6" s="60">
        <v>3745883907</v>
      </c>
      <c r="K6" s="60">
        <v>3749939389</v>
      </c>
      <c r="L6" s="60">
        <v>4830765666</v>
      </c>
      <c r="M6" s="60">
        <v>4814630343</v>
      </c>
      <c r="N6" s="60">
        <v>4814630343</v>
      </c>
      <c r="O6" s="60">
        <v>4950343664</v>
      </c>
      <c r="P6" s="60">
        <v>5413062809</v>
      </c>
      <c r="Q6" s="60">
        <v>6243660444</v>
      </c>
      <c r="R6" s="60">
        <v>6243660444</v>
      </c>
      <c r="S6" s="60">
        <v>6419375275</v>
      </c>
      <c r="T6" s="60">
        <v>6477763688</v>
      </c>
      <c r="U6" s="60">
        <v>5893180266</v>
      </c>
      <c r="V6" s="60">
        <v>5893180266</v>
      </c>
      <c r="W6" s="60">
        <v>5893180266</v>
      </c>
      <c r="X6" s="60">
        <v>3637717188</v>
      </c>
      <c r="Y6" s="60">
        <v>2255463078</v>
      </c>
      <c r="Z6" s="140">
        <v>62</v>
      </c>
      <c r="AA6" s="62">
        <v>3637717188</v>
      </c>
    </row>
    <row r="7" spans="1:27" ht="13.5">
      <c r="A7" s="249" t="s">
        <v>144</v>
      </c>
      <c r="B7" s="182"/>
      <c r="C7" s="155">
        <v>22771212</v>
      </c>
      <c r="D7" s="155"/>
      <c r="E7" s="59">
        <v>21285000</v>
      </c>
      <c r="F7" s="60">
        <v>21285000</v>
      </c>
      <c r="G7" s="60">
        <v>21258000</v>
      </c>
      <c r="H7" s="60">
        <v>22771213</v>
      </c>
      <c r="I7" s="60">
        <v>22771212</v>
      </c>
      <c r="J7" s="60">
        <v>22771212</v>
      </c>
      <c r="K7" s="60">
        <v>22771213</v>
      </c>
      <c r="L7" s="60">
        <v>22771213</v>
      </c>
      <c r="M7" s="60">
        <v>22771213</v>
      </c>
      <c r="N7" s="60">
        <v>22771213</v>
      </c>
      <c r="O7" s="60">
        <v>22771213</v>
      </c>
      <c r="P7" s="60">
        <v>22771212</v>
      </c>
      <c r="Q7" s="60">
        <v>22771213</v>
      </c>
      <c r="R7" s="60">
        <v>22771213</v>
      </c>
      <c r="S7" s="60">
        <v>22771213</v>
      </c>
      <c r="T7" s="60">
        <v>22771213</v>
      </c>
      <c r="U7" s="60">
        <v>22771213</v>
      </c>
      <c r="V7" s="60">
        <v>22771213</v>
      </c>
      <c r="W7" s="60">
        <v>22771213</v>
      </c>
      <c r="X7" s="60">
        <v>21285000</v>
      </c>
      <c r="Y7" s="60">
        <v>1486213</v>
      </c>
      <c r="Z7" s="140">
        <v>6.98</v>
      </c>
      <c r="AA7" s="62">
        <v>21285000</v>
      </c>
    </row>
    <row r="8" spans="1:27" ht="13.5">
      <c r="A8" s="249" t="s">
        <v>145</v>
      </c>
      <c r="B8" s="182"/>
      <c r="C8" s="155">
        <v>3194739648</v>
      </c>
      <c r="D8" s="155"/>
      <c r="E8" s="59">
        <v>2477686736</v>
      </c>
      <c r="F8" s="60">
        <v>2477686736</v>
      </c>
      <c r="G8" s="60">
        <v>2415863405</v>
      </c>
      <c r="H8" s="60">
        <v>3783763282</v>
      </c>
      <c r="I8" s="60">
        <v>3705533278</v>
      </c>
      <c r="J8" s="60">
        <v>3705533278</v>
      </c>
      <c r="K8" s="60">
        <v>3247638967</v>
      </c>
      <c r="L8" s="60">
        <v>3266599085</v>
      </c>
      <c r="M8" s="60">
        <v>3971002739</v>
      </c>
      <c r="N8" s="60">
        <v>3971002739</v>
      </c>
      <c r="O8" s="60">
        <v>3951095592</v>
      </c>
      <c r="P8" s="60">
        <v>4108959366</v>
      </c>
      <c r="Q8" s="60">
        <v>4164688085</v>
      </c>
      <c r="R8" s="60">
        <v>4164688085</v>
      </c>
      <c r="S8" s="60">
        <v>4369942706</v>
      </c>
      <c r="T8" s="60">
        <v>4437122597</v>
      </c>
      <c r="U8" s="60">
        <v>4491597344</v>
      </c>
      <c r="V8" s="60">
        <v>4491597344</v>
      </c>
      <c r="W8" s="60">
        <v>4491597344</v>
      </c>
      <c r="X8" s="60">
        <v>2477686736</v>
      </c>
      <c r="Y8" s="60">
        <v>2013910608</v>
      </c>
      <c r="Z8" s="140">
        <v>81.28</v>
      </c>
      <c r="AA8" s="62">
        <v>2477686736</v>
      </c>
    </row>
    <row r="9" spans="1:27" ht="13.5">
      <c r="A9" s="249" t="s">
        <v>146</v>
      </c>
      <c r="B9" s="182"/>
      <c r="C9" s="155">
        <v>209817781</v>
      </c>
      <c r="D9" s="155"/>
      <c r="E9" s="59">
        <v>454958917</v>
      </c>
      <c r="F9" s="60">
        <v>454958917</v>
      </c>
      <c r="G9" s="60">
        <v>318107253</v>
      </c>
      <c r="H9" s="60">
        <v>282700331</v>
      </c>
      <c r="I9" s="60">
        <v>357652773</v>
      </c>
      <c r="J9" s="60">
        <v>357652773</v>
      </c>
      <c r="K9" s="60">
        <v>330211618</v>
      </c>
      <c r="L9" s="60">
        <v>351562896</v>
      </c>
      <c r="M9" s="60">
        <v>569762443</v>
      </c>
      <c r="N9" s="60">
        <v>569762443</v>
      </c>
      <c r="O9" s="60">
        <v>564595962</v>
      </c>
      <c r="P9" s="60">
        <v>474145277</v>
      </c>
      <c r="Q9" s="60">
        <v>411103753</v>
      </c>
      <c r="R9" s="60">
        <v>411103753</v>
      </c>
      <c r="S9" s="60">
        <v>162222321</v>
      </c>
      <c r="T9" s="60">
        <v>56166879</v>
      </c>
      <c r="U9" s="60">
        <v>232954899</v>
      </c>
      <c r="V9" s="60">
        <v>232954899</v>
      </c>
      <c r="W9" s="60">
        <v>232954899</v>
      </c>
      <c r="X9" s="60">
        <v>454958917</v>
      </c>
      <c r="Y9" s="60">
        <v>-222004018</v>
      </c>
      <c r="Z9" s="140">
        <v>-48.8</v>
      </c>
      <c r="AA9" s="62">
        <v>454958917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128801347</v>
      </c>
      <c r="D11" s="155"/>
      <c r="E11" s="59">
        <v>175747876</v>
      </c>
      <c r="F11" s="60">
        <v>175747876</v>
      </c>
      <c r="G11" s="60">
        <v>160856083</v>
      </c>
      <c r="H11" s="60">
        <v>141597030</v>
      </c>
      <c r="I11" s="60">
        <v>150339177</v>
      </c>
      <c r="J11" s="60">
        <v>150339177</v>
      </c>
      <c r="K11" s="60">
        <v>152737920</v>
      </c>
      <c r="L11" s="60">
        <v>152849200</v>
      </c>
      <c r="M11" s="60">
        <v>146120703</v>
      </c>
      <c r="N11" s="60">
        <v>146120703</v>
      </c>
      <c r="O11" s="60">
        <v>138778411</v>
      </c>
      <c r="P11" s="60">
        <v>133191804</v>
      </c>
      <c r="Q11" s="60">
        <v>131767832</v>
      </c>
      <c r="R11" s="60">
        <v>131767832</v>
      </c>
      <c r="S11" s="60">
        <v>147643299</v>
      </c>
      <c r="T11" s="60">
        <v>145126506</v>
      </c>
      <c r="U11" s="60">
        <v>134898472</v>
      </c>
      <c r="V11" s="60">
        <v>134898472</v>
      </c>
      <c r="W11" s="60">
        <v>134898472</v>
      </c>
      <c r="X11" s="60">
        <v>175747876</v>
      </c>
      <c r="Y11" s="60">
        <v>-40849404</v>
      </c>
      <c r="Z11" s="140">
        <v>-23.24</v>
      </c>
      <c r="AA11" s="62">
        <v>175747876</v>
      </c>
    </row>
    <row r="12" spans="1:27" ht="13.5">
      <c r="A12" s="250" t="s">
        <v>56</v>
      </c>
      <c r="B12" s="251"/>
      <c r="C12" s="168">
        <f aca="true" t="shared" si="0" ref="C12:Y12">SUM(C6:C11)</f>
        <v>7930507011</v>
      </c>
      <c r="D12" s="168">
        <f>SUM(D6:D11)</f>
        <v>0</v>
      </c>
      <c r="E12" s="72">
        <f t="shared" si="0"/>
        <v>6767395717</v>
      </c>
      <c r="F12" s="73">
        <f t="shared" si="0"/>
        <v>6767395717</v>
      </c>
      <c r="G12" s="73">
        <f t="shared" si="0"/>
        <v>7009013075</v>
      </c>
      <c r="H12" s="73">
        <f t="shared" si="0"/>
        <v>8437208811</v>
      </c>
      <c r="I12" s="73">
        <f t="shared" si="0"/>
        <v>7982180347</v>
      </c>
      <c r="J12" s="73">
        <f t="shared" si="0"/>
        <v>7982180347</v>
      </c>
      <c r="K12" s="73">
        <f t="shared" si="0"/>
        <v>7503299107</v>
      </c>
      <c r="L12" s="73">
        <f t="shared" si="0"/>
        <v>8624548060</v>
      </c>
      <c r="M12" s="73">
        <f t="shared" si="0"/>
        <v>9524287441</v>
      </c>
      <c r="N12" s="73">
        <f t="shared" si="0"/>
        <v>9524287441</v>
      </c>
      <c r="O12" s="73">
        <f t="shared" si="0"/>
        <v>9627584842</v>
      </c>
      <c r="P12" s="73">
        <f t="shared" si="0"/>
        <v>10152130468</v>
      </c>
      <c r="Q12" s="73">
        <f t="shared" si="0"/>
        <v>10973991327</v>
      </c>
      <c r="R12" s="73">
        <f t="shared" si="0"/>
        <v>10973991327</v>
      </c>
      <c r="S12" s="73">
        <f t="shared" si="0"/>
        <v>11121954814</v>
      </c>
      <c r="T12" s="73">
        <f t="shared" si="0"/>
        <v>11138950883</v>
      </c>
      <c r="U12" s="73">
        <f t="shared" si="0"/>
        <v>10775402194</v>
      </c>
      <c r="V12" s="73">
        <f t="shared" si="0"/>
        <v>10775402194</v>
      </c>
      <c r="W12" s="73">
        <f t="shared" si="0"/>
        <v>10775402194</v>
      </c>
      <c r="X12" s="73">
        <f t="shared" si="0"/>
        <v>6767395717</v>
      </c>
      <c r="Y12" s="73">
        <f t="shared" si="0"/>
        <v>4008006477</v>
      </c>
      <c r="Z12" s="170">
        <f>+IF(X12&lt;&gt;0,+(Y12/X12)*100,0)</f>
        <v>59.22524180064879</v>
      </c>
      <c r="AA12" s="74">
        <f>SUM(AA6:AA11)</f>
        <v>6767395717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2386621</v>
      </c>
      <c r="D15" s="155"/>
      <c r="E15" s="59">
        <v>2477000</v>
      </c>
      <c r="F15" s="60">
        <v>2477000</v>
      </c>
      <c r="G15" s="60">
        <v>2386124</v>
      </c>
      <c r="H15" s="60">
        <v>2333652</v>
      </c>
      <c r="I15" s="60">
        <v>2315681</v>
      </c>
      <c r="J15" s="60">
        <v>2315681</v>
      </c>
      <c r="K15" s="60">
        <v>14303134</v>
      </c>
      <c r="L15" s="60">
        <v>14322425</v>
      </c>
      <c r="M15" s="60">
        <v>2381138</v>
      </c>
      <c r="N15" s="60">
        <v>2381138</v>
      </c>
      <c r="O15" s="60">
        <v>2388925</v>
      </c>
      <c r="P15" s="60">
        <v>6398918</v>
      </c>
      <c r="Q15" s="60">
        <v>6410695</v>
      </c>
      <c r="R15" s="60">
        <v>6410695</v>
      </c>
      <c r="S15" s="60">
        <v>2422515</v>
      </c>
      <c r="T15" s="60">
        <v>2445943</v>
      </c>
      <c r="U15" s="60">
        <v>2434748</v>
      </c>
      <c r="V15" s="60">
        <v>2434748</v>
      </c>
      <c r="W15" s="60">
        <v>2434748</v>
      </c>
      <c r="X15" s="60">
        <v>2477000</v>
      </c>
      <c r="Y15" s="60">
        <v>-42252</v>
      </c>
      <c r="Z15" s="140">
        <v>-1.71</v>
      </c>
      <c r="AA15" s="62">
        <v>2477000</v>
      </c>
    </row>
    <row r="16" spans="1:27" ht="13.5">
      <c r="A16" s="249" t="s">
        <v>151</v>
      </c>
      <c r="B16" s="182"/>
      <c r="C16" s="155">
        <v>804214737</v>
      </c>
      <c r="D16" s="155"/>
      <c r="E16" s="59">
        <v>522125664</v>
      </c>
      <c r="F16" s="60">
        <v>522125664</v>
      </c>
      <c r="G16" s="159">
        <v>785904490</v>
      </c>
      <c r="H16" s="159">
        <v>837747194</v>
      </c>
      <c r="I16" s="159">
        <v>833117396</v>
      </c>
      <c r="J16" s="60">
        <v>833117396</v>
      </c>
      <c r="K16" s="159">
        <v>871367599</v>
      </c>
      <c r="L16" s="159">
        <v>941118414</v>
      </c>
      <c r="M16" s="60">
        <v>953877530</v>
      </c>
      <c r="N16" s="159">
        <v>953877530</v>
      </c>
      <c r="O16" s="159">
        <v>947739004</v>
      </c>
      <c r="P16" s="159">
        <v>961706906</v>
      </c>
      <c r="Q16" s="60">
        <v>1028777722</v>
      </c>
      <c r="R16" s="159">
        <v>1028777722</v>
      </c>
      <c r="S16" s="159">
        <v>1051917059</v>
      </c>
      <c r="T16" s="60">
        <v>1062055954</v>
      </c>
      <c r="U16" s="159">
        <v>674815070</v>
      </c>
      <c r="V16" s="159">
        <v>674815070</v>
      </c>
      <c r="W16" s="159">
        <v>674815070</v>
      </c>
      <c r="X16" s="60">
        <v>522125664</v>
      </c>
      <c r="Y16" s="159">
        <v>152689406</v>
      </c>
      <c r="Z16" s="141">
        <v>29.24</v>
      </c>
      <c r="AA16" s="225">
        <v>522125664</v>
      </c>
    </row>
    <row r="17" spans="1:27" ht="13.5">
      <c r="A17" s="249" t="s">
        <v>152</v>
      </c>
      <c r="B17" s="182"/>
      <c r="C17" s="155">
        <v>128919704</v>
      </c>
      <c r="D17" s="155"/>
      <c r="E17" s="59">
        <v>126279000</v>
      </c>
      <c r="F17" s="60">
        <v>126279000</v>
      </c>
      <c r="G17" s="60">
        <v>129039522</v>
      </c>
      <c r="H17" s="60">
        <v>130498030</v>
      </c>
      <c r="I17" s="60">
        <v>130967624</v>
      </c>
      <c r="J17" s="60">
        <v>130967624</v>
      </c>
      <c r="K17" s="60">
        <v>132259997</v>
      </c>
      <c r="L17" s="60">
        <v>132466310</v>
      </c>
      <c r="M17" s="60">
        <v>133573660</v>
      </c>
      <c r="N17" s="60">
        <v>133573660</v>
      </c>
      <c r="O17" s="60">
        <v>135150012</v>
      </c>
      <c r="P17" s="60">
        <v>139872077</v>
      </c>
      <c r="Q17" s="60">
        <v>141773450</v>
      </c>
      <c r="R17" s="60">
        <v>141773450</v>
      </c>
      <c r="S17" s="60">
        <v>145041565</v>
      </c>
      <c r="T17" s="60">
        <v>146546820</v>
      </c>
      <c r="U17" s="60">
        <v>151595300</v>
      </c>
      <c r="V17" s="60">
        <v>151595300</v>
      </c>
      <c r="W17" s="60">
        <v>151595300</v>
      </c>
      <c r="X17" s="60">
        <v>126279000</v>
      </c>
      <c r="Y17" s="60">
        <v>25316300</v>
      </c>
      <c r="Z17" s="140">
        <v>20.05</v>
      </c>
      <c r="AA17" s="62">
        <v>126279000</v>
      </c>
    </row>
    <row r="18" spans="1:27" ht="13.5">
      <c r="A18" s="249" t="s">
        <v>153</v>
      </c>
      <c r="B18" s="182"/>
      <c r="C18" s="155"/>
      <c r="D18" s="155"/>
      <c r="E18" s="59">
        <v>306</v>
      </c>
      <c r="F18" s="60">
        <v>306</v>
      </c>
      <c r="G18" s="60">
        <v>306</v>
      </c>
      <c r="H18" s="60">
        <v>306</v>
      </c>
      <c r="I18" s="60">
        <v>306</v>
      </c>
      <c r="J18" s="60">
        <v>306</v>
      </c>
      <c r="K18" s="60">
        <v>306</v>
      </c>
      <c r="L18" s="60">
        <v>306</v>
      </c>
      <c r="M18" s="60">
        <v>306</v>
      </c>
      <c r="N18" s="60">
        <v>306</v>
      </c>
      <c r="O18" s="60">
        <v>306</v>
      </c>
      <c r="P18" s="60">
        <v>306</v>
      </c>
      <c r="Q18" s="60">
        <v>306</v>
      </c>
      <c r="R18" s="60">
        <v>306</v>
      </c>
      <c r="S18" s="60">
        <v>306</v>
      </c>
      <c r="T18" s="60">
        <v>306</v>
      </c>
      <c r="U18" s="60">
        <v>306</v>
      </c>
      <c r="V18" s="60">
        <v>306</v>
      </c>
      <c r="W18" s="60">
        <v>306</v>
      </c>
      <c r="X18" s="60">
        <v>306</v>
      </c>
      <c r="Y18" s="60"/>
      <c r="Z18" s="140"/>
      <c r="AA18" s="62">
        <v>306</v>
      </c>
    </row>
    <row r="19" spans="1:27" ht="13.5">
      <c r="A19" s="249" t="s">
        <v>154</v>
      </c>
      <c r="B19" s="182"/>
      <c r="C19" s="155">
        <v>42961633625</v>
      </c>
      <c r="D19" s="155"/>
      <c r="E19" s="59">
        <v>48348709000</v>
      </c>
      <c r="F19" s="60">
        <v>48348709000</v>
      </c>
      <c r="G19" s="60">
        <v>42437659947</v>
      </c>
      <c r="H19" s="60">
        <v>42707438066</v>
      </c>
      <c r="I19" s="60">
        <v>42674147855</v>
      </c>
      <c r="J19" s="60">
        <v>42674147855</v>
      </c>
      <c r="K19" s="60">
        <v>42733325416</v>
      </c>
      <c r="L19" s="60">
        <v>42768279337</v>
      </c>
      <c r="M19" s="60">
        <v>42899388902</v>
      </c>
      <c r="N19" s="60">
        <v>42899388902</v>
      </c>
      <c r="O19" s="60">
        <v>42797093453</v>
      </c>
      <c r="P19" s="60">
        <v>42709404107</v>
      </c>
      <c r="Q19" s="60">
        <v>42621336045</v>
      </c>
      <c r="R19" s="60">
        <v>42621336045</v>
      </c>
      <c r="S19" s="60">
        <v>42559922772</v>
      </c>
      <c r="T19" s="60">
        <v>42518780708</v>
      </c>
      <c r="U19" s="60">
        <v>42719516298</v>
      </c>
      <c r="V19" s="60">
        <v>42719516298</v>
      </c>
      <c r="W19" s="60">
        <v>42719516298</v>
      </c>
      <c r="X19" s="60">
        <v>48348709000</v>
      </c>
      <c r="Y19" s="60">
        <v>-5629192702</v>
      </c>
      <c r="Z19" s="140">
        <v>-11.64</v>
      </c>
      <c r="AA19" s="62">
        <v>48348709000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90611176</v>
      </c>
      <c r="D22" s="155"/>
      <c r="E22" s="59">
        <v>31396000</v>
      </c>
      <c r="F22" s="60">
        <v>31396000</v>
      </c>
      <c r="G22" s="60">
        <v>165643627</v>
      </c>
      <c r="H22" s="60">
        <v>91207443</v>
      </c>
      <c r="I22" s="60">
        <v>91363326</v>
      </c>
      <c r="J22" s="60">
        <v>91363326</v>
      </c>
      <c r="K22" s="60">
        <v>90794576</v>
      </c>
      <c r="L22" s="60">
        <v>102471046</v>
      </c>
      <c r="M22" s="60">
        <v>101902296</v>
      </c>
      <c r="N22" s="60">
        <v>101902296</v>
      </c>
      <c r="O22" s="60">
        <v>108211179</v>
      </c>
      <c r="P22" s="60">
        <v>109518344</v>
      </c>
      <c r="Q22" s="60">
        <v>121573135</v>
      </c>
      <c r="R22" s="60">
        <v>121573135</v>
      </c>
      <c r="S22" s="60">
        <v>122265302</v>
      </c>
      <c r="T22" s="60">
        <v>122669193</v>
      </c>
      <c r="U22" s="60">
        <v>128894758</v>
      </c>
      <c r="V22" s="60">
        <v>128894758</v>
      </c>
      <c r="W22" s="60">
        <v>128894758</v>
      </c>
      <c r="X22" s="60">
        <v>31396000</v>
      </c>
      <c r="Y22" s="60">
        <v>97498758</v>
      </c>
      <c r="Z22" s="140">
        <v>310.55</v>
      </c>
      <c r="AA22" s="62">
        <v>31396000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43987765863</v>
      </c>
      <c r="D24" s="168">
        <f>SUM(D15:D23)</f>
        <v>0</v>
      </c>
      <c r="E24" s="76">
        <f t="shared" si="1"/>
        <v>49030986970</v>
      </c>
      <c r="F24" s="77">
        <f t="shared" si="1"/>
        <v>49030986970</v>
      </c>
      <c r="G24" s="77">
        <f t="shared" si="1"/>
        <v>43520634016</v>
      </c>
      <c r="H24" s="77">
        <f t="shared" si="1"/>
        <v>43769224691</v>
      </c>
      <c r="I24" s="77">
        <f t="shared" si="1"/>
        <v>43731912188</v>
      </c>
      <c r="J24" s="77">
        <f t="shared" si="1"/>
        <v>43731912188</v>
      </c>
      <c r="K24" s="77">
        <f t="shared" si="1"/>
        <v>43842051028</v>
      </c>
      <c r="L24" s="77">
        <f t="shared" si="1"/>
        <v>43958657838</v>
      </c>
      <c r="M24" s="77">
        <f t="shared" si="1"/>
        <v>44091123832</v>
      </c>
      <c r="N24" s="77">
        <f t="shared" si="1"/>
        <v>44091123832</v>
      </c>
      <c r="O24" s="77">
        <f t="shared" si="1"/>
        <v>43990582879</v>
      </c>
      <c r="P24" s="77">
        <f t="shared" si="1"/>
        <v>43926900658</v>
      </c>
      <c r="Q24" s="77">
        <f t="shared" si="1"/>
        <v>43919871353</v>
      </c>
      <c r="R24" s="77">
        <f t="shared" si="1"/>
        <v>43919871353</v>
      </c>
      <c r="S24" s="77">
        <f t="shared" si="1"/>
        <v>43881569519</v>
      </c>
      <c r="T24" s="77">
        <f t="shared" si="1"/>
        <v>43852498924</v>
      </c>
      <c r="U24" s="77">
        <f t="shared" si="1"/>
        <v>43677256480</v>
      </c>
      <c r="V24" s="77">
        <f t="shared" si="1"/>
        <v>43677256480</v>
      </c>
      <c r="W24" s="77">
        <f t="shared" si="1"/>
        <v>43677256480</v>
      </c>
      <c r="X24" s="77">
        <f t="shared" si="1"/>
        <v>49030986970</v>
      </c>
      <c r="Y24" s="77">
        <f t="shared" si="1"/>
        <v>-5353730490</v>
      </c>
      <c r="Z24" s="212">
        <f>+IF(X24&lt;&gt;0,+(Y24/X24)*100,0)</f>
        <v>-10.919075508873037</v>
      </c>
      <c r="AA24" s="79">
        <f>SUM(AA15:AA23)</f>
        <v>49030986970</v>
      </c>
    </row>
    <row r="25" spans="1:27" ht="13.5">
      <c r="A25" s="250" t="s">
        <v>159</v>
      </c>
      <c r="B25" s="251"/>
      <c r="C25" s="168">
        <f aca="true" t="shared" si="2" ref="C25:Y25">+C12+C24</f>
        <v>51918272874</v>
      </c>
      <c r="D25" s="168">
        <f>+D12+D24</f>
        <v>0</v>
      </c>
      <c r="E25" s="72">
        <f t="shared" si="2"/>
        <v>55798382687</v>
      </c>
      <c r="F25" s="73">
        <f t="shared" si="2"/>
        <v>55798382687</v>
      </c>
      <c r="G25" s="73">
        <f t="shared" si="2"/>
        <v>50529647091</v>
      </c>
      <c r="H25" s="73">
        <f t="shared" si="2"/>
        <v>52206433502</v>
      </c>
      <c r="I25" s="73">
        <f t="shared" si="2"/>
        <v>51714092535</v>
      </c>
      <c r="J25" s="73">
        <f t="shared" si="2"/>
        <v>51714092535</v>
      </c>
      <c r="K25" s="73">
        <f t="shared" si="2"/>
        <v>51345350135</v>
      </c>
      <c r="L25" s="73">
        <f t="shared" si="2"/>
        <v>52583205898</v>
      </c>
      <c r="M25" s="73">
        <f t="shared" si="2"/>
        <v>53615411273</v>
      </c>
      <c r="N25" s="73">
        <f t="shared" si="2"/>
        <v>53615411273</v>
      </c>
      <c r="O25" s="73">
        <f t="shared" si="2"/>
        <v>53618167721</v>
      </c>
      <c r="P25" s="73">
        <f t="shared" si="2"/>
        <v>54079031126</v>
      </c>
      <c r="Q25" s="73">
        <f t="shared" si="2"/>
        <v>54893862680</v>
      </c>
      <c r="R25" s="73">
        <f t="shared" si="2"/>
        <v>54893862680</v>
      </c>
      <c r="S25" s="73">
        <f t="shared" si="2"/>
        <v>55003524333</v>
      </c>
      <c r="T25" s="73">
        <f t="shared" si="2"/>
        <v>54991449807</v>
      </c>
      <c r="U25" s="73">
        <f t="shared" si="2"/>
        <v>54452658674</v>
      </c>
      <c r="V25" s="73">
        <f t="shared" si="2"/>
        <v>54452658674</v>
      </c>
      <c r="W25" s="73">
        <f t="shared" si="2"/>
        <v>54452658674</v>
      </c>
      <c r="X25" s="73">
        <f t="shared" si="2"/>
        <v>55798382687</v>
      </c>
      <c r="Y25" s="73">
        <f t="shared" si="2"/>
        <v>-1345724013</v>
      </c>
      <c r="Z25" s="170">
        <f>+IF(X25&lt;&gt;0,+(Y25/X25)*100,0)</f>
        <v>-2.4117616823211776</v>
      </c>
      <c r="AA25" s="74">
        <f>+AA12+AA24</f>
        <v>55798382687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629420732</v>
      </c>
      <c r="D30" s="155"/>
      <c r="E30" s="59">
        <v>178648379</v>
      </c>
      <c r="F30" s="60">
        <v>178648379</v>
      </c>
      <c r="G30" s="60">
        <v>94244591</v>
      </c>
      <c r="H30" s="60">
        <v>629420732</v>
      </c>
      <c r="I30" s="60">
        <v>629420732</v>
      </c>
      <c r="J30" s="60">
        <v>629420732</v>
      </c>
      <c r="K30" s="60">
        <v>618663614</v>
      </c>
      <c r="L30" s="60">
        <v>578404830</v>
      </c>
      <c r="M30" s="60">
        <v>629420732</v>
      </c>
      <c r="N30" s="60">
        <v>629420732</v>
      </c>
      <c r="O30" s="60">
        <v>629420732</v>
      </c>
      <c r="P30" s="60">
        <v>629420732</v>
      </c>
      <c r="Q30" s="60">
        <v>629420732</v>
      </c>
      <c r="R30" s="60">
        <v>629420732</v>
      </c>
      <c r="S30" s="60">
        <v>505680078</v>
      </c>
      <c r="T30" s="60">
        <v>505680078</v>
      </c>
      <c r="U30" s="60">
        <v>505680078</v>
      </c>
      <c r="V30" s="60">
        <v>505680078</v>
      </c>
      <c r="W30" s="60">
        <v>505680078</v>
      </c>
      <c r="X30" s="60">
        <v>178648379</v>
      </c>
      <c r="Y30" s="60">
        <v>327031699</v>
      </c>
      <c r="Z30" s="140">
        <v>183.06</v>
      </c>
      <c r="AA30" s="62">
        <v>178648379</v>
      </c>
    </row>
    <row r="31" spans="1:27" ht="13.5">
      <c r="A31" s="249" t="s">
        <v>163</v>
      </c>
      <c r="B31" s="182"/>
      <c r="C31" s="155">
        <v>620477496</v>
      </c>
      <c r="D31" s="155"/>
      <c r="E31" s="59">
        <v>591075756</v>
      </c>
      <c r="F31" s="60">
        <v>591075756</v>
      </c>
      <c r="G31" s="60">
        <v>623646738</v>
      </c>
      <c r="H31" s="60">
        <v>631664014</v>
      </c>
      <c r="I31" s="60">
        <v>635528661</v>
      </c>
      <c r="J31" s="60">
        <v>635528661</v>
      </c>
      <c r="K31" s="60">
        <v>635562571</v>
      </c>
      <c r="L31" s="60">
        <v>636378917</v>
      </c>
      <c r="M31" s="60">
        <v>641213167</v>
      </c>
      <c r="N31" s="60">
        <v>641213167</v>
      </c>
      <c r="O31" s="60">
        <v>637152702</v>
      </c>
      <c r="P31" s="60">
        <v>638986666</v>
      </c>
      <c r="Q31" s="60">
        <v>640257122</v>
      </c>
      <c r="R31" s="60">
        <v>640257122</v>
      </c>
      <c r="S31" s="60">
        <v>643150270</v>
      </c>
      <c r="T31" s="60">
        <v>644851259</v>
      </c>
      <c r="U31" s="60">
        <v>643660172</v>
      </c>
      <c r="V31" s="60">
        <v>643660172</v>
      </c>
      <c r="W31" s="60">
        <v>643660172</v>
      </c>
      <c r="X31" s="60">
        <v>591075756</v>
      </c>
      <c r="Y31" s="60">
        <v>52584416</v>
      </c>
      <c r="Z31" s="140">
        <v>8.9</v>
      </c>
      <c r="AA31" s="62">
        <v>591075756</v>
      </c>
    </row>
    <row r="32" spans="1:27" ht="13.5">
      <c r="A32" s="249" t="s">
        <v>164</v>
      </c>
      <c r="B32" s="182"/>
      <c r="C32" s="155">
        <v>3412527626</v>
      </c>
      <c r="D32" s="155"/>
      <c r="E32" s="59">
        <v>3466107061</v>
      </c>
      <c r="F32" s="60">
        <v>3466107061</v>
      </c>
      <c r="G32" s="60">
        <v>2702561582</v>
      </c>
      <c r="H32" s="60">
        <v>2562840229</v>
      </c>
      <c r="I32" s="60">
        <v>2067927904</v>
      </c>
      <c r="J32" s="60">
        <v>2067927904</v>
      </c>
      <c r="K32" s="60">
        <v>1900417984</v>
      </c>
      <c r="L32" s="60">
        <v>2526024525</v>
      </c>
      <c r="M32" s="60">
        <v>3778399407</v>
      </c>
      <c r="N32" s="60">
        <v>3778399407</v>
      </c>
      <c r="O32" s="60">
        <v>3883825229</v>
      </c>
      <c r="P32" s="60">
        <v>4403911147</v>
      </c>
      <c r="Q32" s="60">
        <v>4349753991</v>
      </c>
      <c r="R32" s="60">
        <v>4349753991</v>
      </c>
      <c r="S32" s="60">
        <v>4503849676</v>
      </c>
      <c r="T32" s="60">
        <v>3900363213</v>
      </c>
      <c r="U32" s="60">
        <v>3856089292</v>
      </c>
      <c r="V32" s="60">
        <v>3856089292</v>
      </c>
      <c r="W32" s="60">
        <v>3856089292</v>
      </c>
      <c r="X32" s="60">
        <v>3466107061</v>
      </c>
      <c r="Y32" s="60">
        <v>389982231</v>
      </c>
      <c r="Z32" s="140">
        <v>11.25</v>
      </c>
      <c r="AA32" s="62">
        <v>3466107061</v>
      </c>
    </row>
    <row r="33" spans="1:27" ht="13.5">
      <c r="A33" s="249" t="s">
        <v>165</v>
      </c>
      <c r="B33" s="182"/>
      <c r="C33" s="155">
        <v>236209055</v>
      </c>
      <c r="D33" s="155"/>
      <c r="E33" s="59">
        <v>282301520</v>
      </c>
      <c r="F33" s="60">
        <v>282301520</v>
      </c>
      <c r="G33" s="60">
        <v>249699683</v>
      </c>
      <c r="H33" s="60">
        <v>250910293</v>
      </c>
      <c r="I33" s="60">
        <v>259075713</v>
      </c>
      <c r="J33" s="60">
        <v>259075713</v>
      </c>
      <c r="K33" s="60">
        <v>267446705</v>
      </c>
      <c r="L33" s="60">
        <v>275847680</v>
      </c>
      <c r="M33" s="60">
        <v>282370495</v>
      </c>
      <c r="N33" s="60">
        <v>282370495</v>
      </c>
      <c r="O33" s="60">
        <v>290453736</v>
      </c>
      <c r="P33" s="60">
        <v>305351541</v>
      </c>
      <c r="Q33" s="60">
        <v>316657637</v>
      </c>
      <c r="R33" s="60">
        <v>316657637</v>
      </c>
      <c r="S33" s="60">
        <v>327180670</v>
      </c>
      <c r="T33" s="60">
        <v>299747230</v>
      </c>
      <c r="U33" s="60">
        <v>309134490</v>
      </c>
      <c r="V33" s="60">
        <v>309134490</v>
      </c>
      <c r="W33" s="60">
        <v>309134490</v>
      </c>
      <c r="X33" s="60">
        <v>282301520</v>
      </c>
      <c r="Y33" s="60">
        <v>26832970</v>
      </c>
      <c r="Z33" s="140">
        <v>9.51</v>
      </c>
      <c r="AA33" s="62">
        <v>282301520</v>
      </c>
    </row>
    <row r="34" spans="1:27" ht="13.5">
      <c r="A34" s="250" t="s">
        <v>58</v>
      </c>
      <c r="B34" s="251"/>
      <c r="C34" s="168">
        <f aca="true" t="shared" si="3" ref="C34:Y34">SUM(C29:C33)</f>
        <v>4898634909</v>
      </c>
      <c r="D34" s="168">
        <f>SUM(D29:D33)</f>
        <v>0</v>
      </c>
      <c r="E34" s="72">
        <f t="shared" si="3"/>
        <v>4518132716</v>
      </c>
      <c r="F34" s="73">
        <f t="shared" si="3"/>
        <v>4518132716</v>
      </c>
      <c r="G34" s="73">
        <f t="shared" si="3"/>
        <v>3670152594</v>
      </c>
      <c r="H34" s="73">
        <f t="shared" si="3"/>
        <v>4074835268</v>
      </c>
      <c r="I34" s="73">
        <f t="shared" si="3"/>
        <v>3591953010</v>
      </c>
      <c r="J34" s="73">
        <f t="shared" si="3"/>
        <v>3591953010</v>
      </c>
      <c r="K34" s="73">
        <f t="shared" si="3"/>
        <v>3422090874</v>
      </c>
      <c r="L34" s="73">
        <f t="shared" si="3"/>
        <v>4016655952</v>
      </c>
      <c r="M34" s="73">
        <f t="shared" si="3"/>
        <v>5331403801</v>
      </c>
      <c r="N34" s="73">
        <f t="shared" si="3"/>
        <v>5331403801</v>
      </c>
      <c r="O34" s="73">
        <f t="shared" si="3"/>
        <v>5440852399</v>
      </c>
      <c r="P34" s="73">
        <f t="shared" si="3"/>
        <v>5977670086</v>
      </c>
      <c r="Q34" s="73">
        <f t="shared" si="3"/>
        <v>5936089482</v>
      </c>
      <c r="R34" s="73">
        <f t="shared" si="3"/>
        <v>5936089482</v>
      </c>
      <c r="S34" s="73">
        <f t="shared" si="3"/>
        <v>5979860694</v>
      </c>
      <c r="T34" s="73">
        <f t="shared" si="3"/>
        <v>5350641780</v>
      </c>
      <c r="U34" s="73">
        <f t="shared" si="3"/>
        <v>5314564032</v>
      </c>
      <c r="V34" s="73">
        <f t="shared" si="3"/>
        <v>5314564032</v>
      </c>
      <c r="W34" s="73">
        <f t="shared" si="3"/>
        <v>5314564032</v>
      </c>
      <c r="X34" s="73">
        <f t="shared" si="3"/>
        <v>4518132716</v>
      </c>
      <c r="Y34" s="73">
        <f t="shared" si="3"/>
        <v>796431316</v>
      </c>
      <c r="Z34" s="170">
        <f>+IF(X34&lt;&gt;0,+(Y34/X34)*100,0)</f>
        <v>17.62744403632963</v>
      </c>
      <c r="AA34" s="74">
        <f>SUM(AA29:AA33)</f>
        <v>4518132716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4503777045</v>
      </c>
      <c r="D37" s="155"/>
      <c r="E37" s="59">
        <v>5163596673</v>
      </c>
      <c r="F37" s="60">
        <v>5163596673</v>
      </c>
      <c r="G37" s="60">
        <v>5038953185</v>
      </c>
      <c r="H37" s="60">
        <v>4496713846</v>
      </c>
      <c r="I37" s="60">
        <v>4493019927</v>
      </c>
      <c r="J37" s="60">
        <v>4493019927</v>
      </c>
      <c r="K37" s="60">
        <v>4500138261</v>
      </c>
      <c r="L37" s="60">
        <v>4503777045</v>
      </c>
      <c r="M37" s="60">
        <v>4381817071</v>
      </c>
      <c r="N37" s="60">
        <v>4381817071</v>
      </c>
      <c r="O37" s="60">
        <v>4391770405</v>
      </c>
      <c r="P37" s="60">
        <v>4383945443</v>
      </c>
      <c r="Q37" s="60">
        <v>4380036391</v>
      </c>
      <c r="R37" s="60">
        <v>4380036391</v>
      </c>
      <c r="S37" s="60">
        <v>4499868081</v>
      </c>
      <c r="T37" s="60">
        <v>5258201414</v>
      </c>
      <c r="U37" s="60">
        <v>4783096967</v>
      </c>
      <c r="V37" s="60">
        <v>4783096967</v>
      </c>
      <c r="W37" s="60">
        <v>4783096967</v>
      </c>
      <c r="X37" s="60">
        <v>5163596673</v>
      </c>
      <c r="Y37" s="60">
        <v>-380499706</v>
      </c>
      <c r="Z37" s="140">
        <v>-7.37</v>
      </c>
      <c r="AA37" s="62">
        <v>5163596673</v>
      </c>
    </row>
    <row r="38" spans="1:27" ht="13.5">
      <c r="A38" s="249" t="s">
        <v>165</v>
      </c>
      <c r="B38" s="182"/>
      <c r="C38" s="155">
        <v>2396061010</v>
      </c>
      <c r="D38" s="155"/>
      <c r="E38" s="59">
        <v>2401817926</v>
      </c>
      <c r="F38" s="60">
        <v>2401817926</v>
      </c>
      <c r="G38" s="60">
        <v>2170311680</v>
      </c>
      <c r="H38" s="60">
        <v>2195605415</v>
      </c>
      <c r="I38" s="60">
        <v>2195484056</v>
      </c>
      <c r="J38" s="60">
        <v>2195484056</v>
      </c>
      <c r="K38" s="60">
        <v>2195364404</v>
      </c>
      <c r="L38" s="60">
        <v>2195244387</v>
      </c>
      <c r="M38" s="60">
        <v>2395343311</v>
      </c>
      <c r="N38" s="60">
        <v>2395343311</v>
      </c>
      <c r="O38" s="60">
        <v>2395223158</v>
      </c>
      <c r="P38" s="60">
        <v>2395103004</v>
      </c>
      <c r="Q38" s="60">
        <v>2394984911</v>
      </c>
      <c r="R38" s="60">
        <v>2394984911</v>
      </c>
      <c r="S38" s="60">
        <v>2394862715</v>
      </c>
      <c r="T38" s="60">
        <v>2394742576</v>
      </c>
      <c r="U38" s="60">
        <v>2394622436</v>
      </c>
      <c r="V38" s="60">
        <v>2394622436</v>
      </c>
      <c r="W38" s="60">
        <v>2394622436</v>
      </c>
      <c r="X38" s="60">
        <v>2401817926</v>
      </c>
      <c r="Y38" s="60">
        <v>-7195490</v>
      </c>
      <c r="Z38" s="140">
        <v>-0.3</v>
      </c>
      <c r="AA38" s="62">
        <v>2401817926</v>
      </c>
    </row>
    <row r="39" spans="1:27" ht="13.5">
      <c r="A39" s="250" t="s">
        <v>59</v>
      </c>
      <c r="B39" s="253"/>
      <c r="C39" s="168">
        <f aca="true" t="shared" si="4" ref="C39:Y39">SUM(C37:C38)</f>
        <v>6899838055</v>
      </c>
      <c r="D39" s="168">
        <f>SUM(D37:D38)</f>
        <v>0</v>
      </c>
      <c r="E39" s="76">
        <f t="shared" si="4"/>
        <v>7565414599</v>
      </c>
      <c r="F39" s="77">
        <f t="shared" si="4"/>
        <v>7565414599</v>
      </c>
      <c r="G39" s="77">
        <f t="shared" si="4"/>
        <v>7209264865</v>
      </c>
      <c r="H39" s="77">
        <f t="shared" si="4"/>
        <v>6692319261</v>
      </c>
      <c r="I39" s="77">
        <f t="shared" si="4"/>
        <v>6688503983</v>
      </c>
      <c r="J39" s="77">
        <f t="shared" si="4"/>
        <v>6688503983</v>
      </c>
      <c r="K39" s="77">
        <f t="shared" si="4"/>
        <v>6695502665</v>
      </c>
      <c r="L39" s="77">
        <f t="shared" si="4"/>
        <v>6699021432</v>
      </c>
      <c r="M39" s="77">
        <f t="shared" si="4"/>
        <v>6777160382</v>
      </c>
      <c r="N39" s="77">
        <f t="shared" si="4"/>
        <v>6777160382</v>
      </c>
      <c r="O39" s="77">
        <f t="shared" si="4"/>
        <v>6786993563</v>
      </c>
      <c r="P39" s="77">
        <f t="shared" si="4"/>
        <v>6779048447</v>
      </c>
      <c r="Q39" s="77">
        <f t="shared" si="4"/>
        <v>6775021302</v>
      </c>
      <c r="R39" s="77">
        <f t="shared" si="4"/>
        <v>6775021302</v>
      </c>
      <c r="S39" s="77">
        <f t="shared" si="4"/>
        <v>6894730796</v>
      </c>
      <c r="T39" s="77">
        <f t="shared" si="4"/>
        <v>7652943990</v>
      </c>
      <c r="U39" s="77">
        <f t="shared" si="4"/>
        <v>7177719403</v>
      </c>
      <c r="V39" s="77">
        <f t="shared" si="4"/>
        <v>7177719403</v>
      </c>
      <c r="W39" s="77">
        <f t="shared" si="4"/>
        <v>7177719403</v>
      </c>
      <c r="X39" s="77">
        <f t="shared" si="4"/>
        <v>7565414599</v>
      </c>
      <c r="Y39" s="77">
        <f t="shared" si="4"/>
        <v>-387695196</v>
      </c>
      <c r="Z39" s="212">
        <f>+IF(X39&lt;&gt;0,+(Y39/X39)*100,0)</f>
        <v>-5.124573028043244</v>
      </c>
      <c r="AA39" s="79">
        <f>SUM(AA37:AA38)</f>
        <v>7565414599</v>
      </c>
    </row>
    <row r="40" spans="1:27" ht="13.5">
      <c r="A40" s="250" t="s">
        <v>167</v>
      </c>
      <c r="B40" s="251"/>
      <c r="C40" s="168">
        <f aca="true" t="shared" si="5" ref="C40:Y40">+C34+C39</f>
        <v>11798472964</v>
      </c>
      <c r="D40" s="168">
        <f>+D34+D39</f>
        <v>0</v>
      </c>
      <c r="E40" s="72">
        <f t="shared" si="5"/>
        <v>12083547315</v>
      </c>
      <c r="F40" s="73">
        <f t="shared" si="5"/>
        <v>12083547315</v>
      </c>
      <c r="G40" s="73">
        <f t="shared" si="5"/>
        <v>10879417459</v>
      </c>
      <c r="H40" s="73">
        <f t="shared" si="5"/>
        <v>10767154529</v>
      </c>
      <c r="I40" s="73">
        <f t="shared" si="5"/>
        <v>10280456993</v>
      </c>
      <c r="J40" s="73">
        <f t="shared" si="5"/>
        <v>10280456993</v>
      </c>
      <c r="K40" s="73">
        <f t="shared" si="5"/>
        <v>10117593539</v>
      </c>
      <c r="L40" s="73">
        <f t="shared" si="5"/>
        <v>10715677384</v>
      </c>
      <c r="M40" s="73">
        <f t="shared" si="5"/>
        <v>12108564183</v>
      </c>
      <c r="N40" s="73">
        <f t="shared" si="5"/>
        <v>12108564183</v>
      </c>
      <c r="O40" s="73">
        <f t="shared" si="5"/>
        <v>12227845962</v>
      </c>
      <c r="P40" s="73">
        <f t="shared" si="5"/>
        <v>12756718533</v>
      </c>
      <c r="Q40" s="73">
        <f t="shared" si="5"/>
        <v>12711110784</v>
      </c>
      <c r="R40" s="73">
        <f t="shared" si="5"/>
        <v>12711110784</v>
      </c>
      <c r="S40" s="73">
        <f t="shared" si="5"/>
        <v>12874591490</v>
      </c>
      <c r="T40" s="73">
        <f t="shared" si="5"/>
        <v>13003585770</v>
      </c>
      <c r="U40" s="73">
        <f t="shared" si="5"/>
        <v>12492283435</v>
      </c>
      <c r="V40" s="73">
        <f t="shared" si="5"/>
        <v>12492283435</v>
      </c>
      <c r="W40" s="73">
        <f t="shared" si="5"/>
        <v>12492283435</v>
      </c>
      <c r="X40" s="73">
        <f t="shared" si="5"/>
        <v>12083547315</v>
      </c>
      <c r="Y40" s="73">
        <f t="shared" si="5"/>
        <v>408736120</v>
      </c>
      <c r="Z40" s="170">
        <f>+IF(X40&lt;&gt;0,+(Y40/X40)*100,0)</f>
        <v>3.38258385012994</v>
      </c>
      <c r="AA40" s="74">
        <f>+AA34+AA39</f>
        <v>12083547315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40119799910</v>
      </c>
      <c r="D42" s="257">
        <f>+D25-D40</f>
        <v>0</v>
      </c>
      <c r="E42" s="258">
        <f t="shared" si="6"/>
        <v>43714835372</v>
      </c>
      <c r="F42" s="259">
        <f t="shared" si="6"/>
        <v>43714835372</v>
      </c>
      <c r="G42" s="259">
        <f t="shared" si="6"/>
        <v>39650229632</v>
      </c>
      <c r="H42" s="259">
        <f t="shared" si="6"/>
        <v>41439278973</v>
      </c>
      <c r="I42" s="259">
        <f t="shared" si="6"/>
        <v>41433635542</v>
      </c>
      <c r="J42" s="259">
        <f t="shared" si="6"/>
        <v>41433635542</v>
      </c>
      <c r="K42" s="259">
        <f t="shared" si="6"/>
        <v>41227756596</v>
      </c>
      <c r="L42" s="259">
        <f t="shared" si="6"/>
        <v>41867528514</v>
      </c>
      <c r="M42" s="259">
        <f t="shared" si="6"/>
        <v>41506847090</v>
      </c>
      <c r="N42" s="259">
        <f t="shared" si="6"/>
        <v>41506847090</v>
      </c>
      <c r="O42" s="259">
        <f t="shared" si="6"/>
        <v>41390321759</v>
      </c>
      <c r="P42" s="259">
        <f t="shared" si="6"/>
        <v>41322312593</v>
      </c>
      <c r="Q42" s="259">
        <f t="shared" si="6"/>
        <v>42182751896</v>
      </c>
      <c r="R42" s="259">
        <f t="shared" si="6"/>
        <v>42182751896</v>
      </c>
      <c r="S42" s="259">
        <f t="shared" si="6"/>
        <v>42128932843</v>
      </c>
      <c r="T42" s="259">
        <f t="shared" si="6"/>
        <v>41987864037</v>
      </c>
      <c r="U42" s="259">
        <f t="shared" si="6"/>
        <v>41960375239</v>
      </c>
      <c r="V42" s="259">
        <f t="shared" si="6"/>
        <v>41960375239</v>
      </c>
      <c r="W42" s="259">
        <f t="shared" si="6"/>
        <v>41960375239</v>
      </c>
      <c r="X42" s="259">
        <f t="shared" si="6"/>
        <v>43714835372</v>
      </c>
      <c r="Y42" s="259">
        <f t="shared" si="6"/>
        <v>-1754460133</v>
      </c>
      <c r="Z42" s="260">
        <f>+IF(X42&lt;&gt;0,+(Y42/X42)*100,0)</f>
        <v>-4.013420428259825</v>
      </c>
      <c r="AA42" s="261">
        <f>+AA25-AA40</f>
        <v>43714835372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40119799910</v>
      </c>
      <c r="D45" s="155"/>
      <c r="E45" s="59">
        <v>43584835372</v>
      </c>
      <c r="F45" s="60">
        <v>43584835372</v>
      </c>
      <c r="G45" s="60">
        <v>37176944805</v>
      </c>
      <c r="H45" s="60">
        <v>39166608734</v>
      </c>
      <c r="I45" s="60">
        <v>39231460041</v>
      </c>
      <c r="J45" s="60">
        <v>39231460041</v>
      </c>
      <c r="K45" s="60">
        <v>39096075833</v>
      </c>
      <c r="L45" s="60">
        <v>41693361848</v>
      </c>
      <c r="M45" s="60">
        <v>41506847090</v>
      </c>
      <c r="N45" s="60">
        <v>41506847090</v>
      </c>
      <c r="O45" s="60">
        <v>39470125210</v>
      </c>
      <c r="P45" s="60">
        <v>41322312593</v>
      </c>
      <c r="Q45" s="60">
        <v>42096085229</v>
      </c>
      <c r="R45" s="60">
        <v>42096085229</v>
      </c>
      <c r="S45" s="60">
        <v>42128932843</v>
      </c>
      <c r="T45" s="60">
        <v>41987864038</v>
      </c>
      <c r="U45" s="60">
        <v>41960375238</v>
      </c>
      <c r="V45" s="60">
        <v>41960375238</v>
      </c>
      <c r="W45" s="60">
        <v>41960375238</v>
      </c>
      <c r="X45" s="60">
        <v>43584835372</v>
      </c>
      <c r="Y45" s="60">
        <v>-1624460134</v>
      </c>
      <c r="Z45" s="139">
        <v>-3.73</v>
      </c>
      <c r="AA45" s="62">
        <v>43584835372</v>
      </c>
    </row>
    <row r="46" spans="1:27" ht="13.5">
      <c r="A46" s="249" t="s">
        <v>171</v>
      </c>
      <c r="B46" s="182"/>
      <c r="C46" s="155"/>
      <c r="D46" s="155"/>
      <c r="E46" s="59">
        <v>130000000</v>
      </c>
      <c r="F46" s="60">
        <v>130000000</v>
      </c>
      <c r="G46" s="60">
        <v>2473284827</v>
      </c>
      <c r="H46" s="60">
        <v>2272670239</v>
      </c>
      <c r="I46" s="60">
        <v>2202175501</v>
      </c>
      <c r="J46" s="60">
        <v>2202175501</v>
      </c>
      <c r="K46" s="60">
        <v>2131680763</v>
      </c>
      <c r="L46" s="60">
        <v>174166666</v>
      </c>
      <c r="M46" s="60"/>
      <c r="N46" s="60"/>
      <c r="O46" s="60">
        <v>1920196549</v>
      </c>
      <c r="P46" s="60"/>
      <c r="Q46" s="60">
        <v>86666667</v>
      </c>
      <c r="R46" s="60">
        <v>86666667</v>
      </c>
      <c r="S46" s="60"/>
      <c r="T46" s="60"/>
      <c r="U46" s="60"/>
      <c r="V46" s="60"/>
      <c r="W46" s="60"/>
      <c r="X46" s="60">
        <v>130000000</v>
      </c>
      <c r="Y46" s="60">
        <v>-130000000</v>
      </c>
      <c r="Z46" s="139">
        <v>-100</v>
      </c>
      <c r="AA46" s="62">
        <v>130000000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40119799910</v>
      </c>
      <c r="D48" s="217">
        <f>SUM(D45:D47)</f>
        <v>0</v>
      </c>
      <c r="E48" s="264">
        <f t="shared" si="7"/>
        <v>43714835372</v>
      </c>
      <c r="F48" s="219">
        <f t="shared" si="7"/>
        <v>43714835372</v>
      </c>
      <c r="G48" s="219">
        <f t="shared" si="7"/>
        <v>39650229632</v>
      </c>
      <c r="H48" s="219">
        <f t="shared" si="7"/>
        <v>41439278973</v>
      </c>
      <c r="I48" s="219">
        <f t="shared" si="7"/>
        <v>41433635542</v>
      </c>
      <c r="J48" s="219">
        <f t="shared" si="7"/>
        <v>41433635542</v>
      </c>
      <c r="K48" s="219">
        <f t="shared" si="7"/>
        <v>41227756596</v>
      </c>
      <c r="L48" s="219">
        <f t="shared" si="7"/>
        <v>41867528514</v>
      </c>
      <c r="M48" s="219">
        <f t="shared" si="7"/>
        <v>41506847090</v>
      </c>
      <c r="N48" s="219">
        <f t="shared" si="7"/>
        <v>41506847090</v>
      </c>
      <c r="O48" s="219">
        <f t="shared" si="7"/>
        <v>41390321759</v>
      </c>
      <c r="P48" s="219">
        <f t="shared" si="7"/>
        <v>41322312593</v>
      </c>
      <c r="Q48" s="219">
        <f t="shared" si="7"/>
        <v>42182751896</v>
      </c>
      <c r="R48" s="219">
        <f t="shared" si="7"/>
        <v>42182751896</v>
      </c>
      <c r="S48" s="219">
        <f t="shared" si="7"/>
        <v>42128932843</v>
      </c>
      <c r="T48" s="219">
        <f t="shared" si="7"/>
        <v>41987864038</v>
      </c>
      <c r="U48" s="219">
        <f t="shared" si="7"/>
        <v>41960375238</v>
      </c>
      <c r="V48" s="219">
        <f t="shared" si="7"/>
        <v>41960375238</v>
      </c>
      <c r="W48" s="219">
        <f t="shared" si="7"/>
        <v>41960375238</v>
      </c>
      <c r="X48" s="219">
        <f t="shared" si="7"/>
        <v>43714835372</v>
      </c>
      <c r="Y48" s="219">
        <f t="shared" si="7"/>
        <v>-1754460134</v>
      </c>
      <c r="Z48" s="265">
        <f>+IF(X48&lt;&gt;0,+(Y48/X48)*100,0)</f>
        <v>-4.013420430547378</v>
      </c>
      <c r="AA48" s="232">
        <f>SUM(AA45:AA47)</f>
        <v>43714835372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15664592480</v>
      </c>
      <c r="D6" s="155"/>
      <c r="E6" s="59">
        <v>20352644183</v>
      </c>
      <c r="F6" s="60">
        <v>20352644183</v>
      </c>
      <c r="G6" s="60">
        <v>1442978271</v>
      </c>
      <c r="H6" s="60">
        <v>2327359561</v>
      </c>
      <c r="I6" s="60">
        <v>1966453302</v>
      </c>
      <c r="J6" s="60">
        <v>5736791134</v>
      </c>
      <c r="K6" s="60">
        <v>2063862495</v>
      </c>
      <c r="L6" s="60">
        <v>1405816805</v>
      </c>
      <c r="M6" s="60">
        <v>1103707060</v>
      </c>
      <c r="N6" s="60">
        <v>4573386360</v>
      </c>
      <c r="O6" s="60">
        <v>1411504111</v>
      </c>
      <c r="P6" s="60">
        <v>1309986867</v>
      </c>
      <c r="Q6" s="60">
        <v>1438706181</v>
      </c>
      <c r="R6" s="60">
        <v>4160197159</v>
      </c>
      <c r="S6" s="60">
        <v>1537731495</v>
      </c>
      <c r="T6" s="60">
        <v>1521809330</v>
      </c>
      <c r="U6" s="60">
        <v>1223764606</v>
      </c>
      <c r="V6" s="60">
        <v>4283305431</v>
      </c>
      <c r="W6" s="60">
        <v>18753680084</v>
      </c>
      <c r="X6" s="60">
        <v>20352644183</v>
      </c>
      <c r="Y6" s="60">
        <v>-1598964099</v>
      </c>
      <c r="Z6" s="140">
        <v>-7.86</v>
      </c>
      <c r="AA6" s="62">
        <v>20352644183</v>
      </c>
    </row>
    <row r="7" spans="1:27" ht="13.5">
      <c r="A7" s="249" t="s">
        <v>178</v>
      </c>
      <c r="B7" s="182"/>
      <c r="C7" s="155">
        <v>3638073454</v>
      </c>
      <c r="D7" s="155"/>
      <c r="E7" s="59">
        <v>2618494973</v>
      </c>
      <c r="F7" s="60">
        <v>2618494973</v>
      </c>
      <c r="G7" s="60">
        <v>866279838</v>
      </c>
      <c r="H7" s="60">
        <v>46799879</v>
      </c>
      <c r="I7" s="60">
        <v>8332371</v>
      </c>
      <c r="J7" s="60">
        <v>921412088</v>
      </c>
      <c r="K7" s="60">
        <v>93113909</v>
      </c>
      <c r="L7" s="60">
        <v>664762010</v>
      </c>
      <c r="M7" s="60">
        <v>494122582</v>
      </c>
      <c r="N7" s="60">
        <v>1251998501</v>
      </c>
      <c r="O7" s="60">
        <v>9082821</v>
      </c>
      <c r="P7" s="60">
        <v>118483777</v>
      </c>
      <c r="Q7" s="60">
        <v>969072248</v>
      </c>
      <c r="R7" s="60">
        <v>1096638846</v>
      </c>
      <c r="S7" s="60">
        <v>19765264</v>
      </c>
      <c r="T7" s="60">
        <v>18287040</v>
      </c>
      <c r="U7" s="60">
        <v>16896225</v>
      </c>
      <c r="V7" s="60">
        <v>54948529</v>
      </c>
      <c r="W7" s="60">
        <v>3324997964</v>
      </c>
      <c r="X7" s="60">
        <v>2618494973</v>
      </c>
      <c r="Y7" s="60">
        <v>706502991</v>
      </c>
      <c r="Z7" s="140">
        <v>26.98</v>
      </c>
      <c r="AA7" s="62">
        <v>2618494973</v>
      </c>
    </row>
    <row r="8" spans="1:27" ht="13.5">
      <c r="A8" s="249" t="s">
        <v>179</v>
      </c>
      <c r="B8" s="182"/>
      <c r="C8" s="155">
        <v>1108485030</v>
      </c>
      <c r="D8" s="155"/>
      <c r="E8" s="59">
        <v>1691438196</v>
      </c>
      <c r="F8" s="60">
        <v>1691438196</v>
      </c>
      <c r="G8" s="60">
        <v>272140160</v>
      </c>
      <c r="H8" s="60">
        <v>7779486</v>
      </c>
      <c r="I8" s="60">
        <v>-1503711</v>
      </c>
      <c r="J8" s="60">
        <v>278415935</v>
      </c>
      <c r="K8" s="60">
        <v>-62652982</v>
      </c>
      <c r="L8" s="60">
        <v>139200605</v>
      </c>
      <c r="M8" s="60">
        <v>128385691</v>
      </c>
      <c r="N8" s="60">
        <v>204933314</v>
      </c>
      <c r="O8" s="60">
        <v>38303874</v>
      </c>
      <c r="P8" s="60">
        <v>86086570</v>
      </c>
      <c r="Q8" s="60">
        <v>51220644</v>
      </c>
      <c r="R8" s="60">
        <v>175611088</v>
      </c>
      <c r="S8" s="60">
        <v>65283052</v>
      </c>
      <c r="T8" s="60">
        <v>95648803</v>
      </c>
      <c r="U8" s="60">
        <v>188989712</v>
      </c>
      <c r="V8" s="60">
        <v>349921567</v>
      </c>
      <c r="W8" s="60">
        <v>1008881904</v>
      </c>
      <c r="X8" s="60">
        <v>1691438196</v>
      </c>
      <c r="Y8" s="60">
        <v>-682556292</v>
      </c>
      <c r="Z8" s="140">
        <v>-40.35</v>
      </c>
      <c r="AA8" s="62">
        <v>1691438196</v>
      </c>
    </row>
    <row r="9" spans="1:27" ht="13.5">
      <c r="A9" s="249" t="s">
        <v>180</v>
      </c>
      <c r="B9" s="182"/>
      <c r="C9" s="155">
        <v>497248047</v>
      </c>
      <c r="D9" s="155"/>
      <c r="E9" s="59">
        <v>397327455</v>
      </c>
      <c r="F9" s="60">
        <v>397327455</v>
      </c>
      <c r="G9" s="60">
        <v>46187137</v>
      </c>
      <c r="H9" s="60">
        <v>50683792</v>
      </c>
      <c r="I9" s="60">
        <v>49498695</v>
      </c>
      <c r="J9" s="60">
        <v>146369624</v>
      </c>
      <c r="K9" s="60">
        <v>49349022</v>
      </c>
      <c r="L9" s="60">
        <v>49950364</v>
      </c>
      <c r="M9" s="60">
        <v>50610821</v>
      </c>
      <c r="N9" s="60">
        <v>149910207</v>
      </c>
      <c r="O9" s="60">
        <v>56600268</v>
      </c>
      <c r="P9" s="60">
        <v>55741014</v>
      </c>
      <c r="Q9" s="60">
        <v>67475643</v>
      </c>
      <c r="R9" s="60">
        <v>179816925</v>
      </c>
      <c r="S9" s="60">
        <v>58011514</v>
      </c>
      <c r="T9" s="60">
        <v>58094278</v>
      </c>
      <c r="U9" s="60">
        <v>57403891</v>
      </c>
      <c r="V9" s="60">
        <v>173509683</v>
      </c>
      <c r="W9" s="60">
        <v>649606439</v>
      </c>
      <c r="X9" s="60">
        <v>397327455</v>
      </c>
      <c r="Y9" s="60">
        <v>252278984</v>
      </c>
      <c r="Z9" s="140">
        <v>63.49</v>
      </c>
      <c r="AA9" s="62">
        <v>397327455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-15890668696</v>
      </c>
      <c r="D12" s="155"/>
      <c r="E12" s="59">
        <v>-20095348554</v>
      </c>
      <c r="F12" s="60">
        <v>-20095348554</v>
      </c>
      <c r="G12" s="60">
        <v>-2880231237</v>
      </c>
      <c r="H12" s="60">
        <v>-2095984238</v>
      </c>
      <c r="I12" s="60">
        <v>-2105640721</v>
      </c>
      <c r="J12" s="60">
        <v>-7081856196</v>
      </c>
      <c r="K12" s="60">
        <v>-1704928691</v>
      </c>
      <c r="L12" s="60">
        <v>-744559569</v>
      </c>
      <c r="M12" s="60">
        <v>-1301032674</v>
      </c>
      <c r="N12" s="60">
        <v>-3750520934</v>
      </c>
      <c r="O12" s="60">
        <v>-1190245556</v>
      </c>
      <c r="P12" s="60">
        <v>-853932961</v>
      </c>
      <c r="Q12" s="60">
        <v>-1381610788</v>
      </c>
      <c r="R12" s="60">
        <v>-3425789305</v>
      </c>
      <c r="S12" s="60">
        <v>-1269584364</v>
      </c>
      <c r="T12" s="60">
        <v>-2085008742</v>
      </c>
      <c r="U12" s="60">
        <v>-1544566239</v>
      </c>
      <c r="V12" s="60">
        <v>-4899159345</v>
      </c>
      <c r="W12" s="60">
        <v>-19157325780</v>
      </c>
      <c r="X12" s="60">
        <v>-20095348554</v>
      </c>
      <c r="Y12" s="60">
        <v>938022774</v>
      </c>
      <c r="Z12" s="140">
        <v>-4.67</v>
      </c>
      <c r="AA12" s="62">
        <v>-20095348554</v>
      </c>
    </row>
    <row r="13" spans="1:27" ht="13.5">
      <c r="A13" s="249" t="s">
        <v>40</v>
      </c>
      <c r="B13" s="182"/>
      <c r="C13" s="155">
        <v>-522865539</v>
      </c>
      <c r="D13" s="155"/>
      <c r="E13" s="59">
        <v>-685215331</v>
      </c>
      <c r="F13" s="60">
        <v>-685215331</v>
      </c>
      <c r="G13" s="60">
        <v>-40151491</v>
      </c>
      <c r="H13" s="60"/>
      <c r="I13" s="60">
        <v>-79007773</v>
      </c>
      <c r="J13" s="60">
        <v>-119159264</v>
      </c>
      <c r="K13" s="60">
        <v>-40044780</v>
      </c>
      <c r="L13" s="60"/>
      <c r="M13" s="60">
        <v>-79136559</v>
      </c>
      <c r="N13" s="60">
        <v>-119181339</v>
      </c>
      <c r="O13" s="60">
        <v>-40151491</v>
      </c>
      <c r="P13" s="60">
        <v>-32627761</v>
      </c>
      <c r="Q13" s="60">
        <v>-40354340</v>
      </c>
      <c r="R13" s="60">
        <v>-113133592</v>
      </c>
      <c r="S13" s="60">
        <v>-207552</v>
      </c>
      <c r="T13" s="60">
        <v>-79103624</v>
      </c>
      <c r="U13" s="60">
        <v>-25310</v>
      </c>
      <c r="V13" s="60">
        <v>-79336486</v>
      </c>
      <c r="W13" s="60">
        <v>-430810681</v>
      </c>
      <c r="X13" s="60">
        <v>-685215331</v>
      </c>
      <c r="Y13" s="60">
        <v>254404650</v>
      </c>
      <c r="Z13" s="140">
        <v>-37.13</v>
      </c>
      <c r="AA13" s="62">
        <v>-685215331</v>
      </c>
    </row>
    <row r="14" spans="1:27" ht="13.5">
      <c r="A14" s="249" t="s">
        <v>42</v>
      </c>
      <c r="B14" s="182"/>
      <c r="C14" s="155">
        <v>-960645417</v>
      </c>
      <c r="D14" s="155"/>
      <c r="E14" s="59">
        <v>-1003678819</v>
      </c>
      <c r="F14" s="60">
        <v>-1003678819</v>
      </c>
      <c r="G14" s="60">
        <v>-14937359</v>
      </c>
      <c r="H14" s="60">
        <v>-82488113</v>
      </c>
      <c r="I14" s="60">
        <v>-100409826</v>
      </c>
      <c r="J14" s="60">
        <v>-197835298</v>
      </c>
      <c r="K14" s="60">
        <v>-102707870</v>
      </c>
      <c r="L14" s="60">
        <v>-91197439</v>
      </c>
      <c r="M14" s="60">
        <v>-105297884</v>
      </c>
      <c r="N14" s="60">
        <v>-299203193</v>
      </c>
      <c r="O14" s="60">
        <v>-65078490</v>
      </c>
      <c r="P14" s="60">
        <v>-87973547</v>
      </c>
      <c r="Q14" s="60">
        <v>-87566624</v>
      </c>
      <c r="R14" s="60">
        <v>-240618661</v>
      </c>
      <c r="S14" s="60">
        <v>-81834562</v>
      </c>
      <c r="T14" s="60">
        <v>-73528162</v>
      </c>
      <c r="U14" s="60">
        <v>-31436579</v>
      </c>
      <c r="V14" s="60">
        <v>-186799303</v>
      </c>
      <c r="W14" s="60">
        <v>-924456455</v>
      </c>
      <c r="X14" s="60">
        <v>-1003678819</v>
      </c>
      <c r="Y14" s="60">
        <v>79222364</v>
      </c>
      <c r="Z14" s="140">
        <v>-7.89</v>
      </c>
      <c r="AA14" s="62">
        <v>-1003678819</v>
      </c>
    </row>
    <row r="15" spans="1:27" ht="13.5">
      <c r="A15" s="250" t="s">
        <v>184</v>
      </c>
      <c r="B15" s="251"/>
      <c r="C15" s="168">
        <f aca="true" t="shared" si="0" ref="C15:Y15">SUM(C6:C14)</f>
        <v>3534219359</v>
      </c>
      <c r="D15" s="168">
        <f>SUM(D6:D14)</f>
        <v>0</v>
      </c>
      <c r="E15" s="72">
        <f t="shared" si="0"/>
        <v>3275662103</v>
      </c>
      <c r="F15" s="73">
        <f t="shared" si="0"/>
        <v>3275662103</v>
      </c>
      <c r="G15" s="73">
        <f t="shared" si="0"/>
        <v>-307734681</v>
      </c>
      <c r="H15" s="73">
        <f t="shared" si="0"/>
        <v>254150367</v>
      </c>
      <c r="I15" s="73">
        <f t="shared" si="0"/>
        <v>-262277663</v>
      </c>
      <c r="J15" s="73">
        <f t="shared" si="0"/>
        <v>-315861977</v>
      </c>
      <c r="K15" s="73">
        <f t="shared" si="0"/>
        <v>295991103</v>
      </c>
      <c r="L15" s="73">
        <f t="shared" si="0"/>
        <v>1423972776</v>
      </c>
      <c r="M15" s="73">
        <f t="shared" si="0"/>
        <v>291359037</v>
      </c>
      <c r="N15" s="73">
        <f t="shared" si="0"/>
        <v>2011322916</v>
      </c>
      <c r="O15" s="73">
        <f t="shared" si="0"/>
        <v>220015537</v>
      </c>
      <c r="P15" s="73">
        <f t="shared" si="0"/>
        <v>595763959</v>
      </c>
      <c r="Q15" s="73">
        <f t="shared" si="0"/>
        <v>1016942964</v>
      </c>
      <c r="R15" s="73">
        <f t="shared" si="0"/>
        <v>1832722460</v>
      </c>
      <c r="S15" s="73">
        <f t="shared" si="0"/>
        <v>329164847</v>
      </c>
      <c r="T15" s="73">
        <f t="shared" si="0"/>
        <v>-543801077</v>
      </c>
      <c r="U15" s="73">
        <f t="shared" si="0"/>
        <v>-88973694</v>
      </c>
      <c r="V15" s="73">
        <f t="shared" si="0"/>
        <v>-303609924</v>
      </c>
      <c r="W15" s="73">
        <f t="shared" si="0"/>
        <v>3224573475</v>
      </c>
      <c r="X15" s="73">
        <f t="shared" si="0"/>
        <v>3275662103</v>
      </c>
      <c r="Y15" s="73">
        <f t="shared" si="0"/>
        <v>-51088628</v>
      </c>
      <c r="Z15" s="170">
        <f>+IF(X15&lt;&gt;0,+(Y15/X15)*100,0)</f>
        <v>-1.5596427956720786</v>
      </c>
      <c r="AA15" s="74">
        <f>SUM(AA6:AA14)</f>
        <v>3275662103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>
        <v>385209</v>
      </c>
      <c r="I19" s="159">
        <v>1195963</v>
      </c>
      <c r="J19" s="60">
        <v>1581172</v>
      </c>
      <c r="K19" s="159">
        <v>3380308</v>
      </c>
      <c r="L19" s="159"/>
      <c r="M19" s="60"/>
      <c r="N19" s="159">
        <v>3380308</v>
      </c>
      <c r="O19" s="159"/>
      <c r="P19" s="159"/>
      <c r="Q19" s="60"/>
      <c r="R19" s="159"/>
      <c r="S19" s="159"/>
      <c r="T19" s="60"/>
      <c r="U19" s="159"/>
      <c r="V19" s="159"/>
      <c r="W19" s="159">
        <v>4961480</v>
      </c>
      <c r="X19" s="60"/>
      <c r="Y19" s="159">
        <v>4961480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>
        <v>9908</v>
      </c>
      <c r="H20" s="60">
        <v>-221</v>
      </c>
      <c r="I20" s="60">
        <v>16690</v>
      </c>
      <c r="J20" s="60">
        <v>26377</v>
      </c>
      <c r="K20" s="60">
        <v>13868</v>
      </c>
      <c r="L20" s="60"/>
      <c r="M20" s="159"/>
      <c r="N20" s="60">
        <v>13868</v>
      </c>
      <c r="O20" s="60"/>
      <c r="P20" s="60"/>
      <c r="Q20" s="60"/>
      <c r="R20" s="60"/>
      <c r="S20" s="60"/>
      <c r="T20" s="159"/>
      <c r="U20" s="60"/>
      <c r="V20" s="60"/>
      <c r="W20" s="60">
        <v>40245</v>
      </c>
      <c r="X20" s="60"/>
      <c r="Y20" s="60">
        <v>40245</v>
      </c>
      <c r="Z20" s="140"/>
      <c r="AA20" s="62"/>
    </row>
    <row r="21" spans="1:27" ht="13.5">
      <c r="A21" s="249" t="s">
        <v>188</v>
      </c>
      <c r="B21" s="182"/>
      <c r="C21" s="157">
        <v>133214</v>
      </c>
      <c r="D21" s="157"/>
      <c r="E21" s="59"/>
      <c r="F21" s="60"/>
      <c r="G21" s="159"/>
      <c r="H21" s="159">
        <v>50000</v>
      </c>
      <c r="I21" s="159">
        <v>-50000</v>
      </c>
      <c r="J21" s="60"/>
      <c r="K21" s="159">
        <v>16614</v>
      </c>
      <c r="L21" s="159">
        <v>-19291</v>
      </c>
      <c r="M21" s="60">
        <v>11941287</v>
      </c>
      <c r="N21" s="159">
        <v>11938610</v>
      </c>
      <c r="O21" s="159">
        <v>-7787</v>
      </c>
      <c r="P21" s="159">
        <v>-4009992</v>
      </c>
      <c r="Q21" s="60">
        <v>-11777</v>
      </c>
      <c r="R21" s="159">
        <v>-4029556</v>
      </c>
      <c r="S21" s="159">
        <v>3988180</v>
      </c>
      <c r="T21" s="60">
        <v>-23428</v>
      </c>
      <c r="U21" s="159">
        <v>11195</v>
      </c>
      <c r="V21" s="159">
        <v>3975947</v>
      </c>
      <c r="W21" s="159">
        <v>11885001</v>
      </c>
      <c r="X21" s="60"/>
      <c r="Y21" s="159">
        <v>11885001</v>
      </c>
      <c r="Z21" s="141"/>
      <c r="AA21" s="225"/>
    </row>
    <row r="22" spans="1:27" ht="13.5">
      <c r="A22" s="249" t="s">
        <v>189</v>
      </c>
      <c r="B22" s="182"/>
      <c r="C22" s="155">
        <v>-333515183</v>
      </c>
      <c r="D22" s="155"/>
      <c r="E22" s="59">
        <v>113565336</v>
      </c>
      <c r="F22" s="60">
        <v>113565336</v>
      </c>
      <c r="G22" s="60">
        <v>19828305</v>
      </c>
      <c r="H22" s="60">
        <v>-53361068</v>
      </c>
      <c r="I22" s="60">
        <v>4629798</v>
      </c>
      <c r="J22" s="60">
        <v>-28902965</v>
      </c>
      <c r="K22" s="60">
        <v>-38250202</v>
      </c>
      <c r="L22" s="60">
        <v>-69750816</v>
      </c>
      <c r="M22" s="60">
        <v>-12759116</v>
      </c>
      <c r="N22" s="60">
        <v>-120760134</v>
      </c>
      <c r="O22" s="60">
        <v>6138526</v>
      </c>
      <c r="P22" s="60">
        <v>-13967903</v>
      </c>
      <c r="Q22" s="60">
        <v>-67070816</v>
      </c>
      <c r="R22" s="60">
        <v>-74900193</v>
      </c>
      <c r="S22" s="60">
        <v>-23139337</v>
      </c>
      <c r="T22" s="60">
        <v>-10138895</v>
      </c>
      <c r="U22" s="60">
        <v>387240884</v>
      </c>
      <c r="V22" s="60">
        <v>353962652</v>
      </c>
      <c r="W22" s="60">
        <v>129399360</v>
      </c>
      <c r="X22" s="60">
        <v>113565336</v>
      </c>
      <c r="Y22" s="60">
        <v>15834024</v>
      </c>
      <c r="Z22" s="140">
        <v>13.94</v>
      </c>
      <c r="AA22" s="62">
        <v>113565336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-2370436995</v>
      </c>
      <c r="D24" s="155"/>
      <c r="E24" s="59">
        <v>-2980932712</v>
      </c>
      <c r="F24" s="60">
        <v>-2980932712</v>
      </c>
      <c r="G24" s="60">
        <v>-27774642</v>
      </c>
      <c r="H24" s="60">
        <v>-102061673</v>
      </c>
      <c r="I24" s="60">
        <v>-159267264</v>
      </c>
      <c r="J24" s="60">
        <v>-289103579</v>
      </c>
      <c r="K24" s="60">
        <v>-254017528</v>
      </c>
      <c r="L24" s="60">
        <v>-237572738</v>
      </c>
      <c r="M24" s="60">
        <v>-240566710</v>
      </c>
      <c r="N24" s="60">
        <v>-732156976</v>
      </c>
      <c r="O24" s="60">
        <v>-96325821</v>
      </c>
      <c r="P24" s="60">
        <v>-109075919</v>
      </c>
      <c r="Q24" s="60">
        <v>-116624138</v>
      </c>
      <c r="R24" s="60">
        <v>-322025878</v>
      </c>
      <c r="S24" s="60">
        <v>-133283043</v>
      </c>
      <c r="T24" s="60">
        <v>-147682509</v>
      </c>
      <c r="U24" s="60">
        <v>-406566273</v>
      </c>
      <c r="V24" s="60">
        <v>-687531825</v>
      </c>
      <c r="W24" s="60">
        <v>-2030818258</v>
      </c>
      <c r="X24" s="60">
        <v>-2980932712</v>
      </c>
      <c r="Y24" s="60">
        <v>950114454</v>
      </c>
      <c r="Z24" s="140">
        <v>-31.87</v>
      </c>
      <c r="AA24" s="62">
        <v>-2980932712</v>
      </c>
    </row>
    <row r="25" spans="1:27" ht="13.5">
      <c r="A25" s="250" t="s">
        <v>191</v>
      </c>
      <c r="B25" s="251"/>
      <c r="C25" s="168">
        <f aca="true" t="shared" si="1" ref="C25:Y25">SUM(C19:C24)</f>
        <v>-2703818964</v>
      </c>
      <c r="D25" s="168">
        <f>SUM(D19:D24)</f>
        <v>0</v>
      </c>
      <c r="E25" s="72">
        <f t="shared" si="1"/>
        <v>-2867367376</v>
      </c>
      <c r="F25" s="73">
        <f t="shared" si="1"/>
        <v>-2867367376</v>
      </c>
      <c r="G25" s="73">
        <f t="shared" si="1"/>
        <v>-7936429</v>
      </c>
      <c r="H25" s="73">
        <f t="shared" si="1"/>
        <v>-154987753</v>
      </c>
      <c r="I25" s="73">
        <f t="shared" si="1"/>
        <v>-153474813</v>
      </c>
      <c r="J25" s="73">
        <f t="shared" si="1"/>
        <v>-316398995</v>
      </c>
      <c r="K25" s="73">
        <f t="shared" si="1"/>
        <v>-288856940</v>
      </c>
      <c r="L25" s="73">
        <f t="shared" si="1"/>
        <v>-307342845</v>
      </c>
      <c r="M25" s="73">
        <f t="shared" si="1"/>
        <v>-241384539</v>
      </c>
      <c r="N25" s="73">
        <f t="shared" si="1"/>
        <v>-837584324</v>
      </c>
      <c r="O25" s="73">
        <f t="shared" si="1"/>
        <v>-90195082</v>
      </c>
      <c r="P25" s="73">
        <f t="shared" si="1"/>
        <v>-127053814</v>
      </c>
      <c r="Q25" s="73">
        <f t="shared" si="1"/>
        <v>-183706731</v>
      </c>
      <c r="R25" s="73">
        <f t="shared" si="1"/>
        <v>-400955627</v>
      </c>
      <c r="S25" s="73">
        <f t="shared" si="1"/>
        <v>-152434200</v>
      </c>
      <c r="T25" s="73">
        <f t="shared" si="1"/>
        <v>-157844832</v>
      </c>
      <c r="U25" s="73">
        <f t="shared" si="1"/>
        <v>-19314194</v>
      </c>
      <c r="V25" s="73">
        <f t="shared" si="1"/>
        <v>-329593226</v>
      </c>
      <c r="W25" s="73">
        <f t="shared" si="1"/>
        <v>-1884532172</v>
      </c>
      <c r="X25" s="73">
        <f t="shared" si="1"/>
        <v>-2867367376</v>
      </c>
      <c r="Y25" s="73">
        <f t="shared" si="1"/>
        <v>982835204</v>
      </c>
      <c r="Z25" s="170">
        <f>+IF(X25&lt;&gt;0,+(Y25/X25)*100,0)</f>
        <v>-34.27657063501444</v>
      </c>
      <c r="AA25" s="74">
        <f>SUM(AA19:AA24)</f>
        <v>-2867367376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800000000</v>
      </c>
      <c r="D30" s="155"/>
      <c r="E30" s="59">
        <v>785000000</v>
      </c>
      <c r="F30" s="60">
        <v>785000000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785000000</v>
      </c>
      <c r="U30" s="60"/>
      <c r="V30" s="60">
        <v>785000000</v>
      </c>
      <c r="W30" s="60">
        <v>785000000</v>
      </c>
      <c r="X30" s="60">
        <v>785000000</v>
      </c>
      <c r="Y30" s="60"/>
      <c r="Z30" s="140"/>
      <c r="AA30" s="62">
        <v>785000000</v>
      </c>
    </row>
    <row r="31" spans="1:27" ht="13.5">
      <c r="A31" s="249" t="s">
        <v>195</v>
      </c>
      <c r="B31" s="182"/>
      <c r="C31" s="155">
        <v>87866308</v>
      </c>
      <c r="D31" s="155"/>
      <c r="E31" s="59">
        <v>38151752</v>
      </c>
      <c r="F31" s="60">
        <v>38151752</v>
      </c>
      <c r="G31" s="60">
        <v>3169242</v>
      </c>
      <c r="H31" s="159">
        <v>8017276</v>
      </c>
      <c r="I31" s="159">
        <v>3864648</v>
      </c>
      <c r="J31" s="159">
        <v>15051166</v>
      </c>
      <c r="K31" s="60">
        <v>33909</v>
      </c>
      <c r="L31" s="60">
        <v>816346</v>
      </c>
      <c r="M31" s="60">
        <v>4834250</v>
      </c>
      <c r="N31" s="60">
        <v>5684505</v>
      </c>
      <c r="O31" s="159">
        <v>-4060465</v>
      </c>
      <c r="P31" s="159">
        <v>1833965</v>
      </c>
      <c r="Q31" s="159">
        <v>1270456</v>
      </c>
      <c r="R31" s="60">
        <v>-956044</v>
      </c>
      <c r="S31" s="60">
        <v>2893148</v>
      </c>
      <c r="T31" s="60">
        <v>1700989</v>
      </c>
      <c r="U31" s="60">
        <v>-1191087</v>
      </c>
      <c r="V31" s="159">
        <v>3403050</v>
      </c>
      <c r="W31" s="159">
        <v>23182677</v>
      </c>
      <c r="X31" s="159">
        <v>38151752</v>
      </c>
      <c r="Y31" s="60">
        <v>-14969075</v>
      </c>
      <c r="Z31" s="140">
        <v>-39.24</v>
      </c>
      <c r="AA31" s="62">
        <v>38151752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-182313767</v>
      </c>
      <c r="D33" s="155"/>
      <c r="E33" s="59">
        <v>-576112900</v>
      </c>
      <c r="F33" s="60">
        <v>-576112900</v>
      </c>
      <c r="G33" s="60"/>
      <c r="H33" s="60">
        <v>-7063199</v>
      </c>
      <c r="I33" s="60">
        <v>-3693919</v>
      </c>
      <c r="J33" s="60">
        <v>-10757118</v>
      </c>
      <c r="K33" s="60">
        <v>-3638784</v>
      </c>
      <c r="L33" s="60">
        <v>-36620000</v>
      </c>
      <c r="M33" s="60">
        <v>-70944071</v>
      </c>
      <c r="N33" s="60">
        <v>-111202855</v>
      </c>
      <c r="O33" s="60">
        <v>9953333</v>
      </c>
      <c r="P33" s="60">
        <v>-7824961</v>
      </c>
      <c r="Q33" s="60">
        <v>-3909053</v>
      </c>
      <c r="R33" s="60">
        <v>-1780681</v>
      </c>
      <c r="S33" s="60">
        <v>-3908964</v>
      </c>
      <c r="T33" s="60">
        <v>-26666667</v>
      </c>
      <c r="U33" s="60">
        <v>-475104447</v>
      </c>
      <c r="V33" s="60">
        <v>-505680078</v>
      </c>
      <c r="W33" s="60">
        <v>-629420732</v>
      </c>
      <c r="X33" s="60">
        <v>-576112900</v>
      </c>
      <c r="Y33" s="60">
        <v>-53307832</v>
      </c>
      <c r="Z33" s="140">
        <v>9.25</v>
      </c>
      <c r="AA33" s="62">
        <v>-576112900</v>
      </c>
    </row>
    <row r="34" spans="1:27" ht="13.5">
      <c r="A34" s="250" t="s">
        <v>197</v>
      </c>
      <c r="B34" s="251"/>
      <c r="C34" s="168">
        <f aca="true" t="shared" si="2" ref="C34:Y34">SUM(C29:C33)</f>
        <v>705552541</v>
      </c>
      <c r="D34" s="168">
        <f>SUM(D29:D33)</f>
        <v>0</v>
      </c>
      <c r="E34" s="72">
        <f t="shared" si="2"/>
        <v>247038852</v>
      </c>
      <c r="F34" s="73">
        <f t="shared" si="2"/>
        <v>247038852</v>
      </c>
      <c r="G34" s="73">
        <f t="shared" si="2"/>
        <v>3169242</v>
      </c>
      <c r="H34" s="73">
        <f t="shared" si="2"/>
        <v>954077</v>
      </c>
      <c r="I34" s="73">
        <f t="shared" si="2"/>
        <v>170729</v>
      </c>
      <c r="J34" s="73">
        <f t="shared" si="2"/>
        <v>4294048</v>
      </c>
      <c r="K34" s="73">
        <f t="shared" si="2"/>
        <v>-3604875</v>
      </c>
      <c r="L34" s="73">
        <f t="shared" si="2"/>
        <v>-35803654</v>
      </c>
      <c r="M34" s="73">
        <f t="shared" si="2"/>
        <v>-66109821</v>
      </c>
      <c r="N34" s="73">
        <f t="shared" si="2"/>
        <v>-105518350</v>
      </c>
      <c r="O34" s="73">
        <f t="shared" si="2"/>
        <v>5892868</v>
      </c>
      <c r="P34" s="73">
        <f t="shared" si="2"/>
        <v>-5990996</v>
      </c>
      <c r="Q34" s="73">
        <f t="shared" si="2"/>
        <v>-2638597</v>
      </c>
      <c r="R34" s="73">
        <f t="shared" si="2"/>
        <v>-2736725</v>
      </c>
      <c r="S34" s="73">
        <f t="shared" si="2"/>
        <v>-1015816</v>
      </c>
      <c r="T34" s="73">
        <f t="shared" si="2"/>
        <v>760034322</v>
      </c>
      <c r="U34" s="73">
        <f t="shared" si="2"/>
        <v>-476295534</v>
      </c>
      <c r="V34" s="73">
        <f t="shared" si="2"/>
        <v>282722972</v>
      </c>
      <c r="W34" s="73">
        <f t="shared" si="2"/>
        <v>178761945</v>
      </c>
      <c r="X34" s="73">
        <f t="shared" si="2"/>
        <v>247038852</v>
      </c>
      <c r="Y34" s="73">
        <f t="shared" si="2"/>
        <v>-68276907</v>
      </c>
      <c r="Z34" s="170">
        <f>+IF(X34&lt;&gt;0,+(Y34/X34)*100,0)</f>
        <v>-27.638125115639706</v>
      </c>
      <c r="AA34" s="74">
        <f>SUM(AA29:AA33)</f>
        <v>247038852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1535952936</v>
      </c>
      <c r="D36" s="153">
        <f>+D15+D25+D34</f>
        <v>0</v>
      </c>
      <c r="E36" s="99">
        <f t="shared" si="3"/>
        <v>655333579</v>
      </c>
      <c r="F36" s="100">
        <f t="shared" si="3"/>
        <v>655333579</v>
      </c>
      <c r="G36" s="100">
        <f t="shared" si="3"/>
        <v>-312501868</v>
      </c>
      <c r="H36" s="100">
        <f t="shared" si="3"/>
        <v>100116691</v>
      </c>
      <c r="I36" s="100">
        <f t="shared" si="3"/>
        <v>-415581747</v>
      </c>
      <c r="J36" s="100">
        <f t="shared" si="3"/>
        <v>-627966924</v>
      </c>
      <c r="K36" s="100">
        <f t="shared" si="3"/>
        <v>3529288</v>
      </c>
      <c r="L36" s="100">
        <f t="shared" si="3"/>
        <v>1080826277</v>
      </c>
      <c r="M36" s="100">
        <f t="shared" si="3"/>
        <v>-16135323</v>
      </c>
      <c r="N36" s="100">
        <f t="shared" si="3"/>
        <v>1068220242</v>
      </c>
      <c r="O36" s="100">
        <f t="shared" si="3"/>
        <v>135713323</v>
      </c>
      <c r="P36" s="100">
        <f t="shared" si="3"/>
        <v>462719149</v>
      </c>
      <c r="Q36" s="100">
        <f t="shared" si="3"/>
        <v>830597636</v>
      </c>
      <c r="R36" s="100">
        <f t="shared" si="3"/>
        <v>1429030108</v>
      </c>
      <c r="S36" s="100">
        <f t="shared" si="3"/>
        <v>175714831</v>
      </c>
      <c r="T36" s="100">
        <f t="shared" si="3"/>
        <v>58388413</v>
      </c>
      <c r="U36" s="100">
        <f t="shared" si="3"/>
        <v>-584583422</v>
      </c>
      <c r="V36" s="100">
        <f t="shared" si="3"/>
        <v>-350480178</v>
      </c>
      <c r="W36" s="100">
        <f t="shared" si="3"/>
        <v>1518803248</v>
      </c>
      <c r="X36" s="100">
        <f t="shared" si="3"/>
        <v>655333579</v>
      </c>
      <c r="Y36" s="100">
        <f t="shared" si="3"/>
        <v>863469669</v>
      </c>
      <c r="Z36" s="137">
        <f>+IF(X36&lt;&gt;0,+(Y36/X36)*100,0)</f>
        <v>131.76032736146425</v>
      </c>
      <c r="AA36" s="102">
        <f>+AA15+AA25+AA34</f>
        <v>655333579</v>
      </c>
    </row>
    <row r="37" spans="1:27" ht="13.5">
      <c r="A37" s="249" t="s">
        <v>199</v>
      </c>
      <c r="B37" s="182"/>
      <c r="C37" s="153">
        <v>2838424089</v>
      </c>
      <c r="D37" s="153"/>
      <c r="E37" s="99">
        <v>2982383616</v>
      </c>
      <c r="F37" s="100">
        <v>2982383616</v>
      </c>
      <c r="G37" s="100">
        <v>4374377023</v>
      </c>
      <c r="H37" s="100">
        <v>4061875155</v>
      </c>
      <c r="I37" s="100">
        <v>4161991846</v>
      </c>
      <c r="J37" s="100">
        <v>4374377023</v>
      </c>
      <c r="K37" s="100">
        <v>3746410099</v>
      </c>
      <c r="L37" s="100">
        <v>3749939387</v>
      </c>
      <c r="M37" s="100">
        <v>4830765664</v>
      </c>
      <c r="N37" s="100">
        <v>3746410099</v>
      </c>
      <c r="O37" s="100">
        <v>4814630341</v>
      </c>
      <c r="P37" s="100">
        <v>4950343664</v>
      </c>
      <c r="Q37" s="100">
        <v>5413062813</v>
      </c>
      <c r="R37" s="100">
        <v>4814630341</v>
      </c>
      <c r="S37" s="100">
        <v>6243660449</v>
      </c>
      <c r="T37" s="100">
        <v>6419375280</v>
      </c>
      <c r="U37" s="100">
        <v>6477763693</v>
      </c>
      <c r="V37" s="100">
        <v>6243660449</v>
      </c>
      <c r="W37" s="100">
        <v>4374377023</v>
      </c>
      <c r="X37" s="100">
        <v>2982383616</v>
      </c>
      <c r="Y37" s="100">
        <v>1391993407</v>
      </c>
      <c r="Z37" s="137">
        <v>46.67</v>
      </c>
      <c r="AA37" s="102">
        <v>2982383616</v>
      </c>
    </row>
    <row r="38" spans="1:27" ht="13.5">
      <c r="A38" s="269" t="s">
        <v>200</v>
      </c>
      <c r="B38" s="256"/>
      <c r="C38" s="257">
        <v>4374377024</v>
      </c>
      <c r="D38" s="257"/>
      <c r="E38" s="258">
        <v>3637717194</v>
      </c>
      <c r="F38" s="259">
        <v>3637717194</v>
      </c>
      <c r="G38" s="259">
        <v>4061875155</v>
      </c>
      <c r="H38" s="259">
        <v>4161991846</v>
      </c>
      <c r="I38" s="259">
        <v>3746410099</v>
      </c>
      <c r="J38" s="259">
        <v>3746410099</v>
      </c>
      <c r="K38" s="259">
        <v>3749939387</v>
      </c>
      <c r="L38" s="259">
        <v>4830765664</v>
      </c>
      <c r="M38" s="259">
        <v>4814630341</v>
      </c>
      <c r="N38" s="259">
        <v>4814630341</v>
      </c>
      <c r="O38" s="259">
        <v>4950343664</v>
      </c>
      <c r="P38" s="259">
        <v>5413062813</v>
      </c>
      <c r="Q38" s="259">
        <v>6243660449</v>
      </c>
      <c r="R38" s="259">
        <v>4950343664</v>
      </c>
      <c r="S38" s="259">
        <v>6419375280</v>
      </c>
      <c r="T38" s="259">
        <v>6477763693</v>
      </c>
      <c r="U38" s="259">
        <v>5893180271</v>
      </c>
      <c r="V38" s="259">
        <v>5893180271</v>
      </c>
      <c r="W38" s="259">
        <v>5893180271</v>
      </c>
      <c r="X38" s="259">
        <v>3637717194</v>
      </c>
      <c r="Y38" s="259">
        <v>2255463077</v>
      </c>
      <c r="Z38" s="260">
        <v>62</v>
      </c>
      <c r="AA38" s="261">
        <v>3637717194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2370436994</v>
      </c>
      <c r="D5" s="200">
        <f t="shared" si="0"/>
        <v>0</v>
      </c>
      <c r="E5" s="106">
        <f t="shared" si="0"/>
        <v>1550842705</v>
      </c>
      <c r="F5" s="106">
        <f t="shared" si="0"/>
        <v>1641964333</v>
      </c>
      <c r="G5" s="106">
        <f t="shared" si="0"/>
        <v>27723489</v>
      </c>
      <c r="H5" s="106">
        <f t="shared" si="0"/>
        <v>101727618</v>
      </c>
      <c r="I5" s="106">
        <f t="shared" si="0"/>
        <v>158071302</v>
      </c>
      <c r="J5" s="106">
        <f t="shared" si="0"/>
        <v>287522409</v>
      </c>
      <c r="K5" s="106">
        <f t="shared" si="0"/>
        <v>250637219</v>
      </c>
      <c r="L5" s="106">
        <f t="shared" si="0"/>
        <v>237572741</v>
      </c>
      <c r="M5" s="106">
        <f t="shared" si="0"/>
        <v>240566710</v>
      </c>
      <c r="N5" s="106">
        <f t="shared" si="0"/>
        <v>728776670</v>
      </c>
      <c r="O5" s="106">
        <f t="shared" si="0"/>
        <v>96325825</v>
      </c>
      <c r="P5" s="106">
        <f t="shared" si="0"/>
        <v>109075921</v>
      </c>
      <c r="Q5" s="106">
        <f t="shared" si="0"/>
        <v>116624137</v>
      </c>
      <c r="R5" s="106">
        <f t="shared" si="0"/>
        <v>322025883</v>
      </c>
      <c r="S5" s="106">
        <f t="shared" si="0"/>
        <v>133283043</v>
      </c>
      <c r="T5" s="106">
        <f t="shared" si="0"/>
        <v>147682508</v>
      </c>
      <c r="U5" s="106">
        <f t="shared" si="0"/>
        <v>751996132</v>
      </c>
      <c r="V5" s="106">
        <f t="shared" si="0"/>
        <v>1032961683</v>
      </c>
      <c r="W5" s="106">
        <f t="shared" si="0"/>
        <v>2371286645</v>
      </c>
      <c r="X5" s="106">
        <f t="shared" si="0"/>
        <v>1641964333</v>
      </c>
      <c r="Y5" s="106">
        <f t="shared" si="0"/>
        <v>729322312</v>
      </c>
      <c r="Z5" s="201">
        <f>+IF(X5&lt;&gt;0,+(Y5/X5)*100,0)</f>
        <v>44.41767079480161</v>
      </c>
      <c r="AA5" s="199">
        <f>SUM(AA11:AA18)</f>
        <v>1641964333</v>
      </c>
    </row>
    <row r="6" spans="1:27" ht="13.5">
      <c r="A6" s="291" t="s">
        <v>204</v>
      </c>
      <c r="B6" s="142"/>
      <c r="C6" s="62">
        <v>556261968</v>
      </c>
      <c r="D6" s="156"/>
      <c r="E6" s="60">
        <v>606942355</v>
      </c>
      <c r="F6" s="60">
        <v>587955824</v>
      </c>
      <c r="G6" s="60">
        <v>21122809</v>
      </c>
      <c r="H6" s="60">
        <v>51914830</v>
      </c>
      <c r="I6" s="60">
        <v>55144958</v>
      </c>
      <c r="J6" s="60">
        <v>128182597</v>
      </c>
      <c r="K6" s="60">
        <v>109317146</v>
      </c>
      <c r="L6" s="60">
        <v>109604059</v>
      </c>
      <c r="M6" s="60">
        <v>67352543</v>
      </c>
      <c r="N6" s="60">
        <v>286273748</v>
      </c>
      <c r="O6" s="60">
        <v>21895717</v>
      </c>
      <c r="P6" s="60">
        <v>25919595</v>
      </c>
      <c r="Q6" s="60">
        <v>9550254</v>
      </c>
      <c r="R6" s="60">
        <v>57365566</v>
      </c>
      <c r="S6" s="60">
        <v>9947025</v>
      </c>
      <c r="T6" s="60">
        <v>39301559</v>
      </c>
      <c r="U6" s="60">
        <v>182832952</v>
      </c>
      <c r="V6" s="60">
        <v>232081536</v>
      </c>
      <c r="W6" s="60">
        <v>703903447</v>
      </c>
      <c r="X6" s="60">
        <v>587955824</v>
      </c>
      <c r="Y6" s="60">
        <v>115947623</v>
      </c>
      <c r="Z6" s="140">
        <v>19.72</v>
      </c>
      <c r="AA6" s="155">
        <v>587955824</v>
      </c>
    </row>
    <row r="7" spans="1:27" ht="13.5">
      <c r="A7" s="291" t="s">
        <v>205</v>
      </c>
      <c r="B7" s="142"/>
      <c r="C7" s="62">
        <v>376114589</v>
      </c>
      <c r="D7" s="156"/>
      <c r="E7" s="60">
        <v>164931000</v>
      </c>
      <c r="F7" s="60">
        <v>251518104</v>
      </c>
      <c r="G7" s="60">
        <v>2910055</v>
      </c>
      <c r="H7" s="60">
        <v>8318742</v>
      </c>
      <c r="I7" s="60">
        <v>14665702</v>
      </c>
      <c r="J7" s="60">
        <v>25894499</v>
      </c>
      <c r="K7" s="60">
        <v>38519403</v>
      </c>
      <c r="L7" s="60">
        <v>24670163</v>
      </c>
      <c r="M7" s="60">
        <v>40973161</v>
      </c>
      <c r="N7" s="60">
        <v>104162727</v>
      </c>
      <c r="O7" s="60">
        <v>17249443</v>
      </c>
      <c r="P7" s="60">
        <v>22965896</v>
      </c>
      <c r="Q7" s="60">
        <v>21517375</v>
      </c>
      <c r="R7" s="60">
        <v>61732714</v>
      </c>
      <c r="S7" s="60">
        <v>1820892</v>
      </c>
      <c r="T7" s="60">
        <v>30524623</v>
      </c>
      <c r="U7" s="60">
        <v>99737363</v>
      </c>
      <c r="V7" s="60">
        <v>132082878</v>
      </c>
      <c r="W7" s="60">
        <v>323872818</v>
      </c>
      <c r="X7" s="60">
        <v>251518104</v>
      </c>
      <c r="Y7" s="60">
        <v>72354714</v>
      </c>
      <c r="Z7" s="140">
        <v>28.77</v>
      </c>
      <c r="AA7" s="155">
        <v>251518104</v>
      </c>
    </row>
    <row r="8" spans="1:27" ht="13.5">
      <c r="A8" s="291" t="s">
        <v>206</v>
      </c>
      <c r="B8" s="142"/>
      <c r="C8" s="62">
        <v>223481996</v>
      </c>
      <c r="D8" s="156"/>
      <c r="E8" s="60">
        <v>191000000</v>
      </c>
      <c r="F8" s="60">
        <v>197222764</v>
      </c>
      <c r="G8" s="60">
        <v>183935</v>
      </c>
      <c r="H8" s="60">
        <v>12434667</v>
      </c>
      <c r="I8" s="60">
        <v>22184052</v>
      </c>
      <c r="J8" s="60">
        <v>34802654</v>
      </c>
      <c r="K8" s="60">
        <v>19441640</v>
      </c>
      <c r="L8" s="60">
        <v>18282968</v>
      </c>
      <c r="M8" s="60">
        <v>23113750</v>
      </c>
      <c r="N8" s="60">
        <v>60838358</v>
      </c>
      <c r="O8" s="60">
        <v>13061778</v>
      </c>
      <c r="P8" s="60">
        <v>17293620</v>
      </c>
      <c r="Q8" s="60">
        <v>28274973</v>
      </c>
      <c r="R8" s="60">
        <v>58630371</v>
      </c>
      <c r="S8" s="60">
        <v>38356528</v>
      </c>
      <c r="T8" s="60">
        <v>14923505</v>
      </c>
      <c r="U8" s="60">
        <v>56926289</v>
      </c>
      <c r="V8" s="60">
        <v>110206322</v>
      </c>
      <c r="W8" s="60">
        <v>264477705</v>
      </c>
      <c r="X8" s="60">
        <v>197222764</v>
      </c>
      <c r="Y8" s="60">
        <v>67254941</v>
      </c>
      <c r="Z8" s="140">
        <v>34.1</v>
      </c>
      <c r="AA8" s="155">
        <v>197222764</v>
      </c>
    </row>
    <row r="9" spans="1:27" ht="13.5">
      <c r="A9" s="291" t="s">
        <v>207</v>
      </c>
      <c r="B9" s="142"/>
      <c r="C9" s="62">
        <v>112219091</v>
      </c>
      <c r="D9" s="156"/>
      <c r="E9" s="60">
        <v>110100000</v>
      </c>
      <c r="F9" s="60">
        <v>93144736</v>
      </c>
      <c r="G9" s="60">
        <v>1491489</v>
      </c>
      <c r="H9" s="60">
        <v>9869046</v>
      </c>
      <c r="I9" s="60">
        <v>6522288</v>
      </c>
      <c r="J9" s="60">
        <v>17882823</v>
      </c>
      <c r="K9" s="60">
        <v>8652083</v>
      </c>
      <c r="L9" s="60">
        <v>7195554</v>
      </c>
      <c r="M9" s="60">
        <v>10813088</v>
      </c>
      <c r="N9" s="60">
        <v>26660725</v>
      </c>
      <c r="O9" s="60">
        <v>2152248</v>
      </c>
      <c r="P9" s="60">
        <v>10582537</v>
      </c>
      <c r="Q9" s="60">
        <v>11787556</v>
      </c>
      <c r="R9" s="60">
        <v>24522341</v>
      </c>
      <c r="S9" s="60">
        <v>6527234</v>
      </c>
      <c r="T9" s="60">
        <v>8987406</v>
      </c>
      <c r="U9" s="60">
        <v>19581590</v>
      </c>
      <c r="V9" s="60">
        <v>35096230</v>
      </c>
      <c r="W9" s="60">
        <v>104162119</v>
      </c>
      <c r="X9" s="60">
        <v>93144736</v>
      </c>
      <c r="Y9" s="60">
        <v>11017383</v>
      </c>
      <c r="Z9" s="140">
        <v>11.83</v>
      </c>
      <c r="AA9" s="155">
        <v>93144736</v>
      </c>
    </row>
    <row r="10" spans="1:27" ht="13.5">
      <c r="A10" s="291" t="s">
        <v>208</v>
      </c>
      <c r="B10" s="142"/>
      <c r="C10" s="62">
        <v>348952980</v>
      </c>
      <c r="D10" s="156"/>
      <c r="E10" s="60">
        <v>216255000</v>
      </c>
      <c r="F10" s="60">
        <v>311300300</v>
      </c>
      <c r="G10" s="60">
        <v>498856</v>
      </c>
      <c r="H10" s="60">
        <v>4142572</v>
      </c>
      <c r="I10" s="60">
        <v>17188134</v>
      </c>
      <c r="J10" s="60">
        <v>21829562</v>
      </c>
      <c r="K10" s="60">
        <v>13588525</v>
      </c>
      <c r="L10" s="60">
        <v>2619008</v>
      </c>
      <c r="M10" s="60">
        <v>19387412</v>
      </c>
      <c r="N10" s="60">
        <v>35594945</v>
      </c>
      <c r="O10" s="60">
        <v>17624356</v>
      </c>
      <c r="P10" s="60">
        <v>9568465</v>
      </c>
      <c r="Q10" s="60">
        <v>18383242</v>
      </c>
      <c r="R10" s="60">
        <v>45576063</v>
      </c>
      <c r="S10" s="60">
        <v>10835416</v>
      </c>
      <c r="T10" s="60">
        <v>12522664</v>
      </c>
      <c r="U10" s="60">
        <v>106254482</v>
      </c>
      <c r="V10" s="60">
        <v>129612562</v>
      </c>
      <c r="W10" s="60">
        <v>232613132</v>
      </c>
      <c r="X10" s="60">
        <v>311300300</v>
      </c>
      <c r="Y10" s="60">
        <v>-78687168</v>
      </c>
      <c r="Z10" s="140">
        <v>-25.28</v>
      </c>
      <c r="AA10" s="155">
        <v>311300300</v>
      </c>
    </row>
    <row r="11" spans="1:27" ht="13.5">
      <c r="A11" s="292" t="s">
        <v>209</v>
      </c>
      <c r="B11" s="142"/>
      <c r="C11" s="293">
        <f aca="true" t="shared" si="1" ref="C11:Y11">SUM(C6:C10)</f>
        <v>1617030624</v>
      </c>
      <c r="D11" s="294">
        <f t="shared" si="1"/>
        <v>0</v>
      </c>
      <c r="E11" s="295">
        <f t="shared" si="1"/>
        <v>1289228355</v>
      </c>
      <c r="F11" s="295">
        <f t="shared" si="1"/>
        <v>1441141728</v>
      </c>
      <c r="G11" s="295">
        <f t="shared" si="1"/>
        <v>26207144</v>
      </c>
      <c r="H11" s="295">
        <f t="shared" si="1"/>
        <v>86679857</v>
      </c>
      <c r="I11" s="295">
        <f t="shared" si="1"/>
        <v>115705134</v>
      </c>
      <c r="J11" s="295">
        <f t="shared" si="1"/>
        <v>228592135</v>
      </c>
      <c r="K11" s="295">
        <f t="shared" si="1"/>
        <v>189518797</v>
      </c>
      <c r="L11" s="295">
        <f t="shared" si="1"/>
        <v>162371752</v>
      </c>
      <c r="M11" s="295">
        <f t="shared" si="1"/>
        <v>161639954</v>
      </c>
      <c r="N11" s="295">
        <f t="shared" si="1"/>
        <v>513530503</v>
      </c>
      <c r="O11" s="295">
        <f t="shared" si="1"/>
        <v>71983542</v>
      </c>
      <c r="P11" s="295">
        <f t="shared" si="1"/>
        <v>86330113</v>
      </c>
      <c r="Q11" s="295">
        <f t="shared" si="1"/>
        <v>89513400</v>
      </c>
      <c r="R11" s="295">
        <f t="shared" si="1"/>
        <v>247827055</v>
      </c>
      <c r="S11" s="295">
        <f t="shared" si="1"/>
        <v>67487095</v>
      </c>
      <c r="T11" s="295">
        <f t="shared" si="1"/>
        <v>106259757</v>
      </c>
      <c r="U11" s="295">
        <f t="shared" si="1"/>
        <v>465332676</v>
      </c>
      <c r="V11" s="295">
        <f t="shared" si="1"/>
        <v>639079528</v>
      </c>
      <c r="W11" s="295">
        <f t="shared" si="1"/>
        <v>1629029221</v>
      </c>
      <c r="X11" s="295">
        <f t="shared" si="1"/>
        <v>1441141728</v>
      </c>
      <c r="Y11" s="295">
        <f t="shared" si="1"/>
        <v>187887493</v>
      </c>
      <c r="Z11" s="296">
        <f>+IF(X11&lt;&gt;0,+(Y11/X11)*100,0)</f>
        <v>13.037405645088644</v>
      </c>
      <c r="AA11" s="297">
        <f>SUM(AA6:AA10)</f>
        <v>1441141728</v>
      </c>
    </row>
    <row r="12" spans="1:27" ht="13.5">
      <c r="A12" s="298" t="s">
        <v>210</v>
      </c>
      <c r="B12" s="136"/>
      <c r="C12" s="62">
        <v>229567522</v>
      </c>
      <c r="D12" s="156"/>
      <c r="E12" s="60">
        <v>127610000</v>
      </c>
      <c r="F12" s="60">
        <v>119074762</v>
      </c>
      <c r="G12" s="60">
        <v>1319437</v>
      </c>
      <c r="H12" s="60">
        <v>9871289</v>
      </c>
      <c r="I12" s="60">
        <v>17867288</v>
      </c>
      <c r="J12" s="60">
        <v>29058014</v>
      </c>
      <c r="K12" s="60">
        <v>25036997</v>
      </c>
      <c r="L12" s="60">
        <v>16985464</v>
      </c>
      <c r="M12" s="60">
        <v>31043626</v>
      </c>
      <c r="N12" s="60">
        <v>73066087</v>
      </c>
      <c r="O12" s="60">
        <v>3443625</v>
      </c>
      <c r="P12" s="60">
        <v>7494298</v>
      </c>
      <c r="Q12" s="60">
        <v>11837756</v>
      </c>
      <c r="R12" s="60">
        <v>22775679</v>
      </c>
      <c r="S12" s="60">
        <v>18679877</v>
      </c>
      <c r="T12" s="60">
        <v>20096152</v>
      </c>
      <c r="U12" s="60">
        <v>97970541</v>
      </c>
      <c r="V12" s="60">
        <v>136746570</v>
      </c>
      <c r="W12" s="60">
        <v>261646350</v>
      </c>
      <c r="X12" s="60">
        <v>119074762</v>
      </c>
      <c r="Y12" s="60">
        <v>142571588</v>
      </c>
      <c r="Z12" s="140">
        <v>119.73</v>
      </c>
      <c r="AA12" s="155">
        <v>119074762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>
        <v>38550000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523838848</v>
      </c>
      <c r="D15" s="156"/>
      <c r="E15" s="60">
        <v>95454350</v>
      </c>
      <c r="F15" s="60">
        <v>81747843</v>
      </c>
      <c r="G15" s="60">
        <v>196908</v>
      </c>
      <c r="H15" s="60">
        <v>5176472</v>
      </c>
      <c r="I15" s="60">
        <v>24498880</v>
      </c>
      <c r="J15" s="60">
        <v>29872260</v>
      </c>
      <c r="K15" s="60">
        <v>36081425</v>
      </c>
      <c r="L15" s="60">
        <v>58215525</v>
      </c>
      <c r="M15" s="60">
        <v>47883130</v>
      </c>
      <c r="N15" s="60">
        <v>142180080</v>
      </c>
      <c r="O15" s="60">
        <v>20898658</v>
      </c>
      <c r="P15" s="60">
        <v>15251510</v>
      </c>
      <c r="Q15" s="60">
        <v>15272981</v>
      </c>
      <c r="R15" s="60">
        <v>51423149</v>
      </c>
      <c r="S15" s="60">
        <v>47116071</v>
      </c>
      <c r="T15" s="60">
        <v>21326599</v>
      </c>
      <c r="U15" s="60">
        <v>188692915</v>
      </c>
      <c r="V15" s="60">
        <v>257135585</v>
      </c>
      <c r="W15" s="60">
        <v>480611074</v>
      </c>
      <c r="X15" s="60">
        <v>81747843</v>
      </c>
      <c r="Y15" s="60">
        <v>398863231</v>
      </c>
      <c r="Z15" s="140">
        <v>487.92</v>
      </c>
      <c r="AA15" s="155">
        <v>81747843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1430090005</v>
      </c>
      <c r="F20" s="100">
        <f t="shared" si="2"/>
        <v>1345455046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1345455046</v>
      </c>
      <c r="Y20" s="100">
        <f t="shared" si="2"/>
        <v>-1345455046</v>
      </c>
      <c r="Z20" s="137">
        <f>+IF(X20&lt;&gt;0,+(Y20/X20)*100,0)</f>
        <v>-100</v>
      </c>
      <c r="AA20" s="153">
        <f>SUM(AA26:AA33)</f>
        <v>1345455046</v>
      </c>
    </row>
    <row r="21" spans="1:27" ht="13.5">
      <c r="A21" s="291" t="s">
        <v>204</v>
      </c>
      <c r="B21" s="142"/>
      <c r="C21" s="62"/>
      <c r="D21" s="156"/>
      <c r="E21" s="60">
        <v>325194676</v>
      </c>
      <c r="F21" s="60">
        <v>309266162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309266162</v>
      </c>
      <c r="Y21" s="60">
        <v>-309266162</v>
      </c>
      <c r="Z21" s="140">
        <v>-100</v>
      </c>
      <c r="AA21" s="155">
        <v>309266162</v>
      </c>
    </row>
    <row r="22" spans="1:27" ht="13.5">
      <c r="A22" s="291" t="s">
        <v>205</v>
      </c>
      <c r="B22" s="142"/>
      <c r="C22" s="62"/>
      <c r="D22" s="156"/>
      <c r="E22" s="60">
        <v>168100000</v>
      </c>
      <c r="F22" s="60">
        <v>113100000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113100000</v>
      </c>
      <c r="Y22" s="60">
        <v>-113100000</v>
      </c>
      <c r="Z22" s="140">
        <v>-100</v>
      </c>
      <c r="AA22" s="155">
        <v>113100000</v>
      </c>
    </row>
    <row r="23" spans="1:27" ht="13.5">
      <c r="A23" s="291" t="s">
        <v>206</v>
      </c>
      <c r="B23" s="142"/>
      <c r="C23" s="62"/>
      <c r="D23" s="156"/>
      <c r="E23" s="60">
        <v>40100000</v>
      </c>
      <c r="F23" s="60">
        <v>37524327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37524327</v>
      </c>
      <c r="Y23" s="60">
        <v>-37524327</v>
      </c>
      <c r="Z23" s="140">
        <v>-100</v>
      </c>
      <c r="AA23" s="155">
        <v>37524327</v>
      </c>
    </row>
    <row r="24" spans="1:27" ht="13.5">
      <c r="A24" s="291" t="s">
        <v>207</v>
      </c>
      <c r="B24" s="142"/>
      <c r="C24" s="62"/>
      <c r="D24" s="156"/>
      <c r="E24" s="60">
        <v>68900000</v>
      </c>
      <c r="F24" s="60">
        <v>75400000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75400000</v>
      </c>
      <c r="Y24" s="60">
        <v>-75400000</v>
      </c>
      <c r="Z24" s="140">
        <v>-100</v>
      </c>
      <c r="AA24" s="155">
        <v>75400000</v>
      </c>
    </row>
    <row r="25" spans="1:27" ht="13.5">
      <c r="A25" s="291" t="s">
        <v>208</v>
      </c>
      <c r="B25" s="142"/>
      <c r="C25" s="62"/>
      <c r="D25" s="156"/>
      <c r="E25" s="60">
        <v>118700000</v>
      </c>
      <c r="F25" s="60">
        <v>133945765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133945765</v>
      </c>
      <c r="Y25" s="60">
        <v>-133945765</v>
      </c>
      <c r="Z25" s="140">
        <v>-100</v>
      </c>
      <c r="AA25" s="155">
        <v>133945765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720994676</v>
      </c>
      <c r="F26" s="295">
        <f t="shared" si="3"/>
        <v>669236254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669236254</v>
      </c>
      <c r="Y26" s="295">
        <f t="shared" si="3"/>
        <v>-669236254</v>
      </c>
      <c r="Z26" s="296">
        <f>+IF(X26&lt;&gt;0,+(Y26/X26)*100,0)</f>
        <v>-100</v>
      </c>
      <c r="AA26" s="297">
        <f>SUM(AA21:AA25)</f>
        <v>669236254</v>
      </c>
    </row>
    <row r="27" spans="1:27" ht="13.5">
      <c r="A27" s="298" t="s">
        <v>210</v>
      </c>
      <c r="B27" s="147"/>
      <c r="C27" s="62"/>
      <c r="D27" s="156"/>
      <c r="E27" s="60">
        <v>154250000</v>
      </c>
      <c r="F27" s="60">
        <v>179351509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179351509</v>
      </c>
      <c r="Y27" s="60">
        <v>-179351509</v>
      </c>
      <c r="Z27" s="140">
        <v>-100</v>
      </c>
      <c r="AA27" s="155">
        <v>179351509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>
        <v>31000000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523845329</v>
      </c>
      <c r="F30" s="60">
        <v>496867283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496867283</v>
      </c>
      <c r="Y30" s="60">
        <v>-496867283</v>
      </c>
      <c r="Z30" s="140">
        <v>-100</v>
      </c>
      <c r="AA30" s="155">
        <v>496867283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556261968</v>
      </c>
      <c r="D36" s="156">
        <f t="shared" si="4"/>
        <v>0</v>
      </c>
      <c r="E36" s="60">
        <f t="shared" si="4"/>
        <v>932137031</v>
      </c>
      <c r="F36" s="60">
        <f t="shared" si="4"/>
        <v>897221986</v>
      </c>
      <c r="G36" s="60">
        <f t="shared" si="4"/>
        <v>21122809</v>
      </c>
      <c r="H36" s="60">
        <f t="shared" si="4"/>
        <v>51914830</v>
      </c>
      <c r="I36" s="60">
        <f t="shared" si="4"/>
        <v>55144958</v>
      </c>
      <c r="J36" s="60">
        <f t="shared" si="4"/>
        <v>128182597</v>
      </c>
      <c r="K36" s="60">
        <f t="shared" si="4"/>
        <v>109317146</v>
      </c>
      <c r="L36" s="60">
        <f t="shared" si="4"/>
        <v>109604059</v>
      </c>
      <c r="M36" s="60">
        <f t="shared" si="4"/>
        <v>67352543</v>
      </c>
      <c r="N36" s="60">
        <f t="shared" si="4"/>
        <v>286273748</v>
      </c>
      <c r="O36" s="60">
        <f t="shared" si="4"/>
        <v>21895717</v>
      </c>
      <c r="P36" s="60">
        <f t="shared" si="4"/>
        <v>25919595</v>
      </c>
      <c r="Q36" s="60">
        <f t="shared" si="4"/>
        <v>9550254</v>
      </c>
      <c r="R36" s="60">
        <f t="shared" si="4"/>
        <v>57365566</v>
      </c>
      <c r="S36" s="60">
        <f t="shared" si="4"/>
        <v>9947025</v>
      </c>
      <c r="T36" s="60">
        <f t="shared" si="4"/>
        <v>39301559</v>
      </c>
      <c r="U36" s="60">
        <f t="shared" si="4"/>
        <v>182832952</v>
      </c>
      <c r="V36" s="60">
        <f t="shared" si="4"/>
        <v>232081536</v>
      </c>
      <c r="W36" s="60">
        <f t="shared" si="4"/>
        <v>703903447</v>
      </c>
      <c r="X36" s="60">
        <f t="shared" si="4"/>
        <v>897221986</v>
      </c>
      <c r="Y36" s="60">
        <f t="shared" si="4"/>
        <v>-193318539</v>
      </c>
      <c r="Z36" s="140">
        <f aca="true" t="shared" si="5" ref="Z36:Z49">+IF(X36&lt;&gt;0,+(Y36/X36)*100,0)</f>
        <v>-21.54634438483321</v>
      </c>
      <c r="AA36" s="155">
        <f>AA6+AA21</f>
        <v>897221986</v>
      </c>
    </row>
    <row r="37" spans="1:27" ht="13.5">
      <c r="A37" s="291" t="s">
        <v>205</v>
      </c>
      <c r="B37" s="142"/>
      <c r="C37" s="62">
        <f t="shared" si="4"/>
        <v>376114589</v>
      </c>
      <c r="D37" s="156">
        <f t="shared" si="4"/>
        <v>0</v>
      </c>
      <c r="E37" s="60">
        <f t="shared" si="4"/>
        <v>333031000</v>
      </c>
      <c r="F37" s="60">
        <f t="shared" si="4"/>
        <v>364618104</v>
      </c>
      <c r="G37" s="60">
        <f t="shared" si="4"/>
        <v>2910055</v>
      </c>
      <c r="H37" s="60">
        <f t="shared" si="4"/>
        <v>8318742</v>
      </c>
      <c r="I37" s="60">
        <f t="shared" si="4"/>
        <v>14665702</v>
      </c>
      <c r="J37" s="60">
        <f t="shared" si="4"/>
        <v>25894499</v>
      </c>
      <c r="K37" s="60">
        <f t="shared" si="4"/>
        <v>38519403</v>
      </c>
      <c r="L37" s="60">
        <f t="shared" si="4"/>
        <v>24670163</v>
      </c>
      <c r="M37" s="60">
        <f t="shared" si="4"/>
        <v>40973161</v>
      </c>
      <c r="N37" s="60">
        <f t="shared" si="4"/>
        <v>104162727</v>
      </c>
      <c r="O37" s="60">
        <f t="shared" si="4"/>
        <v>17249443</v>
      </c>
      <c r="P37" s="60">
        <f t="shared" si="4"/>
        <v>22965896</v>
      </c>
      <c r="Q37" s="60">
        <f t="shared" si="4"/>
        <v>21517375</v>
      </c>
      <c r="R37" s="60">
        <f t="shared" si="4"/>
        <v>61732714</v>
      </c>
      <c r="S37" s="60">
        <f t="shared" si="4"/>
        <v>1820892</v>
      </c>
      <c r="T37" s="60">
        <f t="shared" si="4"/>
        <v>30524623</v>
      </c>
      <c r="U37" s="60">
        <f t="shared" si="4"/>
        <v>99737363</v>
      </c>
      <c r="V37" s="60">
        <f t="shared" si="4"/>
        <v>132082878</v>
      </c>
      <c r="W37" s="60">
        <f t="shared" si="4"/>
        <v>323872818</v>
      </c>
      <c r="X37" s="60">
        <f t="shared" si="4"/>
        <v>364618104</v>
      </c>
      <c r="Y37" s="60">
        <f t="shared" si="4"/>
        <v>-40745286</v>
      </c>
      <c r="Z37" s="140">
        <f t="shared" si="5"/>
        <v>-11.174784124268278</v>
      </c>
      <c r="AA37" s="155">
        <f>AA7+AA22</f>
        <v>364618104</v>
      </c>
    </row>
    <row r="38" spans="1:27" ht="13.5">
      <c r="A38" s="291" t="s">
        <v>206</v>
      </c>
      <c r="B38" s="142"/>
      <c r="C38" s="62">
        <f t="shared" si="4"/>
        <v>223481996</v>
      </c>
      <c r="D38" s="156">
        <f t="shared" si="4"/>
        <v>0</v>
      </c>
      <c r="E38" s="60">
        <f t="shared" si="4"/>
        <v>231100000</v>
      </c>
      <c r="F38" s="60">
        <f t="shared" si="4"/>
        <v>234747091</v>
      </c>
      <c r="G38" s="60">
        <f t="shared" si="4"/>
        <v>183935</v>
      </c>
      <c r="H38" s="60">
        <f t="shared" si="4"/>
        <v>12434667</v>
      </c>
      <c r="I38" s="60">
        <f t="shared" si="4"/>
        <v>22184052</v>
      </c>
      <c r="J38" s="60">
        <f t="shared" si="4"/>
        <v>34802654</v>
      </c>
      <c r="K38" s="60">
        <f t="shared" si="4"/>
        <v>19441640</v>
      </c>
      <c r="L38" s="60">
        <f t="shared" si="4"/>
        <v>18282968</v>
      </c>
      <c r="M38" s="60">
        <f t="shared" si="4"/>
        <v>23113750</v>
      </c>
      <c r="N38" s="60">
        <f t="shared" si="4"/>
        <v>60838358</v>
      </c>
      <c r="O38" s="60">
        <f t="shared" si="4"/>
        <v>13061778</v>
      </c>
      <c r="P38" s="60">
        <f t="shared" si="4"/>
        <v>17293620</v>
      </c>
      <c r="Q38" s="60">
        <f t="shared" si="4"/>
        <v>28274973</v>
      </c>
      <c r="R38" s="60">
        <f t="shared" si="4"/>
        <v>58630371</v>
      </c>
      <c r="S38" s="60">
        <f t="shared" si="4"/>
        <v>38356528</v>
      </c>
      <c r="T38" s="60">
        <f t="shared" si="4"/>
        <v>14923505</v>
      </c>
      <c r="U38" s="60">
        <f t="shared" si="4"/>
        <v>56926289</v>
      </c>
      <c r="V38" s="60">
        <f t="shared" si="4"/>
        <v>110206322</v>
      </c>
      <c r="W38" s="60">
        <f t="shared" si="4"/>
        <v>264477705</v>
      </c>
      <c r="X38" s="60">
        <f t="shared" si="4"/>
        <v>234747091</v>
      </c>
      <c r="Y38" s="60">
        <f t="shared" si="4"/>
        <v>29730614</v>
      </c>
      <c r="Z38" s="140">
        <f t="shared" si="5"/>
        <v>12.66495523899804</v>
      </c>
      <c r="AA38" s="155">
        <f>AA8+AA23</f>
        <v>234747091</v>
      </c>
    </row>
    <row r="39" spans="1:27" ht="13.5">
      <c r="A39" s="291" t="s">
        <v>207</v>
      </c>
      <c r="B39" s="142"/>
      <c r="C39" s="62">
        <f t="shared" si="4"/>
        <v>112219091</v>
      </c>
      <c r="D39" s="156">
        <f t="shared" si="4"/>
        <v>0</v>
      </c>
      <c r="E39" s="60">
        <f t="shared" si="4"/>
        <v>179000000</v>
      </c>
      <c r="F39" s="60">
        <f t="shared" si="4"/>
        <v>168544736</v>
      </c>
      <c r="G39" s="60">
        <f t="shared" si="4"/>
        <v>1491489</v>
      </c>
      <c r="H39" s="60">
        <f t="shared" si="4"/>
        <v>9869046</v>
      </c>
      <c r="I39" s="60">
        <f t="shared" si="4"/>
        <v>6522288</v>
      </c>
      <c r="J39" s="60">
        <f t="shared" si="4"/>
        <v>17882823</v>
      </c>
      <c r="K39" s="60">
        <f t="shared" si="4"/>
        <v>8652083</v>
      </c>
      <c r="L39" s="60">
        <f t="shared" si="4"/>
        <v>7195554</v>
      </c>
      <c r="M39" s="60">
        <f t="shared" si="4"/>
        <v>10813088</v>
      </c>
      <c r="N39" s="60">
        <f t="shared" si="4"/>
        <v>26660725</v>
      </c>
      <c r="O39" s="60">
        <f t="shared" si="4"/>
        <v>2152248</v>
      </c>
      <c r="P39" s="60">
        <f t="shared" si="4"/>
        <v>10582537</v>
      </c>
      <c r="Q39" s="60">
        <f t="shared" si="4"/>
        <v>11787556</v>
      </c>
      <c r="R39" s="60">
        <f t="shared" si="4"/>
        <v>24522341</v>
      </c>
      <c r="S39" s="60">
        <f t="shared" si="4"/>
        <v>6527234</v>
      </c>
      <c r="T39" s="60">
        <f t="shared" si="4"/>
        <v>8987406</v>
      </c>
      <c r="U39" s="60">
        <f t="shared" si="4"/>
        <v>19581590</v>
      </c>
      <c r="V39" s="60">
        <f t="shared" si="4"/>
        <v>35096230</v>
      </c>
      <c r="W39" s="60">
        <f t="shared" si="4"/>
        <v>104162119</v>
      </c>
      <c r="X39" s="60">
        <f t="shared" si="4"/>
        <v>168544736</v>
      </c>
      <c r="Y39" s="60">
        <f t="shared" si="4"/>
        <v>-64382617</v>
      </c>
      <c r="Z39" s="140">
        <f t="shared" si="5"/>
        <v>-38.19912655118461</v>
      </c>
      <c r="AA39" s="155">
        <f>AA9+AA24</f>
        <v>168544736</v>
      </c>
    </row>
    <row r="40" spans="1:27" ht="13.5">
      <c r="A40" s="291" t="s">
        <v>208</v>
      </c>
      <c r="B40" s="142"/>
      <c r="C40" s="62">
        <f t="shared" si="4"/>
        <v>348952980</v>
      </c>
      <c r="D40" s="156">
        <f t="shared" si="4"/>
        <v>0</v>
      </c>
      <c r="E40" s="60">
        <f t="shared" si="4"/>
        <v>334955000</v>
      </c>
      <c r="F40" s="60">
        <f t="shared" si="4"/>
        <v>445246065</v>
      </c>
      <c r="G40" s="60">
        <f t="shared" si="4"/>
        <v>498856</v>
      </c>
      <c r="H40" s="60">
        <f t="shared" si="4"/>
        <v>4142572</v>
      </c>
      <c r="I40" s="60">
        <f t="shared" si="4"/>
        <v>17188134</v>
      </c>
      <c r="J40" s="60">
        <f t="shared" si="4"/>
        <v>21829562</v>
      </c>
      <c r="K40" s="60">
        <f t="shared" si="4"/>
        <v>13588525</v>
      </c>
      <c r="L40" s="60">
        <f t="shared" si="4"/>
        <v>2619008</v>
      </c>
      <c r="M40" s="60">
        <f t="shared" si="4"/>
        <v>19387412</v>
      </c>
      <c r="N40" s="60">
        <f t="shared" si="4"/>
        <v>35594945</v>
      </c>
      <c r="O40" s="60">
        <f t="shared" si="4"/>
        <v>17624356</v>
      </c>
      <c r="P40" s="60">
        <f t="shared" si="4"/>
        <v>9568465</v>
      </c>
      <c r="Q40" s="60">
        <f t="shared" si="4"/>
        <v>18383242</v>
      </c>
      <c r="R40" s="60">
        <f t="shared" si="4"/>
        <v>45576063</v>
      </c>
      <c r="S40" s="60">
        <f t="shared" si="4"/>
        <v>10835416</v>
      </c>
      <c r="T40" s="60">
        <f t="shared" si="4"/>
        <v>12522664</v>
      </c>
      <c r="U40" s="60">
        <f t="shared" si="4"/>
        <v>106254482</v>
      </c>
      <c r="V40" s="60">
        <f t="shared" si="4"/>
        <v>129612562</v>
      </c>
      <c r="W40" s="60">
        <f t="shared" si="4"/>
        <v>232613132</v>
      </c>
      <c r="X40" s="60">
        <f t="shared" si="4"/>
        <v>445246065</v>
      </c>
      <c r="Y40" s="60">
        <f t="shared" si="4"/>
        <v>-212632933</v>
      </c>
      <c r="Z40" s="140">
        <f t="shared" si="5"/>
        <v>-47.756274499584855</v>
      </c>
      <c r="AA40" s="155">
        <f>AA10+AA25</f>
        <v>445246065</v>
      </c>
    </row>
    <row r="41" spans="1:27" ht="13.5">
      <c r="A41" s="292" t="s">
        <v>209</v>
      </c>
      <c r="B41" s="142"/>
      <c r="C41" s="293">
        <f aca="true" t="shared" si="6" ref="C41:Y41">SUM(C36:C40)</f>
        <v>1617030624</v>
      </c>
      <c r="D41" s="294">
        <f t="shared" si="6"/>
        <v>0</v>
      </c>
      <c r="E41" s="295">
        <f t="shared" si="6"/>
        <v>2010223031</v>
      </c>
      <c r="F41" s="295">
        <f t="shared" si="6"/>
        <v>2110377982</v>
      </c>
      <c r="G41" s="295">
        <f t="shared" si="6"/>
        <v>26207144</v>
      </c>
      <c r="H41" s="295">
        <f t="shared" si="6"/>
        <v>86679857</v>
      </c>
      <c r="I41" s="295">
        <f t="shared" si="6"/>
        <v>115705134</v>
      </c>
      <c r="J41" s="295">
        <f t="shared" si="6"/>
        <v>228592135</v>
      </c>
      <c r="K41" s="295">
        <f t="shared" si="6"/>
        <v>189518797</v>
      </c>
      <c r="L41" s="295">
        <f t="shared" si="6"/>
        <v>162371752</v>
      </c>
      <c r="M41" s="295">
        <f t="shared" si="6"/>
        <v>161639954</v>
      </c>
      <c r="N41" s="295">
        <f t="shared" si="6"/>
        <v>513530503</v>
      </c>
      <c r="O41" s="295">
        <f t="shared" si="6"/>
        <v>71983542</v>
      </c>
      <c r="P41" s="295">
        <f t="shared" si="6"/>
        <v>86330113</v>
      </c>
      <c r="Q41" s="295">
        <f t="shared" si="6"/>
        <v>89513400</v>
      </c>
      <c r="R41" s="295">
        <f t="shared" si="6"/>
        <v>247827055</v>
      </c>
      <c r="S41" s="295">
        <f t="shared" si="6"/>
        <v>67487095</v>
      </c>
      <c r="T41" s="295">
        <f t="shared" si="6"/>
        <v>106259757</v>
      </c>
      <c r="U41" s="295">
        <f t="shared" si="6"/>
        <v>465332676</v>
      </c>
      <c r="V41" s="295">
        <f t="shared" si="6"/>
        <v>639079528</v>
      </c>
      <c r="W41" s="295">
        <f t="shared" si="6"/>
        <v>1629029221</v>
      </c>
      <c r="X41" s="295">
        <f t="shared" si="6"/>
        <v>2110377982</v>
      </c>
      <c r="Y41" s="295">
        <f t="shared" si="6"/>
        <v>-481348761</v>
      </c>
      <c r="Z41" s="296">
        <f t="shared" si="5"/>
        <v>-22.808651583060346</v>
      </c>
      <c r="AA41" s="297">
        <f>SUM(AA36:AA40)</f>
        <v>2110377982</v>
      </c>
    </row>
    <row r="42" spans="1:27" ht="13.5">
      <c r="A42" s="298" t="s">
        <v>210</v>
      </c>
      <c r="B42" s="136"/>
      <c r="C42" s="95">
        <f aca="true" t="shared" si="7" ref="C42:Y48">C12+C27</f>
        <v>229567522</v>
      </c>
      <c r="D42" s="129">
        <f t="shared" si="7"/>
        <v>0</v>
      </c>
      <c r="E42" s="54">
        <f t="shared" si="7"/>
        <v>281860000</v>
      </c>
      <c r="F42" s="54">
        <f t="shared" si="7"/>
        <v>298426271</v>
      </c>
      <c r="G42" s="54">
        <f t="shared" si="7"/>
        <v>1319437</v>
      </c>
      <c r="H42" s="54">
        <f t="shared" si="7"/>
        <v>9871289</v>
      </c>
      <c r="I42" s="54">
        <f t="shared" si="7"/>
        <v>17867288</v>
      </c>
      <c r="J42" s="54">
        <f t="shared" si="7"/>
        <v>29058014</v>
      </c>
      <c r="K42" s="54">
        <f t="shared" si="7"/>
        <v>25036997</v>
      </c>
      <c r="L42" s="54">
        <f t="shared" si="7"/>
        <v>16985464</v>
      </c>
      <c r="M42" s="54">
        <f t="shared" si="7"/>
        <v>31043626</v>
      </c>
      <c r="N42" s="54">
        <f t="shared" si="7"/>
        <v>73066087</v>
      </c>
      <c r="O42" s="54">
        <f t="shared" si="7"/>
        <v>3443625</v>
      </c>
      <c r="P42" s="54">
        <f t="shared" si="7"/>
        <v>7494298</v>
      </c>
      <c r="Q42" s="54">
        <f t="shared" si="7"/>
        <v>11837756</v>
      </c>
      <c r="R42" s="54">
        <f t="shared" si="7"/>
        <v>22775679</v>
      </c>
      <c r="S42" s="54">
        <f t="shared" si="7"/>
        <v>18679877</v>
      </c>
      <c r="T42" s="54">
        <f t="shared" si="7"/>
        <v>20096152</v>
      </c>
      <c r="U42" s="54">
        <f t="shared" si="7"/>
        <v>97970541</v>
      </c>
      <c r="V42" s="54">
        <f t="shared" si="7"/>
        <v>136746570</v>
      </c>
      <c r="W42" s="54">
        <f t="shared" si="7"/>
        <v>261646350</v>
      </c>
      <c r="X42" s="54">
        <f t="shared" si="7"/>
        <v>298426271</v>
      </c>
      <c r="Y42" s="54">
        <f t="shared" si="7"/>
        <v>-36779921</v>
      </c>
      <c r="Z42" s="184">
        <f t="shared" si="5"/>
        <v>-12.324625736452003</v>
      </c>
      <c r="AA42" s="130">
        <f aca="true" t="shared" si="8" ref="AA42:AA48">AA12+AA27</f>
        <v>298426271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69550000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523838848</v>
      </c>
      <c r="D45" s="129">
        <f t="shared" si="7"/>
        <v>0</v>
      </c>
      <c r="E45" s="54">
        <f t="shared" si="7"/>
        <v>619299679</v>
      </c>
      <c r="F45" s="54">
        <f t="shared" si="7"/>
        <v>578615126</v>
      </c>
      <c r="G45" s="54">
        <f t="shared" si="7"/>
        <v>196908</v>
      </c>
      <c r="H45" s="54">
        <f t="shared" si="7"/>
        <v>5176472</v>
      </c>
      <c r="I45" s="54">
        <f t="shared" si="7"/>
        <v>24498880</v>
      </c>
      <c r="J45" s="54">
        <f t="shared" si="7"/>
        <v>29872260</v>
      </c>
      <c r="K45" s="54">
        <f t="shared" si="7"/>
        <v>36081425</v>
      </c>
      <c r="L45" s="54">
        <f t="shared" si="7"/>
        <v>58215525</v>
      </c>
      <c r="M45" s="54">
        <f t="shared" si="7"/>
        <v>47883130</v>
      </c>
      <c r="N45" s="54">
        <f t="shared" si="7"/>
        <v>142180080</v>
      </c>
      <c r="O45" s="54">
        <f t="shared" si="7"/>
        <v>20898658</v>
      </c>
      <c r="P45" s="54">
        <f t="shared" si="7"/>
        <v>15251510</v>
      </c>
      <c r="Q45" s="54">
        <f t="shared" si="7"/>
        <v>15272981</v>
      </c>
      <c r="R45" s="54">
        <f t="shared" si="7"/>
        <v>51423149</v>
      </c>
      <c r="S45" s="54">
        <f t="shared" si="7"/>
        <v>47116071</v>
      </c>
      <c r="T45" s="54">
        <f t="shared" si="7"/>
        <v>21326599</v>
      </c>
      <c r="U45" s="54">
        <f t="shared" si="7"/>
        <v>188692915</v>
      </c>
      <c r="V45" s="54">
        <f t="shared" si="7"/>
        <v>257135585</v>
      </c>
      <c r="W45" s="54">
        <f t="shared" si="7"/>
        <v>480611074</v>
      </c>
      <c r="X45" s="54">
        <f t="shared" si="7"/>
        <v>578615126</v>
      </c>
      <c r="Y45" s="54">
        <f t="shared" si="7"/>
        <v>-98004052</v>
      </c>
      <c r="Z45" s="184">
        <f t="shared" si="5"/>
        <v>-16.93769270732822</v>
      </c>
      <c r="AA45" s="130">
        <f t="shared" si="8"/>
        <v>578615126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2370436994</v>
      </c>
      <c r="D49" s="218">
        <f t="shared" si="9"/>
        <v>0</v>
      </c>
      <c r="E49" s="220">
        <f t="shared" si="9"/>
        <v>2980932710</v>
      </c>
      <c r="F49" s="220">
        <f t="shared" si="9"/>
        <v>2987419379</v>
      </c>
      <c r="G49" s="220">
        <f t="shared" si="9"/>
        <v>27723489</v>
      </c>
      <c r="H49" s="220">
        <f t="shared" si="9"/>
        <v>101727618</v>
      </c>
      <c r="I49" s="220">
        <f t="shared" si="9"/>
        <v>158071302</v>
      </c>
      <c r="J49" s="220">
        <f t="shared" si="9"/>
        <v>287522409</v>
      </c>
      <c r="K49" s="220">
        <f t="shared" si="9"/>
        <v>250637219</v>
      </c>
      <c r="L49" s="220">
        <f t="shared" si="9"/>
        <v>237572741</v>
      </c>
      <c r="M49" s="220">
        <f t="shared" si="9"/>
        <v>240566710</v>
      </c>
      <c r="N49" s="220">
        <f t="shared" si="9"/>
        <v>728776670</v>
      </c>
      <c r="O49" s="220">
        <f t="shared" si="9"/>
        <v>96325825</v>
      </c>
      <c r="P49" s="220">
        <f t="shared" si="9"/>
        <v>109075921</v>
      </c>
      <c r="Q49" s="220">
        <f t="shared" si="9"/>
        <v>116624137</v>
      </c>
      <c r="R49" s="220">
        <f t="shared" si="9"/>
        <v>322025883</v>
      </c>
      <c r="S49" s="220">
        <f t="shared" si="9"/>
        <v>133283043</v>
      </c>
      <c r="T49" s="220">
        <f t="shared" si="9"/>
        <v>147682508</v>
      </c>
      <c r="U49" s="220">
        <f t="shared" si="9"/>
        <v>751996132</v>
      </c>
      <c r="V49" s="220">
        <f t="shared" si="9"/>
        <v>1032961683</v>
      </c>
      <c r="W49" s="220">
        <f t="shared" si="9"/>
        <v>2371286645</v>
      </c>
      <c r="X49" s="220">
        <f t="shared" si="9"/>
        <v>2987419379</v>
      </c>
      <c r="Y49" s="220">
        <f t="shared" si="9"/>
        <v>-616132734</v>
      </c>
      <c r="Z49" s="221">
        <f t="shared" si="5"/>
        <v>-20.624246409161422</v>
      </c>
      <c r="AA49" s="222">
        <f>SUM(AA41:AA48)</f>
        <v>2987419379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2118929331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468365483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695938979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312912175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80293589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62944105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1620454331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73417968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>
        <v>145618066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>
        <v>26409778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253029188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>
        <v>683279157</v>
      </c>
      <c r="E65" s="60">
        <v>722325589</v>
      </c>
      <c r="F65" s="60">
        <v>722925589</v>
      </c>
      <c r="G65" s="60">
        <v>52347816</v>
      </c>
      <c r="H65" s="60">
        <v>57113853</v>
      </c>
      <c r="I65" s="60">
        <v>58899323</v>
      </c>
      <c r="J65" s="60">
        <v>168360992</v>
      </c>
      <c r="K65" s="60">
        <v>54790340</v>
      </c>
      <c r="L65" s="60">
        <v>55538079</v>
      </c>
      <c r="M65" s="60"/>
      <c r="N65" s="60">
        <v>110328419</v>
      </c>
      <c r="O65" s="60">
        <v>54353744</v>
      </c>
      <c r="P65" s="60">
        <v>53074859</v>
      </c>
      <c r="Q65" s="60">
        <v>57192972</v>
      </c>
      <c r="R65" s="60">
        <v>164621575</v>
      </c>
      <c r="S65" s="60">
        <v>54344777</v>
      </c>
      <c r="T65" s="60">
        <v>56452420</v>
      </c>
      <c r="U65" s="60">
        <v>54351761</v>
      </c>
      <c r="V65" s="60">
        <v>165148958</v>
      </c>
      <c r="W65" s="60">
        <v>608459944</v>
      </c>
      <c r="X65" s="60">
        <v>722925589</v>
      </c>
      <c r="Y65" s="60">
        <v>-114465645</v>
      </c>
      <c r="Z65" s="140">
        <v>-15.83</v>
      </c>
      <c r="AA65" s="155"/>
    </row>
    <row r="66" spans="1:27" ht="13.5">
      <c r="A66" s="311" t="s">
        <v>223</v>
      </c>
      <c r="B66" s="316"/>
      <c r="C66" s="273">
        <v>1839955189</v>
      </c>
      <c r="D66" s="274">
        <v>1302757000</v>
      </c>
      <c r="E66" s="275">
        <v>1396603740</v>
      </c>
      <c r="F66" s="275">
        <v>1410591000</v>
      </c>
      <c r="G66" s="275">
        <v>77360268</v>
      </c>
      <c r="H66" s="275">
        <v>66157517</v>
      </c>
      <c r="I66" s="275">
        <v>82685011</v>
      </c>
      <c r="J66" s="275">
        <v>226202796</v>
      </c>
      <c r="K66" s="275">
        <v>59401354</v>
      </c>
      <c r="L66" s="275">
        <v>97251786</v>
      </c>
      <c r="M66" s="275"/>
      <c r="N66" s="275">
        <v>156653140</v>
      </c>
      <c r="O66" s="275">
        <v>78384932</v>
      </c>
      <c r="P66" s="275">
        <v>66747887</v>
      </c>
      <c r="Q66" s="275">
        <v>80316394</v>
      </c>
      <c r="R66" s="275">
        <v>225449213</v>
      </c>
      <c r="S66" s="275">
        <v>63644086</v>
      </c>
      <c r="T66" s="275">
        <v>108124955</v>
      </c>
      <c r="U66" s="275">
        <v>63944722</v>
      </c>
      <c r="V66" s="275">
        <v>235713763</v>
      </c>
      <c r="W66" s="275">
        <v>844018912</v>
      </c>
      <c r="X66" s="275">
        <v>1410591000</v>
      </c>
      <c r="Y66" s="275">
        <v>-566572088</v>
      </c>
      <c r="Z66" s="140">
        <v>-40.17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22750054</v>
      </c>
      <c r="H67" s="60">
        <v>44446259</v>
      </c>
      <c r="I67" s="60">
        <v>53613884</v>
      </c>
      <c r="J67" s="60">
        <v>120810197</v>
      </c>
      <c r="K67" s="60">
        <v>72856274</v>
      </c>
      <c r="L67" s="60">
        <v>55563298</v>
      </c>
      <c r="M67" s="60"/>
      <c r="N67" s="60">
        <v>128419572</v>
      </c>
      <c r="O67" s="60">
        <v>70233210</v>
      </c>
      <c r="P67" s="60">
        <v>79222932</v>
      </c>
      <c r="Q67" s="60">
        <v>60457273</v>
      </c>
      <c r="R67" s="60">
        <v>209913415</v>
      </c>
      <c r="S67" s="60">
        <v>58403564</v>
      </c>
      <c r="T67" s="60">
        <v>65803331</v>
      </c>
      <c r="U67" s="60">
        <v>99840265</v>
      </c>
      <c r="V67" s="60">
        <v>224047160</v>
      </c>
      <c r="W67" s="60">
        <v>683190344</v>
      </c>
      <c r="X67" s="60"/>
      <c r="Y67" s="60">
        <v>683190344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2823864</v>
      </c>
      <c r="H68" s="60">
        <v>17703355</v>
      </c>
      <c r="I68" s="60">
        <v>29275927</v>
      </c>
      <c r="J68" s="60">
        <v>49803146</v>
      </c>
      <c r="K68" s="60">
        <v>40880838</v>
      </c>
      <c r="L68" s="60">
        <v>34425689</v>
      </c>
      <c r="M68" s="60"/>
      <c r="N68" s="60">
        <v>75306527</v>
      </c>
      <c r="O68" s="60">
        <v>17537455</v>
      </c>
      <c r="P68" s="60">
        <v>38977799</v>
      </c>
      <c r="Q68" s="60">
        <v>43642098</v>
      </c>
      <c r="R68" s="60">
        <v>100157352</v>
      </c>
      <c r="S68" s="60">
        <v>38093082</v>
      </c>
      <c r="T68" s="60">
        <v>27587444</v>
      </c>
      <c r="U68" s="60">
        <v>36311548</v>
      </c>
      <c r="V68" s="60">
        <v>101992074</v>
      </c>
      <c r="W68" s="60">
        <v>327259099</v>
      </c>
      <c r="X68" s="60"/>
      <c r="Y68" s="60">
        <v>327259099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1839955189</v>
      </c>
      <c r="D69" s="218">
        <f t="shared" si="12"/>
        <v>1986036157</v>
      </c>
      <c r="E69" s="220">
        <f t="shared" si="12"/>
        <v>2118929329</v>
      </c>
      <c r="F69" s="220">
        <f t="shared" si="12"/>
        <v>2133516589</v>
      </c>
      <c r="G69" s="220">
        <f t="shared" si="12"/>
        <v>155282002</v>
      </c>
      <c r="H69" s="220">
        <f t="shared" si="12"/>
        <v>185420984</v>
      </c>
      <c r="I69" s="220">
        <f t="shared" si="12"/>
        <v>224474145</v>
      </c>
      <c r="J69" s="220">
        <f t="shared" si="12"/>
        <v>565177131</v>
      </c>
      <c r="K69" s="220">
        <f t="shared" si="12"/>
        <v>227928806</v>
      </c>
      <c r="L69" s="220">
        <f t="shared" si="12"/>
        <v>242778852</v>
      </c>
      <c r="M69" s="220">
        <f t="shared" si="12"/>
        <v>0</v>
      </c>
      <c r="N69" s="220">
        <f t="shared" si="12"/>
        <v>470707658</v>
      </c>
      <c r="O69" s="220">
        <f t="shared" si="12"/>
        <v>220509341</v>
      </c>
      <c r="P69" s="220">
        <f t="shared" si="12"/>
        <v>238023477</v>
      </c>
      <c r="Q69" s="220">
        <f t="shared" si="12"/>
        <v>241608737</v>
      </c>
      <c r="R69" s="220">
        <f t="shared" si="12"/>
        <v>700141555</v>
      </c>
      <c r="S69" s="220">
        <f t="shared" si="12"/>
        <v>214485509</v>
      </c>
      <c r="T69" s="220">
        <f t="shared" si="12"/>
        <v>257968150</v>
      </c>
      <c r="U69" s="220">
        <f t="shared" si="12"/>
        <v>254448296</v>
      </c>
      <c r="V69" s="220">
        <f t="shared" si="12"/>
        <v>726901955</v>
      </c>
      <c r="W69" s="220">
        <f t="shared" si="12"/>
        <v>2462928299</v>
      </c>
      <c r="X69" s="220">
        <f t="shared" si="12"/>
        <v>2133516589</v>
      </c>
      <c r="Y69" s="220">
        <f t="shared" si="12"/>
        <v>329411710</v>
      </c>
      <c r="Z69" s="221">
        <f>+IF(X69&lt;&gt;0,+(Y69/X69)*100,0)</f>
        <v>15.439847606453272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1617030624</v>
      </c>
      <c r="D5" s="344">
        <f t="shared" si="0"/>
        <v>0</v>
      </c>
      <c r="E5" s="343">
        <f t="shared" si="0"/>
        <v>1289228355</v>
      </c>
      <c r="F5" s="345">
        <f t="shared" si="0"/>
        <v>1441141728</v>
      </c>
      <c r="G5" s="345">
        <f t="shared" si="0"/>
        <v>26207144</v>
      </c>
      <c r="H5" s="343">
        <f t="shared" si="0"/>
        <v>86679857</v>
      </c>
      <c r="I5" s="343">
        <f t="shared" si="0"/>
        <v>115705134</v>
      </c>
      <c r="J5" s="345">
        <f t="shared" si="0"/>
        <v>228592135</v>
      </c>
      <c r="K5" s="345">
        <f t="shared" si="0"/>
        <v>189518797</v>
      </c>
      <c r="L5" s="343">
        <f t="shared" si="0"/>
        <v>162371752</v>
      </c>
      <c r="M5" s="343">
        <f t="shared" si="0"/>
        <v>161639954</v>
      </c>
      <c r="N5" s="345">
        <f t="shared" si="0"/>
        <v>513530503</v>
      </c>
      <c r="O5" s="345">
        <f t="shared" si="0"/>
        <v>71983542</v>
      </c>
      <c r="P5" s="343">
        <f t="shared" si="0"/>
        <v>86330113</v>
      </c>
      <c r="Q5" s="343">
        <f t="shared" si="0"/>
        <v>89513400</v>
      </c>
      <c r="R5" s="345">
        <f t="shared" si="0"/>
        <v>247827055</v>
      </c>
      <c r="S5" s="345">
        <f t="shared" si="0"/>
        <v>67487095</v>
      </c>
      <c r="T5" s="343">
        <f t="shared" si="0"/>
        <v>106259757</v>
      </c>
      <c r="U5" s="343">
        <f t="shared" si="0"/>
        <v>465332676</v>
      </c>
      <c r="V5" s="345">
        <f t="shared" si="0"/>
        <v>639079528</v>
      </c>
      <c r="W5" s="345">
        <f t="shared" si="0"/>
        <v>1629029221</v>
      </c>
      <c r="X5" s="343">
        <f t="shared" si="0"/>
        <v>1441141728</v>
      </c>
      <c r="Y5" s="345">
        <f t="shared" si="0"/>
        <v>187887493</v>
      </c>
      <c r="Z5" s="346">
        <f>+IF(X5&lt;&gt;0,+(Y5/X5)*100,0)</f>
        <v>13.037405645088644</v>
      </c>
      <c r="AA5" s="347">
        <f>+AA6+AA8+AA11+AA13+AA15</f>
        <v>1441141728</v>
      </c>
    </row>
    <row r="6" spans="1:27" ht="13.5">
      <c r="A6" s="348" t="s">
        <v>204</v>
      </c>
      <c r="B6" s="142"/>
      <c r="C6" s="60">
        <f>+C7</f>
        <v>556261968</v>
      </c>
      <c r="D6" s="327">
        <f aca="true" t="shared" si="1" ref="D6:AA6">+D7</f>
        <v>0</v>
      </c>
      <c r="E6" s="60">
        <f t="shared" si="1"/>
        <v>606942355</v>
      </c>
      <c r="F6" s="59">
        <f t="shared" si="1"/>
        <v>587955824</v>
      </c>
      <c r="G6" s="59">
        <f t="shared" si="1"/>
        <v>21122809</v>
      </c>
      <c r="H6" s="60">
        <f t="shared" si="1"/>
        <v>51914830</v>
      </c>
      <c r="I6" s="60">
        <f t="shared" si="1"/>
        <v>55144958</v>
      </c>
      <c r="J6" s="59">
        <f t="shared" si="1"/>
        <v>128182597</v>
      </c>
      <c r="K6" s="59">
        <f t="shared" si="1"/>
        <v>109317146</v>
      </c>
      <c r="L6" s="60">
        <f t="shared" si="1"/>
        <v>109604059</v>
      </c>
      <c r="M6" s="60">
        <f t="shared" si="1"/>
        <v>67352543</v>
      </c>
      <c r="N6" s="59">
        <f t="shared" si="1"/>
        <v>286273748</v>
      </c>
      <c r="O6" s="59">
        <f t="shared" si="1"/>
        <v>21895717</v>
      </c>
      <c r="P6" s="60">
        <f t="shared" si="1"/>
        <v>25919595</v>
      </c>
      <c r="Q6" s="60">
        <f t="shared" si="1"/>
        <v>9550254</v>
      </c>
      <c r="R6" s="59">
        <f t="shared" si="1"/>
        <v>57365566</v>
      </c>
      <c r="S6" s="59">
        <f t="shared" si="1"/>
        <v>9947025</v>
      </c>
      <c r="T6" s="60">
        <f t="shared" si="1"/>
        <v>39301559</v>
      </c>
      <c r="U6" s="60">
        <f t="shared" si="1"/>
        <v>182832952</v>
      </c>
      <c r="V6" s="59">
        <f t="shared" si="1"/>
        <v>232081536</v>
      </c>
      <c r="W6" s="59">
        <f t="shared" si="1"/>
        <v>703903447</v>
      </c>
      <c r="X6" s="60">
        <f t="shared" si="1"/>
        <v>587955824</v>
      </c>
      <c r="Y6" s="59">
        <f t="shared" si="1"/>
        <v>115947623</v>
      </c>
      <c r="Z6" s="61">
        <f>+IF(X6&lt;&gt;0,+(Y6/X6)*100,0)</f>
        <v>19.72046508718655</v>
      </c>
      <c r="AA6" s="62">
        <f t="shared" si="1"/>
        <v>587955824</v>
      </c>
    </row>
    <row r="7" spans="1:27" ht="13.5">
      <c r="A7" s="291" t="s">
        <v>228</v>
      </c>
      <c r="B7" s="142"/>
      <c r="C7" s="60">
        <v>556261968</v>
      </c>
      <c r="D7" s="327"/>
      <c r="E7" s="60">
        <v>606942355</v>
      </c>
      <c r="F7" s="59">
        <v>587955824</v>
      </c>
      <c r="G7" s="59">
        <v>21122809</v>
      </c>
      <c r="H7" s="60">
        <v>51914830</v>
      </c>
      <c r="I7" s="60">
        <v>55144958</v>
      </c>
      <c r="J7" s="59">
        <v>128182597</v>
      </c>
      <c r="K7" s="59">
        <v>109317146</v>
      </c>
      <c r="L7" s="60">
        <v>109604059</v>
      </c>
      <c r="M7" s="60">
        <v>67352543</v>
      </c>
      <c r="N7" s="59">
        <v>286273748</v>
      </c>
      <c r="O7" s="59">
        <v>21895717</v>
      </c>
      <c r="P7" s="60">
        <v>25919595</v>
      </c>
      <c r="Q7" s="60">
        <v>9550254</v>
      </c>
      <c r="R7" s="59">
        <v>57365566</v>
      </c>
      <c r="S7" s="59">
        <v>9947025</v>
      </c>
      <c r="T7" s="60">
        <v>39301559</v>
      </c>
      <c r="U7" s="60">
        <v>182832952</v>
      </c>
      <c r="V7" s="59">
        <v>232081536</v>
      </c>
      <c r="W7" s="59">
        <v>703903447</v>
      </c>
      <c r="X7" s="60">
        <v>587955824</v>
      </c>
      <c r="Y7" s="59">
        <v>115947623</v>
      </c>
      <c r="Z7" s="61">
        <v>19.72</v>
      </c>
      <c r="AA7" s="62">
        <v>587955824</v>
      </c>
    </row>
    <row r="8" spans="1:27" ht="13.5">
      <c r="A8" s="348" t="s">
        <v>205</v>
      </c>
      <c r="B8" s="142"/>
      <c r="C8" s="60">
        <f aca="true" t="shared" si="2" ref="C8:Y8">SUM(C9:C10)</f>
        <v>376114589</v>
      </c>
      <c r="D8" s="327">
        <f t="shared" si="2"/>
        <v>0</v>
      </c>
      <c r="E8" s="60">
        <f t="shared" si="2"/>
        <v>164931000</v>
      </c>
      <c r="F8" s="59">
        <f t="shared" si="2"/>
        <v>251518104</v>
      </c>
      <c r="G8" s="59">
        <f t="shared" si="2"/>
        <v>2910055</v>
      </c>
      <c r="H8" s="60">
        <f t="shared" si="2"/>
        <v>8318742</v>
      </c>
      <c r="I8" s="60">
        <f t="shared" si="2"/>
        <v>14665702</v>
      </c>
      <c r="J8" s="59">
        <f t="shared" si="2"/>
        <v>25894499</v>
      </c>
      <c r="K8" s="59">
        <f t="shared" si="2"/>
        <v>38519403</v>
      </c>
      <c r="L8" s="60">
        <f t="shared" si="2"/>
        <v>24670163</v>
      </c>
      <c r="M8" s="60">
        <f t="shared" si="2"/>
        <v>40973161</v>
      </c>
      <c r="N8" s="59">
        <f t="shared" si="2"/>
        <v>104162727</v>
      </c>
      <c r="O8" s="59">
        <f t="shared" si="2"/>
        <v>17249443</v>
      </c>
      <c r="P8" s="60">
        <f t="shared" si="2"/>
        <v>22965896</v>
      </c>
      <c r="Q8" s="60">
        <f t="shared" si="2"/>
        <v>21517375</v>
      </c>
      <c r="R8" s="59">
        <f t="shared" si="2"/>
        <v>61732714</v>
      </c>
      <c r="S8" s="59">
        <f t="shared" si="2"/>
        <v>1820892</v>
      </c>
      <c r="T8" s="60">
        <f t="shared" si="2"/>
        <v>30524623</v>
      </c>
      <c r="U8" s="60">
        <f t="shared" si="2"/>
        <v>99737363</v>
      </c>
      <c r="V8" s="59">
        <f t="shared" si="2"/>
        <v>132082878</v>
      </c>
      <c r="W8" s="59">
        <f t="shared" si="2"/>
        <v>323872818</v>
      </c>
      <c r="X8" s="60">
        <f t="shared" si="2"/>
        <v>251518104</v>
      </c>
      <c r="Y8" s="59">
        <f t="shared" si="2"/>
        <v>72354714</v>
      </c>
      <c r="Z8" s="61">
        <f>+IF(X8&lt;&gt;0,+(Y8/X8)*100,0)</f>
        <v>28.76719919930694</v>
      </c>
      <c r="AA8" s="62">
        <f>SUM(AA9:AA10)</f>
        <v>251518104</v>
      </c>
    </row>
    <row r="9" spans="1:27" ht="13.5">
      <c r="A9" s="291" t="s">
        <v>229</v>
      </c>
      <c r="B9" s="142"/>
      <c r="C9" s="60">
        <v>358929016</v>
      </c>
      <c r="D9" s="327"/>
      <c r="E9" s="60">
        <v>145331000</v>
      </c>
      <c r="F9" s="59">
        <v>226049578</v>
      </c>
      <c r="G9" s="59">
        <v>2910055</v>
      </c>
      <c r="H9" s="60">
        <v>7390907</v>
      </c>
      <c r="I9" s="60">
        <v>14496416</v>
      </c>
      <c r="J9" s="59">
        <v>24797378</v>
      </c>
      <c r="K9" s="59">
        <v>38080603</v>
      </c>
      <c r="L9" s="60">
        <v>23865766</v>
      </c>
      <c r="M9" s="60">
        <v>40304620</v>
      </c>
      <c r="N9" s="59">
        <v>102250989</v>
      </c>
      <c r="O9" s="59">
        <v>16747555</v>
      </c>
      <c r="P9" s="60">
        <v>21477491</v>
      </c>
      <c r="Q9" s="60">
        <v>20517064</v>
      </c>
      <c r="R9" s="59">
        <v>58742110</v>
      </c>
      <c r="S9" s="59"/>
      <c r="T9" s="60">
        <v>29233937</v>
      </c>
      <c r="U9" s="60">
        <v>92643209</v>
      </c>
      <c r="V9" s="59">
        <v>121877146</v>
      </c>
      <c r="W9" s="59">
        <v>307667623</v>
      </c>
      <c r="X9" s="60">
        <v>226049578</v>
      </c>
      <c r="Y9" s="59">
        <v>81618045</v>
      </c>
      <c r="Z9" s="61">
        <v>36.11</v>
      </c>
      <c r="AA9" s="62">
        <v>226049578</v>
      </c>
    </row>
    <row r="10" spans="1:27" ht="13.5">
      <c r="A10" s="291" t="s">
        <v>230</v>
      </c>
      <c r="B10" s="142"/>
      <c r="C10" s="60">
        <v>17185573</v>
      </c>
      <c r="D10" s="327"/>
      <c r="E10" s="60">
        <v>19600000</v>
      </c>
      <c r="F10" s="59">
        <v>25468526</v>
      </c>
      <c r="G10" s="59"/>
      <c r="H10" s="60">
        <v>927835</v>
      </c>
      <c r="I10" s="60">
        <v>169286</v>
      </c>
      <c r="J10" s="59">
        <v>1097121</v>
      </c>
      <c r="K10" s="59">
        <v>438800</v>
      </c>
      <c r="L10" s="60">
        <v>804397</v>
      </c>
      <c r="M10" s="60">
        <v>668541</v>
      </c>
      <c r="N10" s="59">
        <v>1911738</v>
      </c>
      <c r="O10" s="59">
        <v>501888</v>
      </c>
      <c r="P10" s="60">
        <v>1488405</v>
      </c>
      <c r="Q10" s="60">
        <v>1000311</v>
      </c>
      <c r="R10" s="59">
        <v>2990604</v>
      </c>
      <c r="S10" s="59">
        <v>1820892</v>
      </c>
      <c r="T10" s="60">
        <v>1290686</v>
      </c>
      <c r="U10" s="60">
        <v>7094154</v>
      </c>
      <c r="V10" s="59">
        <v>10205732</v>
      </c>
      <c r="W10" s="59">
        <v>16205195</v>
      </c>
      <c r="X10" s="60">
        <v>25468526</v>
      </c>
      <c r="Y10" s="59">
        <v>-9263331</v>
      </c>
      <c r="Z10" s="61">
        <v>-36.37</v>
      </c>
      <c r="AA10" s="62">
        <v>25468526</v>
      </c>
    </row>
    <row r="11" spans="1:27" ht="13.5">
      <c r="A11" s="348" t="s">
        <v>206</v>
      </c>
      <c r="B11" s="142"/>
      <c r="C11" s="349">
        <f>+C12</f>
        <v>223481996</v>
      </c>
      <c r="D11" s="350">
        <f aca="true" t="shared" si="3" ref="D11:AA11">+D12</f>
        <v>0</v>
      </c>
      <c r="E11" s="349">
        <f t="shared" si="3"/>
        <v>191000000</v>
      </c>
      <c r="F11" s="351">
        <f t="shared" si="3"/>
        <v>197222764</v>
      </c>
      <c r="G11" s="351">
        <f t="shared" si="3"/>
        <v>183935</v>
      </c>
      <c r="H11" s="349">
        <f t="shared" si="3"/>
        <v>12434667</v>
      </c>
      <c r="I11" s="349">
        <f t="shared" si="3"/>
        <v>22184052</v>
      </c>
      <c r="J11" s="351">
        <f t="shared" si="3"/>
        <v>34802654</v>
      </c>
      <c r="K11" s="351">
        <f t="shared" si="3"/>
        <v>19441640</v>
      </c>
      <c r="L11" s="349">
        <f t="shared" si="3"/>
        <v>18282968</v>
      </c>
      <c r="M11" s="349">
        <f t="shared" si="3"/>
        <v>23113750</v>
      </c>
      <c r="N11" s="351">
        <f t="shared" si="3"/>
        <v>60838358</v>
      </c>
      <c r="O11" s="351">
        <f t="shared" si="3"/>
        <v>13061778</v>
      </c>
      <c r="P11" s="349">
        <f t="shared" si="3"/>
        <v>17293620</v>
      </c>
      <c r="Q11" s="349">
        <f t="shared" si="3"/>
        <v>28274973</v>
      </c>
      <c r="R11" s="351">
        <f t="shared" si="3"/>
        <v>58630371</v>
      </c>
      <c r="S11" s="351">
        <f t="shared" si="3"/>
        <v>38356528</v>
      </c>
      <c r="T11" s="349">
        <f t="shared" si="3"/>
        <v>14923505</v>
      </c>
      <c r="U11" s="349">
        <f t="shared" si="3"/>
        <v>56926289</v>
      </c>
      <c r="V11" s="351">
        <f t="shared" si="3"/>
        <v>110206322</v>
      </c>
      <c r="W11" s="351">
        <f t="shared" si="3"/>
        <v>264477705</v>
      </c>
      <c r="X11" s="349">
        <f t="shared" si="3"/>
        <v>197222764</v>
      </c>
      <c r="Y11" s="351">
        <f t="shared" si="3"/>
        <v>67254941</v>
      </c>
      <c r="Z11" s="352">
        <f>+IF(X11&lt;&gt;0,+(Y11/X11)*100,0)</f>
        <v>34.10100316817383</v>
      </c>
      <c r="AA11" s="353">
        <f t="shared" si="3"/>
        <v>197222764</v>
      </c>
    </row>
    <row r="12" spans="1:27" ht="13.5">
      <c r="A12" s="291" t="s">
        <v>231</v>
      </c>
      <c r="B12" s="136"/>
      <c r="C12" s="60">
        <v>223481996</v>
      </c>
      <c r="D12" s="327"/>
      <c r="E12" s="60">
        <v>191000000</v>
      </c>
      <c r="F12" s="59">
        <v>197222764</v>
      </c>
      <c r="G12" s="59">
        <v>183935</v>
      </c>
      <c r="H12" s="60">
        <v>12434667</v>
      </c>
      <c r="I12" s="60">
        <v>22184052</v>
      </c>
      <c r="J12" s="59">
        <v>34802654</v>
      </c>
      <c r="K12" s="59">
        <v>19441640</v>
      </c>
      <c r="L12" s="60">
        <v>18282968</v>
      </c>
      <c r="M12" s="60">
        <v>23113750</v>
      </c>
      <c r="N12" s="59">
        <v>60838358</v>
      </c>
      <c r="O12" s="59">
        <v>13061778</v>
      </c>
      <c r="P12" s="60">
        <v>17293620</v>
      </c>
      <c r="Q12" s="60">
        <v>28274973</v>
      </c>
      <c r="R12" s="59">
        <v>58630371</v>
      </c>
      <c r="S12" s="59">
        <v>38356528</v>
      </c>
      <c r="T12" s="60">
        <v>14923505</v>
      </c>
      <c r="U12" s="60">
        <v>56926289</v>
      </c>
      <c r="V12" s="59">
        <v>110206322</v>
      </c>
      <c r="W12" s="59">
        <v>264477705</v>
      </c>
      <c r="X12" s="60">
        <v>197222764</v>
      </c>
      <c r="Y12" s="59">
        <v>67254941</v>
      </c>
      <c r="Z12" s="61">
        <v>34.1</v>
      </c>
      <c r="AA12" s="62">
        <v>197222764</v>
      </c>
    </row>
    <row r="13" spans="1:27" ht="13.5">
      <c r="A13" s="348" t="s">
        <v>207</v>
      </c>
      <c r="B13" s="136"/>
      <c r="C13" s="275">
        <f>+C14</f>
        <v>112219091</v>
      </c>
      <c r="D13" s="328">
        <f aca="true" t="shared" si="4" ref="D13:AA13">+D14</f>
        <v>0</v>
      </c>
      <c r="E13" s="275">
        <f t="shared" si="4"/>
        <v>110100000</v>
      </c>
      <c r="F13" s="329">
        <f t="shared" si="4"/>
        <v>93144736</v>
      </c>
      <c r="G13" s="329">
        <f t="shared" si="4"/>
        <v>1491489</v>
      </c>
      <c r="H13" s="275">
        <f t="shared" si="4"/>
        <v>9869046</v>
      </c>
      <c r="I13" s="275">
        <f t="shared" si="4"/>
        <v>6522288</v>
      </c>
      <c r="J13" s="329">
        <f t="shared" si="4"/>
        <v>17882823</v>
      </c>
      <c r="K13" s="329">
        <f t="shared" si="4"/>
        <v>8652083</v>
      </c>
      <c r="L13" s="275">
        <f t="shared" si="4"/>
        <v>7195554</v>
      </c>
      <c r="M13" s="275">
        <f t="shared" si="4"/>
        <v>10813088</v>
      </c>
      <c r="N13" s="329">
        <f t="shared" si="4"/>
        <v>26660725</v>
      </c>
      <c r="O13" s="329">
        <f t="shared" si="4"/>
        <v>2152248</v>
      </c>
      <c r="P13" s="275">
        <f t="shared" si="4"/>
        <v>10582537</v>
      </c>
      <c r="Q13" s="275">
        <f t="shared" si="4"/>
        <v>11787556</v>
      </c>
      <c r="R13" s="329">
        <f t="shared" si="4"/>
        <v>24522341</v>
      </c>
      <c r="S13" s="329">
        <f t="shared" si="4"/>
        <v>6527234</v>
      </c>
      <c r="T13" s="275">
        <f t="shared" si="4"/>
        <v>8987406</v>
      </c>
      <c r="U13" s="275">
        <f t="shared" si="4"/>
        <v>19581590</v>
      </c>
      <c r="V13" s="329">
        <f t="shared" si="4"/>
        <v>35096230</v>
      </c>
      <c r="W13" s="329">
        <f t="shared" si="4"/>
        <v>104162119</v>
      </c>
      <c r="X13" s="275">
        <f t="shared" si="4"/>
        <v>93144736</v>
      </c>
      <c r="Y13" s="329">
        <f t="shared" si="4"/>
        <v>11017383</v>
      </c>
      <c r="Z13" s="322">
        <f>+IF(X13&lt;&gt;0,+(Y13/X13)*100,0)</f>
        <v>11.828240084334986</v>
      </c>
      <c r="AA13" s="273">
        <f t="shared" si="4"/>
        <v>93144736</v>
      </c>
    </row>
    <row r="14" spans="1:27" ht="13.5">
      <c r="A14" s="291" t="s">
        <v>232</v>
      </c>
      <c r="B14" s="136"/>
      <c r="C14" s="60">
        <v>112219091</v>
      </c>
      <c r="D14" s="327"/>
      <c r="E14" s="60">
        <v>110100000</v>
      </c>
      <c r="F14" s="59">
        <v>93144736</v>
      </c>
      <c r="G14" s="59">
        <v>1491489</v>
      </c>
      <c r="H14" s="60">
        <v>9869046</v>
      </c>
      <c r="I14" s="60">
        <v>6522288</v>
      </c>
      <c r="J14" s="59">
        <v>17882823</v>
      </c>
      <c r="K14" s="59">
        <v>8652083</v>
      </c>
      <c r="L14" s="60">
        <v>7195554</v>
      </c>
      <c r="M14" s="60">
        <v>10813088</v>
      </c>
      <c r="N14" s="59">
        <v>26660725</v>
      </c>
      <c r="O14" s="59">
        <v>2152248</v>
      </c>
      <c r="P14" s="60">
        <v>10582537</v>
      </c>
      <c r="Q14" s="60">
        <v>11787556</v>
      </c>
      <c r="R14" s="59">
        <v>24522341</v>
      </c>
      <c r="S14" s="59">
        <v>6527234</v>
      </c>
      <c r="T14" s="60">
        <v>8987406</v>
      </c>
      <c r="U14" s="60">
        <v>19581590</v>
      </c>
      <c r="V14" s="59">
        <v>35096230</v>
      </c>
      <c r="W14" s="59">
        <v>104162119</v>
      </c>
      <c r="X14" s="60">
        <v>93144736</v>
      </c>
      <c r="Y14" s="59">
        <v>11017383</v>
      </c>
      <c r="Z14" s="61">
        <v>11.83</v>
      </c>
      <c r="AA14" s="62">
        <v>93144736</v>
      </c>
    </row>
    <row r="15" spans="1:27" ht="13.5">
      <c r="A15" s="348" t="s">
        <v>208</v>
      </c>
      <c r="B15" s="136"/>
      <c r="C15" s="60">
        <f aca="true" t="shared" si="5" ref="C15:Y15">SUM(C16:C20)</f>
        <v>348952980</v>
      </c>
      <c r="D15" s="327">
        <f t="shared" si="5"/>
        <v>0</v>
      </c>
      <c r="E15" s="60">
        <f t="shared" si="5"/>
        <v>216255000</v>
      </c>
      <c r="F15" s="59">
        <f t="shared" si="5"/>
        <v>311300300</v>
      </c>
      <c r="G15" s="59">
        <f t="shared" si="5"/>
        <v>498856</v>
      </c>
      <c r="H15" s="60">
        <f t="shared" si="5"/>
        <v>4142572</v>
      </c>
      <c r="I15" s="60">
        <f t="shared" si="5"/>
        <v>17188134</v>
      </c>
      <c r="J15" s="59">
        <f t="shared" si="5"/>
        <v>21829562</v>
      </c>
      <c r="K15" s="59">
        <f t="shared" si="5"/>
        <v>13588525</v>
      </c>
      <c r="L15" s="60">
        <f t="shared" si="5"/>
        <v>2619008</v>
      </c>
      <c r="M15" s="60">
        <f t="shared" si="5"/>
        <v>19387412</v>
      </c>
      <c r="N15" s="59">
        <f t="shared" si="5"/>
        <v>35594945</v>
      </c>
      <c r="O15" s="59">
        <f t="shared" si="5"/>
        <v>17624356</v>
      </c>
      <c r="P15" s="60">
        <f t="shared" si="5"/>
        <v>9568465</v>
      </c>
      <c r="Q15" s="60">
        <f t="shared" si="5"/>
        <v>18383242</v>
      </c>
      <c r="R15" s="59">
        <f t="shared" si="5"/>
        <v>45576063</v>
      </c>
      <c r="S15" s="59">
        <f t="shared" si="5"/>
        <v>10835416</v>
      </c>
      <c r="T15" s="60">
        <f t="shared" si="5"/>
        <v>12522664</v>
      </c>
      <c r="U15" s="60">
        <f t="shared" si="5"/>
        <v>106254482</v>
      </c>
      <c r="V15" s="59">
        <f t="shared" si="5"/>
        <v>129612562</v>
      </c>
      <c r="W15" s="59">
        <f t="shared" si="5"/>
        <v>232613132</v>
      </c>
      <c r="X15" s="60">
        <f t="shared" si="5"/>
        <v>311300300</v>
      </c>
      <c r="Y15" s="59">
        <f t="shared" si="5"/>
        <v>-78687168</v>
      </c>
      <c r="Z15" s="61">
        <f>+IF(X15&lt;&gt;0,+(Y15/X15)*100,0)</f>
        <v>-25.276932916543927</v>
      </c>
      <c r="AA15" s="62">
        <f>SUM(AA16:AA20)</f>
        <v>311300300</v>
      </c>
    </row>
    <row r="16" spans="1:27" ht="13.5">
      <c r="A16" s="291" t="s">
        <v>233</v>
      </c>
      <c r="B16" s="300"/>
      <c r="C16" s="60">
        <v>55097209</v>
      </c>
      <c r="D16" s="327"/>
      <c r="E16" s="60">
        <v>45700000</v>
      </c>
      <c r="F16" s="59">
        <v>37700000</v>
      </c>
      <c r="G16" s="59">
        <v>31116</v>
      </c>
      <c r="H16" s="60"/>
      <c r="I16" s="60">
        <v>2041032</v>
      </c>
      <c r="J16" s="59">
        <v>2072148</v>
      </c>
      <c r="K16" s="59">
        <v>2379982</v>
      </c>
      <c r="L16" s="60">
        <v>144263</v>
      </c>
      <c r="M16" s="60">
        <v>5148283</v>
      </c>
      <c r="N16" s="59">
        <v>7672528</v>
      </c>
      <c r="O16" s="59">
        <v>2790054</v>
      </c>
      <c r="P16" s="60">
        <v>1433413</v>
      </c>
      <c r="Q16" s="60">
        <v>3015941</v>
      </c>
      <c r="R16" s="59">
        <v>7239408</v>
      </c>
      <c r="S16" s="59">
        <v>749453</v>
      </c>
      <c r="T16" s="60">
        <v>1995674</v>
      </c>
      <c r="U16" s="60">
        <v>25539243</v>
      </c>
      <c r="V16" s="59">
        <v>28284370</v>
      </c>
      <c r="W16" s="59">
        <v>45268454</v>
      </c>
      <c r="X16" s="60">
        <v>37700000</v>
      </c>
      <c r="Y16" s="59">
        <v>7568454</v>
      </c>
      <c r="Z16" s="61">
        <v>20.08</v>
      </c>
      <c r="AA16" s="62">
        <v>37700000</v>
      </c>
    </row>
    <row r="17" spans="1:27" ht="13.5">
      <c r="A17" s="291" t="s">
        <v>234</v>
      </c>
      <c r="B17" s="136"/>
      <c r="C17" s="60">
        <v>57849231</v>
      </c>
      <c r="D17" s="327"/>
      <c r="E17" s="60">
        <v>29500000</v>
      </c>
      <c r="F17" s="59">
        <v>31500000</v>
      </c>
      <c r="G17" s="59"/>
      <c r="H17" s="60"/>
      <c r="I17" s="60">
        <v>1244849</v>
      </c>
      <c r="J17" s="59">
        <v>1244849</v>
      </c>
      <c r="K17" s="59">
        <v>2548804</v>
      </c>
      <c r="L17" s="60">
        <v>375161</v>
      </c>
      <c r="M17" s="60">
        <v>2847429</v>
      </c>
      <c r="N17" s="59">
        <v>5771394</v>
      </c>
      <c r="O17" s="59">
        <v>49500</v>
      </c>
      <c r="P17" s="60">
        <v>37360</v>
      </c>
      <c r="Q17" s="60"/>
      <c r="R17" s="59">
        <v>86860</v>
      </c>
      <c r="S17" s="59">
        <v>1042293</v>
      </c>
      <c r="T17" s="60">
        <v>2519399</v>
      </c>
      <c r="U17" s="60">
        <v>13904317</v>
      </c>
      <c r="V17" s="59">
        <v>17466009</v>
      </c>
      <c r="W17" s="59">
        <v>24569112</v>
      </c>
      <c r="X17" s="60">
        <v>31500000</v>
      </c>
      <c r="Y17" s="59">
        <v>-6930888</v>
      </c>
      <c r="Z17" s="61">
        <v>-22</v>
      </c>
      <c r="AA17" s="62">
        <v>31500000</v>
      </c>
    </row>
    <row r="18" spans="1:27" ht="13.5">
      <c r="A18" s="291" t="s">
        <v>82</v>
      </c>
      <c r="B18" s="136"/>
      <c r="C18" s="60">
        <v>64586709</v>
      </c>
      <c r="D18" s="327"/>
      <c r="E18" s="60">
        <v>38550000</v>
      </c>
      <c r="F18" s="59">
        <v>129420000</v>
      </c>
      <c r="G18" s="59">
        <v>467740</v>
      </c>
      <c r="H18" s="60">
        <v>1579407</v>
      </c>
      <c r="I18" s="60">
        <v>5726921</v>
      </c>
      <c r="J18" s="59">
        <v>7774068</v>
      </c>
      <c r="K18" s="59">
        <v>3741928</v>
      </c>
      <c r="L18" s="60">
        <v>1421493</v>
      </c>
      <c r="M18" s="60">
        <v>4504757</v>
      </c>
      <c r="N18" s="59">
        <v>9668178</v>
      </c>
      <c r="O18" s="59">
        <v>2682461</v>
      </c>
      <c r="P18" s="60">
        <v>5579914</v>
      </c>
      <c r="Q18" s="60">
        <v>2743761</v>
      </c>
      <c r="R18" s="59">
        <v>11006136</v>
      </c>
      <c r="S18" s="59">
        <v>3495798</v>
      </c>
      <c r="T18" s="60">
        <v>2517925</v>
      </c>
      <c r="U18" s="60">
        <v>13732643</v>
      </c>
      <c r="V18" s="59">
        <v>19746366</v>
      </c>
      <c r="W18" s="59">
        <v>48194748</v>
      </c>
      <c r="X18" s="60">
        <v>129420000</v>
      </c>
      <c r="Y18" s="59">
        <v>-81225252</v>
      </c>
      <c r="Z18" s="61">
        <v>-62.76</v>
      </c>
      <c r="AA18" s="62">
        <v>129420000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171419831</v>
      </c>
      <c r="D20" s="327"/>
      <c r="E20" s="60">
        <v>102505000</v>
      </c>
      <c r="F20" s="59">
        <v>112680300</v>
      </c>
      <c r="G20" s="59"/>
      <c r="H20" s="60">
        <v>2563165</v>
      </c>
      <c r="I20" s="60">
        <v>8175332</v>
      </c>
      <c r="J20" s="59">
        <v>10738497</v>
      </c>
      <c r="K20" s="59">
        <v>4917811</v>
      </c>
      <c r="L20" s="60">
        <v>678091</v>
      </c>
      <c r="M20" s="60">
        <v>6886943</v>
      </c>
      <c r="N20" s="59">
        <v>12482845</v>
      </c>
      <c r="O20" s="59">
        <v>12102341</v>
      </c>
      <c r="P20" s="60">
        <v>2517778</v>
      </c>
      <c r="Q20" s="60">
        <v>12623540</v>
      </c>
      <c r="R20" s="59">
        <v>27243659</v>
      </c>
      <c r="S20" s="59">
        <v>5547872</v>
      </c>
      <c r="T20" s="60">
        <v>5489666</v>
      </c>
      <c r="U20" s="60">
        <v>53078279</v>
      </c>
      <c r="V20" s="59">
        <v>64115817</v>
      </c>
      <c r="W20" s="59">
        <v>114580818</v>
      </c>
      <c r="X20" s="60">
        <v>112680300</v>
      </c>
      <c r="Y20" s="59">
        <v>1900518</v>
      </c>
      <c r="Z20" s="61">
        <v>1.69</v>
      </c>
      <c r="AA20" s="62">
        <v>112680300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229567522</v>
      </c>
      <c r="D22" s="331">
        <f t="shared" si="6"/>
        <v>0</v>
      </c>
      <c r="E22" s="330">
        <f t="shared" si="6"/>
        <v>127610000</v>
      </c>
      <c r="F22" s="332">
        <f t="shared" si="6"/>
        <v>119074762</v>
      </c>
      <c r="G22" s="332">
        <f t="shared" si="6"/>
        <v>1319437</v>
      </c>
      <c r="H22" s="330">
        <f t="shared" si="6"/>
        <v>9871289</v>
      </c>
      <c r="I22" s="330">
        <f t="shared" si="6"/>
        <v>17867288</v>
      </c>
      <c r="J22" s="332">
        <f t="shared" si="6"/>
        <v>29058014</v>
      </c>
      <c r="K22" s="332">
        <f t="shared" si="6"/>
        <v>25036997</v>
      </c>
      <c r="L22" s="330">
        <f t="shared" si="6"/>
        <v>16985464</v>
      </c>
      <c r="M22" s="330">
        <f t="shared" si="6"/>
        <v>31043626</v>
      </c>
      <c r="N22" s="332">
        <f t="shared" si="6"/>
        <v>73066087</v>
      </c>
      <c r="O22" s="332">
        <f t="shared" si="6"/>
        <v>3443625</v>
      </c>
      <c r="P22" s="330">
        <f t="shared" si="6"/>
        <v>7494298</v>
      </c>
      <c r="Q22" s="330">
        <f t="shared" si="6"/>
        <v>11837756</v>
      </c>
      <c r="R22" s="332">
        <f t="shared" si="6"/>
        <v>22775679</v>
      </c>
      <c r="S22" s="332">
        <f t="shared" si="6"/>
        <v>18679877</v>
      </c>
      <c r="T22" s="330">
        <f t="shared" si="6"/>
        <v>20096152</v>
      </c>
      <c r="U22" s="330">
        <f t="shared" si="6"/>
        <v>97970541</v>
      </c>
      <c r="V22" s="332">
        <f t="shared" si="6"/>
        <v>136746570</v>
      </c>
      <c r="W22" s="332">
        <f t="shared" si="6"/>
        <v>261646350</v>
      </c>
      <c r="X22" s="330">
        <f t="shared" si="6"/>
        <v>119074762</v>
      </c>
      <c r="Y22" s="332">
        <f t="shared" si="6"/>
        <v>142571588</v>
      </c>
      <c r="Z22" s="323">
        <f>+IF(X22&lt;&gt;0,+(Y22/X22)*100,0)</f>
        <v>119.73283473789348</v>
      </c>
      <c r="AA22" s="337">
        <f>SUM(AA23:AA32)</f>
        <v>119074762</v>
      </c>
    </row>
    <row r="23" spans="1:27" ht="13.5">
      <c r="A23" s="348" t="s">
        <v>236</v>
      </c>
      <c r="B23" s="142"/>
      <c r="C23" s="60">
        <v>43526664</v>
      </c>
      <c r="D23" s="327"/>
      <c r="E23" s="60">
        <v>27100000</v>
      </c>
      <c r="F23" s="59">
        <v>28326312</v>
      </c>
      <c r="G23" s="59"/>
      <c r="H23" s="60">
        <v>327774</v>
      </c>
      <c r="I23" s="60">
        <v>638929</v>
      </c>
      <c r="J23" s="59">
        <v>966703</v>
      </c>
      <c r="K23" s="59">
        <v>3036795</v>
      </c>
      <c r="L23" s="60">
        <v>4829520</v>
      </c>
      <c r="M23" s="60">
        <v>4261085</v>
      </c>
      <c r="N23" s="59">
        <v>12127400</v>
      </c>
      <c r="O23" s="59">
        <v>1269704</v>
      </c>
      <c r="P23" s="60">
        <v>759010</v>
      </c>
      <c r="Q23" s="60">
        <v>1283428</v>
      </c>
      <c r="R23" s="59">
        <v>3312142</v>
      </c>
      <c r="S23" s="59">
        <v>2033135</v>
      </c>
      <c r="T23" s="60">
        <v>3950369</v>
      </c>
      <c r="U23" s="60">
        <v>13355830</v>
      </c>
      <c r="V23" s="59">
        <v>19339334</v>
      </c>
      <c r="W23" s="59">
        <v>35745579</v>
      </c>
      <c r="X23" s="60">
        <v>28326312</v>
      </c>
      <c r="Y23" s="59">
        <v>7419267</v>
      </c>
      <c r="Z23" s="61">
        <v>26.19</v>
      </c>
      <c r="AA23" s="62">
        <v>28326312</v>
      </c>
    </row>
    <row r="24" spans="1:27" ht="13.5">
      <c r="A24" s="348" t="s">
        <v>237</v>
      </c>
      <c r="B24" s="142"/>
      <c r="C24" s="60">
        <v>26439858</v>
      </c>
      <c r="D24" s="327"/>
      <c r="E24" s="60">
        <v>14000000</v>
      </c>
      <c r="F24" s="59">
        <v>14000000</v>
      </c>
      <c r="G24" s="59"/>
      <c r="H24" s="60">
        <v>4472816</v>
      </c>
      <c r="I24" s="60">
        <v>8454246</v>
      </c>
      <c r="J24" s="59">
        <v>12927062</v>
      </c>
      <c r="K24" s="59">
        <v>8224574</v>
      </c>
      <c r="L24" s="60">
        <v>5577542</v>
      </c>
      <c r="M24" s="60">
        <v>12246208</v>
      </c>
      <c r="N24" s="59">
        <v>26048324</v>
      </c>
      <c r="O24" s="59">
        <v>301315</v>
      </c>
      <c r="P24" s="60">
        <v>2824794</v>
      </c>
      <c r="Q24" s="60">
        <v>3163434</v>
      </c>
      <c r="R24" s="59">
        <v>6289543</v>
      </c>
      <c r="S24" s="59">
        <v>440077</v>
      </c>
      <c r="T24" s="60">
        <v>1152390</v>
      </c>
      <c r="U24" s="60">
        <v>10320891</v>
      </c>
      <c r="V24" s="59">
        <v>11913358</v>
      </c>
      <c r="W24" s="59">
        <v>57178287</v>
      </c>
      <c r="X24" s="60">
        <v>14000000</v>
      </c>
      <c r="Y24" s="59">
        <v>43178287</v>
      </c>
      <c r="Z24" s="61">
        <v>308.42</v>
      </c>
      <c r="AA24" s="62">
        <v>14000000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>
        <v>16313826</v>
      </c>
      <c r="D26" s="350"/>
      <c r="E26" s="349">
        <v>16000000</v>
      </c>
      <c r="F26" s="351">
        <v>8360000</v>
      </c>
      <c r="G26" s="351"/>
      <c r="H26" s="349"/>
      <c r="I26" s="349"/>
      <c r="J26" s="351"/>
      <c r="K26" s="351">
        <v>132152</v>
      </c>
      <c r="L26" s="349">
        <v>176874</v>
      </c>
      <c r="M26" s="349">
        <v>745250</v>
      </c>
      <c r="N26" s="351">
        <v>1054276</v>
      </c>
      <c r="O26" s="351">
        <v>342329</v>
      </c>
      <c r="P26" s="349"/>
      <c r="Q26" s="349"/>
      <c r="R26" s="351">
        <v>342329</v>
      </c>
      <c r="S26" s="351">
        <v>382447</v>
      </c>
      <c r="T26" s="349">
        <v>810442</v>
      </c>
      <c r="U26" s="349">
        <v>11423892</v>
      </c>
      <c r="V26" s="351">
        <v>12616781</v>
      </c>
      <c r="W26" s="351">
        <v>14013386</v>
      </c>
      <c r="X26" s="349">
        <v>8360000</v>
      </c>
      <c r="Y26" s="351">
        <v>5653386</v>
      </c>
      <c r="Z26" s="352">
        <v>67.62</v>
      </c>
      <c r="AA26" s="353">
        <v>8360000</v>
      </c>
    </row>
    <row r="27" spans="1:27" ht="13.5">
      <c r="A27" s="348" t="s">
        <v>240</v>
      </c>
      <c r="B27" s="147"/>
      <c r="C27" s="60">
        <v>17622102</v>
      </c>
      <c r="D27" s="327"/>
      <c r="E27" s="60"/>
      <c r="F27" s="59"/>
      <c r="G27" s="59"/>
      <c r="H27" s="60">
        <v>155431</v>
      </c>
      <c r="I27" s="60">
        <v>1470977</v>
      </c>
      <c r="J27" s="59">
        <v>1626408</v>
      </c>
      <c r="K27" s="59">
        <v>3371735</v>
      </c>
      <c r="L27" s="60">
        <v>1802125</v>
      </c>
      <c r="M27" s="60">
        <v>2207456</v>
      </c>
      <c r="N27" s="59">
        <v>7381316</v>
      </c>
      <c r="O27" s="59">
        <v>565335</v>
      </c>
      <c r="P27" s="60">
        <v>1585917</v>
      </c>
      <c r="Q27" s="60">
        <v>1662603</v>
      </c>
      <c r="R27" s="59">
        <v>3813855</v>
      </c>
      <c r="S27" s="59">
        <v>1495908</v>
      </c>
      <c r="T27" s="60">
        <v>4668233</v>
      </c>
      <c r="U27" s="60">
        <v>16387654</v>
      </c>
      <c r="V27" s="59">
        <v>22551795</v>
      </c>
      <c r="W27" s="59">
        <v>35373374</v>
      </c>
      <c r="X27" s="60"/>
      <c r="Y27" s="59">
        <v>35373374</v>
      </c>
      <c r="Z27" s="61"/>
      <c r="AA27" s="62"/>
    </row>
    <row r="28" spans="1:27" ht="13.5">
      <c r="A28" s="348" t="s">
        <v>241</v>
      </c>
      <c r="B28" s="147"/>
      <c r="C28" s="275">
        <v>9136728</v>
      </c>
      <c r="D28" s="328"/>
      <c r="E28" s="275"/>
      <c r="F28" s="329"/>
      <c r="G28" s="329">
        <v>59991</v>
      </c>
      <c r="H28" s="275">
        <v>169084</v>
      </c>
      <c r="I28" s="275">
        <v>320791</v>
      </c>
      <c r="J28" s="329">
        <v>549866</v>
      </c>
      <c r="K28" s="329">
        <v>255620</v>
      </c>
      <c r="L28" s="275">
        <v>617470</v>
      </c>
      <c r="M28" s="275">
        <v>201442</v>
      </c>
      <c r="N28" s="329">
        <v>1074532</v>
      </c>
      <c r="O28" s="329">
        <v>-207147</v>
      </c>
      <c r="P28" s="275">
        <v>200597</v>
      </c>
      <c r="Q28" s="275">
        <v>391247</v>
      </c>
      <c r="R28" s="329">
        <v>384697</v>
      </c>
      <c r="S28" s="329">
        <v>118751</v>
      </c>
      <c r="T28" s="275">
        <v>472786</v>
      </c>
      <c r="U28" s="275">
        <v>694766</v>
      </c>
      <c r="V28" s="329">
        <v>1286303</v>
      </c>
      <c r="W28" s="329">
        <v>3295398</v>
      </c>
      <c r="X28" s="275"/>
      <c r="Y28" s="329">
        <v>3295398</v>
      </c>
      <c r="Z28" s="322"/>
      <c r="AA28" s="273"/>
    </row>
    <row r="29" spans="1:27" ht="13.5">
      <c r="A29" s="348" t="s">
        <v>242</v>
      </c>
      <c r="B29" s="147"/>
      <c r="C29" s="60">
        <v>1640363</v>
      </c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>
        <v>11622562</v>
      </c>
      <c r="V29" s="59">
        <v>11622562</v>
      </c>
      <c r="W29" s="59">
        <v>11622562</v>
      </c>
      <c r="X29" s="60"/>
      <c r="Y29" s="59">
        <v>11622562</v>
      </c>
      <c r="Z29" s="61"/>
      <c r="AA29" s="62"/>
    </row>
    <row r="30" spans="1:27" ht="13.5">
      <c r="A30" s="348" t="s">
        <v>243</v>
      </c>
      <c r="B30" s="136"/>
      <c r="C30" s="60">
        <v>79769000</v>
      </c>
      <c r="D30" s="327"/>
      <c r="E30" s="60">
        <v>39710000</v>
      </c>
      <c r="F30" s="59">
        <v>45229774</v>
      </c>
      <c r="G30" s="59">
        <v>1259446</v>
      </c>
      <c r="H30" s="60">
        <v>4639666</v>
      </c>
      <c r="I30" s="60">
        <v>6472323</v>
      </c>
      <c r="J30" s="59">
        <v>12371435</v>
      </c>
      <c r="K30" s="59">
        <v>9585488</v>
      </c>
      <c r="L30" s="60">
        <v>2162108</v>
      </c>
      <c r="M30" s="60">
        <v>10252238</v>
      </c>
      <c r="N30" s="59">
        <v>21999834</v>
      </c>
      <c r="O30" s="59">
        <v>444378</v>
      </c>
      <c r="P30" s="60">
        <v>1281340</v>
      </c>
      <c r="Q30" s="60">
        <v>3902416</v>
      </c>
      <c r="R30" s="59">
        <v>5628134</v>
      </c>
      <c r="S30" s="59">
        <v>10017380</v>
      </c>
      <c r="T30" s="60">
        <v>6105428</v>
      </c>
      <c r="U30" s="60">
        <v>16370041</v>
      </c>
      <c r="V30" s="59">
        <v>32492849</v>
      </c>
      <c r="W30" s="59">
        <v>72492252</v>
      </c>
      <c r="X30" s="60">
        <v>45229774</v>
      </c>
      <c r="Y30" s="59">
        <v>27262478</v>
      </c>
      <c r="Z30" s="61">
        <v>60.28</v>
      </c>
      <c r="AA30" s="62">
        <v>45229774</v>
      </c>
    </row>
    <row r="31" spans="1:27" ht="13.5">
      <c r="A31" s="348" t="s">
        <v>244</v>
      </c>
      <c r="B31" s="300"/>
      <c r="C31" s="60">
        <v>23604417</v>
      </c>
      <c r="D31" s="327"/>
      <c r="E31" s="60">
        <v>30800000</v>
      </c>
      <c r="F31" s="59">
        <v>23158676</v>
      </c>
      <c r="G31" s="59"/>
      <c r="H31" s="60"/>
      <c r="I31" s="60">
        <v>510022</v>
      </c>
      <c r="J31" s="59">
        <v>510022</v>
      </c>
      <c r="K31" s="59">
        <v>3449</v>
      </c>
      <c r="L31" s="60"/>
      <c r="M31" s="60">
        <v>579115</v>
      </c>
      <c r="N31" s="59">
        <v>582564</v>
      </c>
      <c r="O31" s="59"/>
      <c r="P31" s="60">
        <v>479981</v>
      </c>
      <c r="Q31" s="60">
        <v>1311915</v>
      </c>
      <c r="R31" s="59">
        <v>1791896</v>
      </c>
      <c r="S31" s="59">
        <v>770011</v>
      </c>
      <c r="T31" s="60">
        <v>940269</v>
      </c>
      <c r="U31" s="60">
        <v>12111485</v>
      </c>
      <c r="V31" s="59">
        <v>13821765</v>
      </c>
      <c r="W31" s="59">
        <v>16706247</v>
      </c>
      <c r="X31" s="60">
        <v>23158676</v>
      </c>
      <c r="Y31" s="59">
        <v>-6452429</v>
      </c>
      <c r="Z31" s="61">
        <v>-27.86</v>
      </c>
      <c r="AA31" s="62">
        <v>23158676</v>
      </c>
    </row>
    <row r="32" spans="1:27" ht="13.5">
      <c r="A32" s="348" t="s">
        <v>93</v>
      </c>
      <c r="B32" s="136"/>
      <c r="C32" s="60">
        <v>11514564</v>
      </c>
      <c r="D32" s="327"/>
      <c r="E32" s="60"/>
      <c r="F32" s="59"/>
      <c r="G32" s="59"/>
      <c r="H32" s="60">
        <v>106518</v>
      </c>
      <c r="I32" s="60"/>
      <c r="J32" s="59">
        <v>106518</v>
      </c>
      <c r="K32" s="59">
        <v>427184</v>
      </c>
      <c r="L32" s="60">
        <v>1819825</v>
      </c>
      <c r="M32" s="60">
        <v>550832</v>
      </c>
      <c r="N32" s="59">
        <v>2797841</v>
      </c>
      <c r="O32" s="59">
        <v>727711</v>
      </c>
      <c r="P32" s="60">
        <v>362659</v>
      </c>
      <c r="Q32" s="60">
        <v>122713</v>
      </c>
      <c r="R32" s="59">
        <v>1213083</v>
      </c>
      <c r="S32" s="59">
        <v>3422168</v>
      </c>
      <c r="T32" s="60">
        <v>1996235</v>
      </c>
      <c r="U32" s="60">
        <v>5683420</v>
      </c>
      <c r="V32" s="59">
        <v>11101823</v>
      </c>
      <c r="W32" s="59">
        <v>15219265</v>
      </c>
      <c r="X32" s="60"/>
      <c r="Y32" s="59">
        <v>15219265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38550000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>
        <v>38550000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523838848</v>
      </c>
      <c r="D40" s="331">
        <f t="shared" si="9"/>
        <v>0</v>
      </c>
      <c r="E40" s="330">
        <f t="shared" si="9"/>
        <v>95454350</v>
      </c>
      <c r="F40" s="332">
        <f t="shared" si="9"/>
        <v>81747843</v>
      </c>
      <c r="G40" s="332">
        <f t="shared" si="9"/>
        <v>196908</v>
      </c>
      <c r="H40" s="330">
        <f t="shared" si="9"/>
        <v>5176472</v>
      </c>
      <c r="I40" s="330">
        <f t="shared" si="9"/>
        <v>24498880</v>
      </c>
      <c r="J40" s="332">
        <f t="shared" si="9"/>
        <v>29872260</v>
      </c>
      <c r="K40" s="332">
        <f t="shared" si="9"/>
        <v>36081425</v>
      </c>
      <c r="L40" s="330">
        <f t="shared" si="9"/>
        <v>58215525</v>
      </c>
      <c r="M40" s="330">
        <f t="shared" si="9"/>
        <v>47883130</v>
      </c>
      <c r="N40" s="332">
        <f t="shared" si="9"/>
        <v>142180080</v>
      </c>
      <c r="O40" s="332">
        <f t="shared" si="9"/>
        <v>20898658</v>
      </c>
      <c r="P40" s="330">
        <f t="shared" si="9"/>
        <v>15251510</v>
      </c>
      <c r="Q40" s="330">
        <f t="shared" si="9"/>
        <v>15272981</v>
      </c>
      <c r="R40" s="332">
        <f t="shared" si="9"/>
        <v>51423149</v>
      </c>
      <c r="S40" s="332">
        <f t="shared" si="9"/>
        <v>47116071</v>
      </c>
      <c r="T40" s="330">
        <f t="shared" si="9"/>
        <v>21326599</v>
      </c>
      <c r="U40" s="330">
        <f t="shared" si="9"/>
        <v>188692915</v>
      </c>
      <c r="V40" s="332">
        <f t="shared" si="9"/>
        <v>257135585</v>
      </c>
      <c r="W40" s="332">
        <f t="shared" si="9"/>
        <v>480611074</v>
      </c>
      <c r="X40" s="330">
        <f t="shared" si="9"/>
        <v>81747843</v>
      </c>
      <c r="Y40" s="332">
        <f t="shared" si="9"/>
        <v>398863231</v>
      </c>
      <c r="Z40" s="323">
        <f>+IF(X40&lt;&gt;0,+(Y40/X40)*100,0)</f>
        <v>487.9189668649728</v>
      </c>
      <c r="AA40" s="337">
        <f>SUM(AA41:AA49)</f>
        <v>81747843</v>
      </c>
    </row>
    <row r="41" spans="1:27" ht="13.5">
      <c r="A41" s="348" t="s">
        <v>247</v>
      </c>
      <c r="B41" s="142"/>
      <c r="C41" s="349">
        <v>131142636</v>
      </c>
      <c r="D41" s="350"/>
      <c r="E41" s="349"/>
      <c r="F41" s="351"/>
      <c r="G41" s="351"/>
      <c r="H41" s="349">
        <v>514086</v>
      </c>
      <c r="I41" s="349">
        <v>3236080</v>
      </c>
      <c r="J41" s="351">
        <v>3750166</v>
      </c>
      <c r="K41" s="351">
        <v>13989982</v>
      </c>
      <c r="L41" s="349">
        <v>18039520</v>
      </c>
      <c r="M41" s="349">
        <v>28591686</v>
      </c>
      <c r="N41" s="351">
        <v>60621188</v>
      </c>
      <c r="O41" s="351">
        <v>4940364</v>
      </c>
      <c r="P41" s="349">
        <v>3758852</v>
      </c>
      <c r="Q41" s="349">
        <v>3495670</v>
      </c>
      <c r="R41" s="351">
        <v>12194886</v>
      </c>
      <c r="S41" s="351">
        <v>8266177</v>
      </c>
      <c r="T41" s="349">
        <v>2872965</v>
      </c>
      <c r="U41" s="349">
        <v>54339876</v>
      </c>
      <c r="V41" s="351">
        <v>65479018</v>
      </c>
      <c r="W41" s="351">
        <v>142045258</v>
      </c>
      <c r="X41" s="349"/>
      <c r="Y41" s="351">
        <v>142045258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108563181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11015490</v>
      </c>
      <c r="T42" s="54">
        <f t="shared" si="10"/>
        <v>0</v>
      </c>
      <c r="U42" s="54">
        <f t="shared" si="10"/>
        <v>25082146</v>
      </c>
      <c r="V42" s="53">
        <f t="shared" si="10"/>
        <v>36097636</v>
      </c>
      <c r="W42" s="53">
        <f t="shared" si="10"/>
        <v>36097636</v>
      </c>
      <c r="X42" s="54">
        <f t="shared" si="10"/>
        <v>0</v>
      </c>
      <c r="Y42" s="53">
        <f t="shared" si="10"/>
        <v>36097636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19122054</v>
      </c>
      <c r="D43" s="356"/>
      <c r="E43" s="305"/>
      <c r="F43" s="357"/>
      <c r="G43" s="357">
        <v>25600</v>
      </c>
      <c r="H43" s="305">
        <v>500506</v>
      </c>
      <c r="I43" s="305">
        <v>419805</v>
      </c>
      <c r="J43" s="357">
        <v>945911</v>
      </c>
      <c r="K43" s="357">
        <v>606489</v>
      </c>
      <c r="L43" s="305">
        <v>950067</v>
      </c>
      <c r="M43" s="305">
        <v>2559709</v>
      </c>
      <c r="N43" s="357">
        <v>4116265</v>
      </c>
      <c r="O43" s="357">
        <v>684614</v>
      </c>
      <c r="P43" s="305">
        <v>1365162</v>
      </c>
      <c r="Q43" s="305">
        <v>1583310</v>
      </c>
      <c r="R43" s="357">
        <v>3633086</v>
      </c>
      <c r="S43" s="357">
        <v>2697503</v>
      </c>
      <c r="T43" s="305">
        <v>1387907</v>
      </c>
      <c r="U43" s="305">
        <v>23992655</v>
      </c>
      <c r="V43" s="357">
        <v>28078065</v>
      </c>
      <c r="W43" s="357">
        <v>36773327</v>
      </c>
      <c r="X43" s="305"/>
      <c r="Y43" s="357">
        <v>36773327</v>
      </c>
      <c r="Z43" s="358"/>
      <c r="AA43" s="303"/>
    </row>
    <row r="44" spans="1:27" ht="13.5">
      <c r="A44" s="348" t="s">
        <v>250</v>
      </c>
      <c r="B44" s="136"/>
      <c r="C44" s="60">
        <v>44356509</v>
      </c>
      <c r="D44" s="355"/>
      <c r="E44" s="54"/>
      <c r="F44" s="53"/>
      <c r="G44" s="53">
        <v>87908</v>
      </c>
      <c r="H44" s="54">
        <v>368522</v>
      </c>
      <c r="I44" s="54">
        <v>1659128</v>
      </c>
      <c r="J44" s="53">
        <v>2115558</v>
      </c>
      <c r="K44" s="53">
        <v>5566627</v>
      </c>
      <c r="L44" s="54">
        <v>8839868</v>
      </c>
      <c r="M44" s="54">
        <v>3040852</v>
      </c>
      <c r="N44" s="53">
        <v>17447347</v>
      </c>
      <c r="O44" s="53">
        <v>5959124</v>
      </c>
      <c r="P44" s="54">
        <v>3874746</v>
      </c>
      <c r="Q44" s="54">
        <v>3062642</v>
      </c>
      <c r="R44" s="53">
        <v>12896512</v>
      </c>
      <c r="S44" s="53">
        <v>3360114</v>
      </c>
      <c r="T44" s="54">
        <v>2926373</v>
      </c>
      <c r="U44" s="54">
        <v>14152329</v>
      </c>
      <c r="V44" s="53">
        <v>20438816</v>
      </c>
      <c r="W44" s="53">
        <v>52898233</v>
      </c>
      <c r="X44" s="54"/>
      <c r="Y44" s="53">
        <v>52898233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11836431</v>
      </c>
      <c r="D46" s="355"/>
      <c r="E46" s="54">
        <v>15000000</v>
      </c>
      <c r="F46" s="53">
        <v>16793493</v>
      </c>
      <c r="G46" s="53"/>
      <c r="H46" s="54"/>
      <c r="I46" s="54">
        <v>763178</v>
      </c>
      <c r="J46" s="53">
        <v>763178</v>
      </c>
      <c r="K46" s="53">
        <v>1125710</v>
      </c>
      <c r="L46" s="54">
        <v>1131611</v>
      </c>
      <c r="M46" s="54">
        <v>2486877</v>
      </c>
      <c r="N46" s="53">
        <v>4744198</v>
      </c>
      <c r="O46" s="53">
        <v>10158</v>
      </c>
      <c r="P46" s="54">
        <v>2466238</v>
      </c>
      <c r="Q46" s="54">
        <v>542892</v>
      </c>
      <c r="R46" s="53">
        <v>3019288</v>
      </c>
      <c r="S46" s="53"/>
      <c r="T46" s="54">
        <v>2091624</v>
      </c>
      <c r="U46" s="54">
        <v>3723876</v>
      </c>
      <c r="V46" s="53">
        <v>5815500</v>
      </c>
      <c r="W46" s="53">
        <v>14342164</v>
      </c>
      <c r="X46" s="54">
        <v>16793493</v>
      </c>
      <c r="Y46" s="53">
        <v>-2451329</v>
      </c>
      <c r="Z46" s="94">
        <v>-14.6</v>
      </c>
      <c r="AA46" s="95">
        <v>16793493</v>
      </c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199475853</v>
      </c>
      <c r="D48" s="355"/>
      <c r="E48" s="54">
        <v>80454350</v>
      </c>
      <c r="F48" s="53">
        <v>54954350</v>
      </c>
      <c r="G48" s="53">
        <v>83400</v>
      </c>
      <c r="H48" s="54">
        <v>3789727</v>
      </c>
      <c r="I48" s="54">
        <v>17816293</v>
      </c>
      <c r="J48" s="53">
        <v>21689420</v>
      </c>
      <c r="K48" s="53">
        <v>14685684</v>
      </c>
      <c r="L48" s="54">
        <v>16904190</v>
      </c>
      <c r="M48" s="54">
        <v>10260798</v>
      </c>
      <c r="N48" s="53">
        <v>41850672</v>
      </c>
      <c r="O48" s="53">
        <v>9204879</v>
      </c>
      <c r="P48" s="54">
        <v>3687170</v>
      </c>
      <c r="Q48" s="54">
        <v>4404319</v>
      </c>
      <c r="R48" s="53">
        <v>17296368</v>
      </c>
      <c r="S48" s="53">
        <v>21467659</v>
      </c>
      <c r="T48" s="54">
        <v>11462834</v>
      </c>
      <c r="U48" s="54">
        <v>54171582</v>
      </c>
      <c r="V48" s="53">
        <v>87102075</v>
      </c>
      <c r="W48" s="53">
        <v>167938535</v>
      </c>
      <c r="X48" s="54">
        <v>54954350</v>
      </c>
      <c r="Y48" s="53">
        <v>112984185</v>
      </c>
      <c r="Z48" s="94">
        <v>205.6</v>
      </c>
      <c r="AA48" s="95">
        <v>54954350</v>
      </c>
    </row>
    <row r="49" spans="1:27" ht="13.5">
      <c r="A49" s="348" t="s">
        <v>93</v>
      </c>
      <c r="B49" s="136"/>
      <c r="C49" s="54">
        <v>9342184</v>
      </c>
      <c r="D49" s="355"/>
      <c r="E49" s="54"/>
      <c r="F49" s="53">
        <v>10000000</v>
      </c>
      <c r="G49" s="53"/>
      <c r="H49" s="54">
        <v>3631</v>
      </c>
      <c r="I49" s="54">
        <v>604396</v>
      </c>
      <c r="J49" s="53">
        <v>608027</v>
      </c>
      <c r="K49" s="53">
        <v>106933</v>
      </c>
      <c r="L49" s="54">
        <v>12350269</v>
      </c>
      <c r="M49" s="54">
        <v>943208</v>
      </c>
      <c r="N49" s="53">
        <v>13400410</v>
      </c>
      <c r="O49" s="53">
        <v>99519</v>
      </c>
      <c r="P49" s="54">
        <v>99342</v>
      </c>
      <c r="Q49" s="54">
        <v>2184148</v>
      </c>
      <c r="R49" s="53">
        <v>2383009</v>
      </c>
      <c r="S49" s="53">
        <v>309128</v>
      </c>
      <c r="T49" s="54">
        <v>584896</v>
      </c>
      <c r="U49" s="54">
        <v>13230451</v>
      </c>
      <c r="V49" s="53">
        <v>14124475</v>
      </c>
      <c r="W49" s="53">
        <v>30515921</v>
      </c>
      <c r="X49" s="54">
        <v>10000000</v>
      </c>
      <c r="Y49" s="53">
        <v>20515921</v>
      </c>
      <c r="Z49" s="94">
        <v>205.16</v>
      </c>
      <c r="AA49" s="95">
        <v>10000000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2370436994</v>
      </c>
      <c r="D60" s="333">
        <f t="shared" si="14"/>
        <v>0</v>
      </c>
      <c r="E60" s="219">
        <f t="shared" si="14"/>
        <v>1550842705</v>
      </c>
      <c r="F60" s="264">
        <f t="shared" si="14"/>
        <v>1641964333</v>
      </c>
      <c r="G60" s="264">
        <f t="shared" si="14"/>
        <v>27723489</v>
      </c>
      <c r="H60" s="219">
        <f t="shared" si="14"/>
        <v>101727618</v>
      </c>
      <c r="I60" s="219">
        <f t="shared" si="14"/>
        <v>158071302</v>
      </c>
      <c r="J60" s="264">
        <f t="shared" si="14"/>
        <v>287522409</v>
      </c>
      <c r="K60" s="264">
        <f t="shared" si="14"/>
        <v>250637219</v>
      </c>
      <c r="L60" s="219">
        <f t="shared" si="14"/>
        <v>237572741</v>
      </c>
      <c r="M60" s="219">
        <f t="shared" si="14"/>
        <v>240566710</v>
      </c>
      <c r="N60" s="264">
        <f t="shared" si="14"/>
        <v>728776670</v>
      </c>
      <c r="O60" s="264">
        <f t="shared" si="14"/>
        <v>96325825</v>
      </c>
      <c r="P60" s="219">
        <f t="shared" si="14"/>
        <v>109075921</v>
      </c>
      <c r="Q60" s="219">
        <f t="shared" si="14"/>
        <v>116624137</v>
      </c>
      <c r="R60" s="264">
        <f t="shared" si="14"/>
        <v>322025883</v>
      </c>
      <c r="S60" s="264">
        <f t="shared" si="14"/>
        <v>133283043</v>
      </c>
      <c r="T60" s="219">
        <f t="shared" si="14"/>
        <v>147682508</v>
      </c>
      <c r="U60" s="219">
        <f t="shared" si="14"/>
        <v>751996132</v>
      </c>
      <c r="V60" s="264">
        <f t="shared" si="14"/>
        <v>1032961683</v>
      </c>
      <c r="W60" s="264">
        <f t="shared" si="14"/>
        <v>2371286645</v>
      </c>
      <c r="X60" s="219">
        <f t="shared" si="14"/>
        <v>1641964333</v>
      </c>
      <c r="Y60" s="264">
        <f t="shared" si="14"/>
        <v>729322312</v>
      </c>
      <c r="Z60" s="324">
        <f>+IF(X60&lt;&gt;0,+(Y60/X60)*100,0)</f>
        <v>44.41767079480161</v>
      </c>
      <c r="AA60" s="232">
        <f>+AA57+AA54+AA51+AA40+AA37+AA34+AA22+AA5</f>
        <v>1641964333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108563181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11015490</v>
      </c>
      <c r="T62" s="334">
        <f t="shared" si="15"/>
        <v>0</v>
      </c>
      <c r="U62" s="334">
        <f t="shared" si="15"/>
        <v>25082146</v>
      </c>
      <c r="V62" s="336">
        <f t="shared" si="15"/>
        <v>36097636</v>
      </c>
      <c r="W62" s="336">
        <f t="shared" si="15"/>
        <v>36097636</v>
      </c>
      <c r="X62" s="334">
        <f t="shared" si="15"/>
        <v>0</v>
      </c>
      <c r="Y62" s="336">
        <f t="shared" si="15"/>
        <v>36097636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>
        <v>69856169</v>
      </c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>
        <v>11015490</v>
      </c>
      <c r="T63" s="60"/>
      <c r="U63" s="60">
        <v>25082146</v>
      </c>
      <c r="V63" s="59">
        <v>36097636</v>
      </c>
      <c r="W63" s="59">
        <v>36097636</v>
      </c>
      <c r="X63" s="60"/>
      <c r="Y63" s="59">
        <v>36097636</v>
      </c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>
        <v>38707012</v>
      </c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720994676</v>
      </c>
      <c r="F5" s="345">
        <f t="shared" si="0"/>
        <v>669236254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669236254</v>
      </c>
      <c r="Y5" s="345">
        <f t="shared" si="0"/>
        <v>-669236254</v>
      </c>
      <c r="Z5" s="346">
        <f>+IF(X5&lt;&gt;0,+(Y5/X5)*100,0)</f>
        <v>-100</v>
      </c>
      <c r="AA5" s="347">
        <f>+AA6+AA8+AA11+AA13+AA15</f>
        <v>669236254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325194676</v>
      </c>
      <c r="F6" s="59">
        <f t="shared" si="1"/>
        <v>309266162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309266162</v>
      </c>
      <c r="Y6" s="59">
        <f t="shared" si="1"/>
        <v>-309266162</v>
      </c>
      <c r="Z6" s="61">
        <f>+IF(X6&lt;&gt;0,+(Y6/X6)*100,0)</f>
        <v>-100</v>
      </c>
      <c r="AA6" s="62">
        <f t="shared" si="1"/>
        <v>309266162</v>
      </c>
    </row>
    <row r="7" spans="1:27" ht="13.5">
      <c r="A7" s="291" t="s">
        <v>228</v>
      </c>
      <c r="B7" s="142"/>
      <c r="C7" s="60"/>
      <c r="D7" s="327"/>
      <c r="E7" s="60">
        <v>325194676</v>
      </c>
      <c r="F7" s="59">
        <v>309266162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309266162</v>
      </c>
      <c r="Y7" s="59">
        <v>-309266162</v>
      </c>
      <c r="Z7" s="61">
        <v>-100</v>
      </c>
      <c r="AA7" s="62">
        <v>309266162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168100000</v>
      </c>
      <c r="F8" s="59">
        <f t="shared" si="2"/>
        <v>113100000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113100000</v>
      </c>
      <c r="Y8" s="59">
        <f t="shared" si="2"/>
        <v>-113100000</v>
      </c>
      <c r="Z8" s="61">
        <f>+IF(X8&lt;&gt;0,+(Y8/X8)*100,0)</f>
        <v>-100</v>
      </c>
      <c r="AA8" s="62">
        <f>SUM(AA9:AA10)</f>
        <v>113100000</v>
      </c>
    </row>
    <row r="9" spans="1:27" ht="13.5">
      <c r="A9" s="291" t="s">
        <v>229</v>
      </c>
      <c r="B9" s="142"/>
      <c r="C9" s="60"/>
      <c r="D9" s="327"/>
      <c r="E9" s="60">
        <v>168100000</v>
      </c>
      <c r="F9" s="59">
        <v>113100000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113100000</v>
      </c>
      <c r="Y9" s="59">
        <v>-113100000</v>
      </c>
      <c r="Z9" s="61">
        <v>-100</v>
      </c>
      <c r="AA9" s="62">
        <v>113100000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40100000</v>
      </c>
      <c r="F11" s="351">
        <f t="shared" si="3"/>
        <v>37524327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37524327</v>
      </c>
      <c r="Y11" s="351">
        <f t="shared" si="3"/>
        <v>-37524327</v>
      </c>
      <c r="Z11" s="352">
        <f>+IF(X11&lt;&gt;0,+(Y11/X11)*100,0)</f>
        <v>-100</v>
      </c>
      <c r="AA11" s="353">
        <f t="shared" si="3"/>
        <v>37524327</v>
      </c>
    </row>
    <row r="12" spans="1:27" ht="13.5">
      <c r="A12" s="291" t="s">
        <v>231</v>
      </c>
      <c r="B12" s="136"/>
      <c r="C12" s="60"/>
      <c r="D12" s="327"/>
      <c r="E12" s="60">
        <v>40100000</v>
      </c>
      <c r="F12" s="59">
        <v>37524327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37524327</v>
      </c>
      <c r="Y12" s="59">
        <v>-37524327</v>
      </c>
      <c r="Z12" s="61">
        <v>-100</v>
      </c>
      <c r="AA12" s="62">
        <v>37524327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68900000</v>
      </c>
      <c r="F13" s="329">
        <f t="shared" si="4"/>
        <v>75400000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75400000</v>
      </c>
      <c r="Y13" s="329">
        <f t="shared" si="4"/>
        <v>-75400000</v>
      </c>
      <c r="Z13" s="322">
        <f>+IF(X13&lt;&gt;0,+(Y13/X13)*100,0)</f>
        <v>-100</v>
      </c>
      <c r="AA13" s="273">
        <f t="shared" si="4"/>
        <v>75400000</v>
      </c>
    </row>
    <row r="14" spans="1:27" ht="13.5">
      <c r="A14" s="291" t="s">
        <v>232</v>
      </c>
      <c r="B14" s="136"/>
      <c r="C14" s="60"/>
      <c r="D14" s="327"/>
      <c r="E14" s="60">
        <v>68900000</v>
      </c>
      <c r="F14" s="59">
        <v>75400000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75400000</v>
      </c>
      <c r="Y14" s="59">
        <v>-75400000</v>
      </c>
      <c r="Z14" s="61">
        <v>-100</v>
      </c>
      <c r="AA14" s="62">
        <v>75400000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118700000</v>
      </c>
      <c r="F15" s="59">
        <f t="shared" si="5"/>
        <v>133945765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133945765</v>
      </c>
      <c r="Y15" s="59">
        <f t="shared" si="5"/>
        <v>-133945765</v>
      </c>
      <c r="Z15" s="61">
        <f>+IF(X15&lt;&gt;0,+(Y15/X15)*100,0)</f>
        <v>-100</v>
      </c>
      <c r="AA15" s="62">
        <f>SUM(AA16:AA20)</f>
        <v>133945765</v>
      </c>
    </row>
    <row r="16" spans="1:27" ht="13.5">
      <c r="A16" s="291" t="s">
        <v>233</v>
      </c>
      <c r="B16" s="300"/>
      <c r="C16" s="60"/>
      <c r="D16" s="327"/>
      <c r="E16" s="60">
        <v>26000000</v>
      </c>
      <c r="F16" s="59">
        <v>19099649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19099649</v>
      </c>
      <c r="Y16" s="59">
        <v>-19099649</v>
      </c>
      <c r="Z16" s="61">
        <v>-100</v>
      </c>
      <c r="AA16" s="62">
        <v>19099649</v>
      </c>
    </row>
    <row r="17" spans="1:27" ht="13.5">
      <c r="A17" s="291" t="s">
        <v>234</v>
      </c>
      <c r="B17" s="136"/>
      <c r="C17" s="60"/>
      <c r="D17" s="327"/>
      <c r="E17" s="60">
        <v>11200000</v>
      </c>
      <c r="F17" s="59">
        <v>14609878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14609878</v>
      </c>
      <c r="Y17" s="59">
        <v>-14609878</v>
      </c>
      <c r="Z17" s="61">
        <v>-100</v>
      </c>
      <c r="AA17" s="62">
        <v>14609878</v>
      </c>
    </row>
    <row r="18" spans="1:27" ht="13.5">
      <c r="A18" s="291" t="s">
        <v>82</v>
      </c>
      <c r="B18" s="136"/>
      <c r="C18" s="60"/>
      <c r="D18" s="327"/>
      <c r="E18" s="60">
        <v>31000000</v>
      </c>
      <c r="F18" s="59">
        <v>39676538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39676538</v>
      </c>
      <c r="Y18" s="59">
        <v>-39676538</v>
      </c>
      <c r="Z18" s="61">
        <v>-100</v>
      </c>
      <c r="AA18" s="62">
        <v>39676538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50500000</v>
      </c>
      <c r="F20" s="59">
        <v>60559700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60559700</v>
      </c>
      <c r="Y20" s="59">
        <v>-60559700</v>
      </c>
      <c r="Z20" s="61">
        <v>-100</v>
      </c>
      <c r="AA20" s="62">
        <v>60559700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154250000</v>
      </c>
      <c r="F22" s="332">
        <f t="shared" si="6"/>
        <v>179351509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179351509</v>
      </c>
      <c r="Y22" s="332">
        <f t="shared" si="6"/>
        <v>-179351509</v>
      </c>
      <c r="Z22" s="323">
        <f>+IF(X22&lt;&gt;0,+(Y22/X22)*100,0)</f>
        <v>-100</v>
      </c>
      <c r="AA22" s="337">
        <f>SUM(AA23:AA32)</f>
        <v>179351509</v>
      </c>
    </row>
    <row r="23" spans="1:27" ht="13.5">
      <c r="A23" s="348" t="s">
        <v>236</v>
      </c>
      <c r="B23" s="142"/>
      <c r="C23" s="60"/>
      <c r="D23" s="327"/>
      <c r="E23" s="60">
        <v>15250000</v>
      </c>
      <c r="F23" s="59">
        <v>22150000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22150000</v>
      </c>
      <c r="Y23" s="59">
        <v>-22150000</v>
      </c>
      <c r="Z23" s="61">
        <v>-100</v>
      </c>
      <c r="AA23" s="62">
        <v>22150000</v>
      </c>
    </row>
    <row r="24" spans="1:27" ht="13.5">
      <c r="A24" s="348" t="s">
        <v>237</v>
      </c>
      <c r="B24" s="142"/>
      <c r="C24" s="60"/>
      <c r="D24" s="327"/>
      <c r="E24" s="60">
        <v>43000000</v>
      </c>
      <c r="F24" s="59">
        <v>41353800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41353800</v>
      </c>
      <c r="Y24" s="59">
        <v>-41353800</v>
      </c>
      <c r="Z24" s="61">
        <v>-100</v>
      </c>
      <c r="AA24" s="62">
        <v>41353800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>
        <v>6572000</v>
      </c>
      <c r="F26" s="351">
        <v>10260000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10260000</v>
      </c>
      <c r="Y26" s="351">
        <v>-10260000</v>
      </c>
      <c r="Z26" s="352">
        <v>-100</v>
      </c>
      <c r="AA26" s="353">
        <v>10260000</v>
      </c>
    </row>
    <row r="27" spans="1:27" ht="13.5">
      <c r="A27" s="348" t="s">
        <v>240</v>
      </c>
      <c r="B27" s="147"/>
      <c r="C27" s="60"/>
      <c r="D27" s="327"/>
      <c r="E27" s="60">
        <v>24900000</v>
      </c>
      <c r="F27" s="59">
        <v>36092900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36092900</v>
      </c>
      <c r="Y27" s="59">
        <v>-36092900</v>
      </c>
      <c r="Z27" s="61">
        <v>-100</v>
      </c>
      <c r="AA27" s="62">
        <v>36092900</v>
      </c>
    </row>
    <row r="28" spans="1:27" ht="13.5">
      <c r="A28" s="348" t="s">
        <v>241</v>
      </c>
      <c r="B28" s="147"/>
      <c r="C28" s="275"/>
      <c r="D28" s="328"/>
      <c r="E28" s="275">
        <v>9000000</v>
      </c>
      <c r="F28" s="329">
        <v>9964000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9964000</v>
      </c>
      <c r="Y28" s="329">
        <v>-9964000</v>
      </c>
      <c r="Z28" s="322">
        <v>-100</v>
      </c>
      <c r="AA28" s="273">
        <v>9964000</v>
      </c>
    </row>
    <row r="29" spans="1:27" ht="13.5">
      <c r="A29" s="348" t="s">
        <v>242</v>
      </c>
      <c r="B29" s="147"/>
      <c r="C29" s="60"/>
      <c r="D29" s="327"/>
      <c r="E29" s="60">
        <v>12000000</v>
      </c>
      <c r="F29" s="59">
        <v>11900000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11900000</v>
      </c>
      <c r="Y29" s="59">
        <v>-11900000</v>
      </c>
      <c r="Z29" s="61">
        <v>-100</v>
      </c>
      <c r="AA29" s="62">
        <v>11900000</v>
      </c>
    </row>
    <row r="30" spans="1:27" ht="13.5">
      <c r="A30" s="348" t="s">
        <v>243</v>
      </c>
      <c r="B30" s="136"/>
      <c r="C30" s="60"/>
      <c r="D30" s="327"/>
      <c r="E30" s="60">
        <v>29300000</v>
      </c>
      <c r="F30" s="59">
        <v>26435360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26435360</v>
      </c>
      <c r="Y30" s="59">
        <v>-26435360</v>
      </c>
      <c r="Z30" s="61">
        <v>-100</v>
      </c>
      <c r="AA30" s="62">
        <v>26435360</v>
      </c>
    </row>
    <row r="31" spans="1:27" ht="13.5">
      <c r="A31" s="348" t="s">
        <v>244</v>
      </c>
      <c r="B31" s="300"/>
      <c r="C31" s="60"/>
      <c r="D31" s="327"/>
      <c r="E31" s="60">
        <v>2500000</v>
      </c>
      <c r="F31" s="59">
        <v>2500000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2500000</v>
      </c>
      <c r="Y31" s="59">
        <v>-2500000</v>
      </c>
      <c r="Z31" s="61">
        <v>-100</v>
      </c>
      <c r="AA31" s="62">
        <v>2500000</v>
      </c>
    </row>
    <row r="32" spans="1:27" ht="13.5">
      <c r="A32" s="348" t="s">
        <v>93</v>
      </c>
      <c r="B32" s="136"/>
      <c r="C32" s="60"/>
      <c r="D32" s="327"/>
      <c r="E32" s="60">
        <v>11728000</v>
      </c>
      <c r="F32" s="59">
        <v>18695449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18695449</v>
      </c>
      <c r="Y32" s="59">
        <v>-18695449</v>
      </c>
      <c r="Z32" s="61">
        <v>-100</v>
      </c>
      <c r="AA32" s="62">
        <v>18695449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31000000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>
        <v>31000000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523845329</v>
      </c>
      <c r="F40" s="332">
        <f t="shared" si="9"/>
        <v>496867283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496867283</v>
      </c>
      <c r="Y40" s="332">
        <f t="shared" si="9"/>
        <v>-496867283</v>
      </c>
      <c r="Z40" s="323">
        <f>+IF(X40&lt;&gt;0,+(Y40/X40)*100,0)</f>
        <v>-100</v>
      </c>
      <c r="AA40" s="337">
        <f>SUM(AA41:AA49)</f>
        <v>496867283</v>
      </c>
    </row>
    <row r="41" spans="1:27" ht="13.5">
      <c r="A41" s="348" t="s">
        <v>247</v>
      </c>
      <c r="B41" s="142"/>
      <c r="C41" s="349"/>
      <c r="D41" s="350"/>
      <c r="E41" s="349">
        <v>130640000</v>
      </c>
      <c r="F41" s="351">
        <v>136849000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136849000</v>
      </c>
      <c r="Y41" s="351">
        <v>-136849000</v>
      </c>
      <c r="Z41" s="352">
        <v>-100</v>
      </c>
      <c r="AA41" s="353">
        <v>136849000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42932000</v>
      </c>
      <c r="F42" s="53">
        <f t="shared" si="10"/>
        <v>37432000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37432000</v>
      </c>
      <c r="Y42" s="53">
        <f t="shared" si="10"/>
        <v>-37432000</v>
      </c>
      <c r="Z42" s="94">
        <f>+IF(X42&lt;&gt;0,+(Y42/X42)*100,0)</f>
        <v>-100</v>
      </c>
      <c r="AA42" s="95">
        <f>+AA62</f>
        <v>37432000</v>
      </c>
    </row>
    <row r="43" spans="1:27" ht="13.5">
      <c r="A43" s="348" t="s">
        <v>249</v>
      </c>
      <c r="B43" s="136"/>
      <c r="C43" s="275"/>
      <c r="D43" s="356"/>
      <c r="E43" s="305">
        <v>34855000</v>
      </c>
      <c r="F43" s="357">
        <v>40978700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40978700</v>
      </c>
      <c r="Y43" s="357">
        <v>-40978700</v>
      </c>
      <c r="Z43" s="358">
        <v>-100</v>
      </c>
      <c r="AA43" s="303">
        <v>40978700</v>
      </c>
    </row>
    <row r="44" spans="1:27" ht="13.5">
      <c r="A44" s="348" t="s">
        <v>250</v>
      </c>
      <c r="B44" s="136"/>
      <c r="C44" s="60"/>
      <c r="D44" s="355"/>
      <c r="E44" s="54">
        <v>66036840</v>
      </c>
      <c r="F44" s="53">
        <v>68053125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68053125</v>
      </c>
      <c r="Y44" s="53">
        <v>-68053125</v>
      </c>
      <c r="Z44" s="94">
        <v>-100</v>
      </c>
      <c r="AA44" s="95">
        <v>68053125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219703489</v>
      </c>
      <c r="F48" s="53">
        <v>157978489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157978489</v>
      </c>
      <c r="Y48" s="53">
        <v>-157978489</v>
      </c>
      <c r="Z48" s="94">
        <v>-100</v>
      </c>
      <c r="AA48" s="95">
        <v>157978489</v>
      </c>
    </row>
    <row r="49" spans="1:27" ht="13.5">
      <c r="A49" s="348" t="s">
        <v>93</v>
      </c>
      <c r="B49" s="136"/>
      <c r="C49" s="54"/>
      <c r="D49" s="355"/>
      <c r="E49" s="54">
        <v>29678000</v>
      </c>
      <c r="F49" s="53">
        <v>55575969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55575969</v>
      </c>
      <c r="Y49" s="53">
        <v>-55575969</v>
      </c>
      <c r="Z49" s="94">
        <v>-100</v>
      </c>
      <c r="AA49" s="95">
        <v>55575969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1430090005</v>
      </c>
      <c r="F60" s="264">
        <f t="shared" si="14"/>
        <v>1345455046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1345455046</v>
      </c>
      <c r="Y60" s="264">
        <f t="shared" si="14"/>
        <v>-1345455046</v>
      </c>
      <c r="Z60" s="324">
        <f>+IF(X60&lt;&gt;0,+(Y60/X60)*100,0)</f>
        <v>-100</v>
      </c>
      <c r="AA60" s="232">
        <f>+AA57+AA54+AA51+AA40+AA37+AA34+AA22+AA5</f>
        <v>1345455046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42932000</v>
      </c>
      <c r="F62" s="336">
        <f t="shared" si="15"/>
        <v>37432000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37432000</v>
      </c>
      <c r="Y62" s="336">
        <f t="shared" si="15"/>
        <v>-37432000</v>
      </c>
      <c r="Z62" s="325">
        <f>+IF(X62&lt;&gt;0,+(Y62/X62)*100,0)</f>
        <v>-100</v>
      </c>
      <c r="AA62" s="338">
        <f>SUM(AA63:AA66)</f>
        <v>37432000</v>
      </c>
    </row>
    <row r="63" spans="1:27" ht="13.5">
      <c r="A63" s="348" t="s">
        <v>258</v>
      </c>
      <c r="B63" s="136"/>
      <c r="C63" s="60"/>
      <c r="D63" s="327"/>
      <c r="E63" s="60">
        <v>42932000</v>
      </c>
      <c r="F63" s="59">
        <v>37432000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37432000</v>
      </c>
      <c r="Y63" s="59">
        <v>-37432000</v>
      </c>
      <c r="Z63" s="61">
        <v>-100</v>
      </c>
      <c r="AA63" s="62">
        <v>37432000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2014-08-06T08:17:25Z</dcterms:created>
  <dcterms:modified xsi:type="dcterms:W3CDTF">2014-08-25T06:52:58Z</dcterms:modified>
  <cp:category/>
  <cp:version/>
  <cp:contentType/>
  <cp:contentStatus/>
</cp:coreProperties>
</file>