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<sst xmlns="http://schemas.openxmlformats.org/spreadsheetml/2006/main" count="855" uniqueCount="302">
  <si>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City Of Tshwane(TSH)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</si>
  <si>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</si>
  <si>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</si>
  <si>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</si>
  <si>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</si>
  <si>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</si>
  <si>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</si>
  <si>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</si>
  <si>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</si>
  <si>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</si>
  <si>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</si>
  <si>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</si>
  <si>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</si>
  <si>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</si>
  <si>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</si>
  <si>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</si>
  <si>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</si>
  <si>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</si>
  <si>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</si>
  <si>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</si>
  <si>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</si>
  <si>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</si>
  <si>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</si>
  <si>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</si>
  <si>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</si>
  <si>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</si>
  <si>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</si>
  <si>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</si>
  <si>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</si>
  <si>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</si>
  <si>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</si>
  <si>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</si>
  <si>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</si>
  <si>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</si>
  <si>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</si>
  <si>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</si>
  <si>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</si>
  <si>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</si>
  <si>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</si>
  <si>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</si>
  <si>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</si>
  <si>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</si>
  <si>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</si>
  <si>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</si>
  <si>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</si>
  <si>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</si>
  <si>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</si>
  <si>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</si>
  <si>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</si>
  <si>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</si>
  <si>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</si>
  <si>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</si>
  <si>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</si>
  <si>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</si>
  <si>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</si>
  <si>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</si>
  <si>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</si>
  <si>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</si>
  <si>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</si>
  <si>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</si>
  <si>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</si>
  <si>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</si>
  <si>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</si>
  <si>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</si>
  <si>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</si>
  <si>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</si>
  <si>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</si>
  <si>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</si>
  <si>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</si>
  <si>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</si>
  <si>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City Of Tshwane(TSH)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</si>
  <si>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</si>
  <si>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</si>
  <si>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</si>
  <si>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</si>
  <si>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</si>
  <si>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</si>
  <si>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</si>
  <si>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</si>
  <si>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</si>
  <si>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</si>
  <si>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</si>
  <si>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</si>
  <si>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</si>
  <si>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</si>
  <si>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</si>
  <si>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</si>
  <si>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</si>
  <si>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</si>
  <si>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</si>
  <si>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</si>
  <si>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</si>
  <si>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</si>
  <si>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</si>
  <si>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</si>
  <si>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</si>
  <si>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</si>
  <si>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</si>
  <si>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</si>
  <si>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</si>
  <si>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City Of Tshwane(TSH)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</si>
  <si>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</si>
  <si>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</si>
  <si>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</si>
  <si>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</si>
  <si>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</si>
  <si>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</si>
  <si>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</si>
  <si>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</si>
  <si>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</si>
  <si>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</si>
  <si>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</si>
  <si>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</si>
  <si>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</si>
  <si>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</si>
  <si>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</si>
  <si>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</si>
  <si>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</si>
  <si>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</si>
  <si>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</si>
  <si>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</si>
  <si>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</si>
  <si>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</si>
  <si>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</si>
  <si>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</si>
  <si>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</si>
  <si>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</si>
  <si>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</si>
  <si>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</si>
  <si>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City Of Tshwane(TSH)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</si>
  <si>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</si>
  <si>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</si>
  <si>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</si>
  <si>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</si>
  <si>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</si>
  <si>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</si>
  <si>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</si>
  <si>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</si>
  <si>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</si>
  <si>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</si>
  <si>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City Of Tshwane(TSH)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</si>
  <si>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</si>
  <si>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</si>
  <si>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</si>
  <si>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</si>
  <si>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</si>
  <si>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</si>
  <si>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</si>
  <si>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</si>
  <si>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</si>
  <si>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</si>
  <si>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</si>
  <si>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</si>
  <si>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</si>
  <si>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</si>
  <si>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</si>
  <si>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</si>
  <si>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</si>
  <si>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</si>
  <si>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</si>
  <si>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</si>
  <si>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</si>
  <si>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</si>
  <si>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</si>
  <si>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</si>
  <si>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</si>
  <si>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</si>
  <si>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</si>
  <si>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</si>
  <si>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</si>
  <si>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</si>
  <si>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</si>
  <si>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</si>
  <si>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</si>
  <si>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City Of Tshwane(TSH)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</si>
  <si>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</si>
  <si>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</si>
  <si>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</si>
  <si>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</si>
  <si>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</si>
  <si>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</si>
  <si>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</si>
  <si>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</si>
  <si>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</si>
  <si>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</si>
  <si>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</si>
  <si>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</si>
  <si>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</si>
  <si>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</si>
  <si>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</si>
  <si>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</si>
  <si>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</si>
  <si>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</si>
  <si>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</si>
  <si>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</si>
  <si>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</si>
  <si>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</si>
  <si>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</si>
  <si>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</si>
  <si>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</si>
  <si>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</si>
  <si>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City Of Tshwane(TSH)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</si>
  <si>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</si>
  <si>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</si>
  <si>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</si>
  <si>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</si>
  <si>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</si>
  <si>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</si>
  <si>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</si>
  <si>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</si>
  <si>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</si>
  <si>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</si>
  <si>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</si>
  <si>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</si>
  <si>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</si>
  <si>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</si>
  <si>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</si>
  <si>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</si>
  <si>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</si>
  <si>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</si>
  <si>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</si>
  <si>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</si>
  <si>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</si>
  <si>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</si>
  <si>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</si>
  <si>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</si>
  <si>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City Of Tshwane(TSH)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</si>
  <si>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</si>
  <si>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</si>
  <si>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</si>
  <si>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</si>
  <si>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</si>
  <si>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</si>
  <si>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</si>
  <si>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</si>
  <si>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</si>
  <si>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</si>
  <si>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</si>
  <si>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</si>
  <si>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</si>
  <si>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</si>
  <si>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</si>
  <si>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</si>
  <si>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</si>
  <si>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</si>
  <si>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</si>
  <si>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</si>
  <si>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</si>
  <si>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</si>
  <si>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</si>
  <si>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</si>
  <si>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</si>
  <si>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</si>
  <si>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</si>
  <si>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</si>
  <si>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</si>
  <si>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</si>
  <si>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</si>
  <si>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</si>
  <si>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</si>
  <si>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</si>
  <si>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</si>
  <si>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City Of Tshwane(TSH)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</si>
  <si>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</si>
  <si>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</si>
  <si>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Gauteng: City Of Tshwane(TSH)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</si>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</sst>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3999445336</v>
      </c>
      <c r="C5" s="19">
        <v>0</v>
      </c>
      <c r="D5" s="59">
        <v>4464237900</v>
      </c>
      <c r="E5" s="60">
        <v>4461687900</v>
      </c>
      <c r="F5" s="60">
        <v>351588702</v>
      </c>
      <c r="G5" s="60">
        <v>367275791</v>
      </c>
      <c r="H5" s="60">
        <v>328127796</v>
      </c>
      <c r="I5" s="60">
        <v>1046992289</v>
      </c>
      <c r="J5" s="60">
        <v>357426334</v>
      </c>
      <c r="K5" s="60">
        <v>341716946</v>
      </c>
      <c r="L5" s="60">
        <v>352217875</v>
      </c>
      <c r="M5" s="60">
        <v>1051361155</v>
      </c>
      <c r="N5" s="60">
        <v>400747713</v>
      </c>
      <c r="O5" s="60">
        <v>434906071</v>
      </c>
      <c r="P5" s="60">
        <v>376557759</v>
      </c>
      <c r="Q5" s="60">
        <v>1212211543</v>
      </c>
      <c r="R5" s="60">
        <v>356909303</v>
      </c>
      <c r="S5" s="60">
        <v>384801519</v>
      </c>
      <c r="T5" s="60">
        <v>390173635</v>
      </c>
      <c r="U5" s="60">
        <v>1131884457</v>
      </c>
      <c r="V5" s="60">
        <v>4442449444</v>
      </c>
      <c r="W5" s="60">
        <v>4461687900</v>
      </c>
      <c r="X5" s="60">
        <v>-19238456</v>
      </c>
      <c r="Y5" s="61">
        <v>-0.43</v>
      </c>
      <c r="Z5" s="62">
        <v>4461687900</v>
      </c>
    </row>
    <row r="6" spans="1:26" ht="13.5">
      <c r="A6" s="58" t="s">
        <v>32</v>
      </c>
      <c r="B6" s="19">
        <v>11642235566</v>
      </c>
      <c r="C6" s="19">
        <v>0</v>
      </c>
      <c r="D6" s="59">
        <v>13191544911</v>
      </c>
      <c r="E6" s="60">
        <v>12995841935</v>
      </c>
      <c r="F6" s="60">
        <v>989838751</v>
      </c>
      <c r="G6" s="60">
        <v>1203630108</v>
      </c>
      <c r="H6" s="60">
        <v>1141722254</v>
      </c>
      <c r="I6" s="60">
        <v>3335191113</v>
      </c>
      <c r="J6" s="60">
        <v>1063663858</v>
      </c>
      <c r="K6" s="60">
        <v>1008723444</v>
      </c>
      <c r="L6" s="60">
        <v>976777149</v>
      </c>
      <c r="M6" s="60">
        <v>3049164451</v>
      </c>
      <c r="N6" s="60">
        <v>1189603394</v>
      </c>
      <c r="O6" s="60">
        <v>1143167184</v>
      </c>
      <c r="P6" s="60">
        <v>964813753</v>
      </c>
      <c r="Q6" s="60">
        <v>3297584331</v>
      </c>
      <c r="R6" s="60">
        <v>916541796</v>
      </c>
      <c r="S6" s="60">
        <v>1142174249</v>
      </c>
      <c r="T6" s="60">
        <v>1113190669</v>
      </c>
      <c r="U6" s="60">
        <v>3171906714</v>
      </c>
      <c r="V6" s="60">
        <v>12853846609</v>
      </c>
      <c r="W6" s="60">
        <v>12995841935</v>
      </c>
      <c r="X6" s="60">
        <v>-141995326</v>
      </c>
      <c r="Y6" s="61">
        <v>-1.09</v>
      </c>
      <c r="Z6" s="62">
        <v>12995841935</v>
      </c>
    </row>
    <row r="7" spans="1:26" ht="13.5">
      <c r="A7" s="58" t="s">
        <v>33</v>
      </c>
      <c r="B7" s="19">
        <v>62828009</v>
      </c>
      <c r="C7" s="19">
        <v>0</v>
      </c>
      <c r="D7" s="59">
        <v>38337400</v>
      </c>
      <c r="E7" s="60">
        <v>38604060</v>
      </c>
      <c r="F7" s="60">
        <v>2956750</v>
      </c>
      <c r="G7" s="60">
        <v>3396376</v>
      </c>
      <c r="H7" s="60">
        <v>1902131</v>
      </c>
      <c r="I7" s="60">
        <v>8255257</v>
      </c>
      <c r="J7" s="60">
        <v>2131832</v>
      </c>
      <c r="K7" s="60">
        <v>2534789</v>
      </c>
      <c r="L7" s="60">
        <v>8107326</v>
      </c>
      <c r="M7" s="60">
        <v>12773947</v>
      </c>
      <c r="N7" s="60">
        <v>4006786</v>
      </c>
      <c r="O7" s="60">
        <v>2687251</v>
      </c>
      <c r="P7" s="60">
        <v>3167219</v>
      </c>
      <c r="Q7" s="60">
        <v>9861256</v>
      </c>
      <c r="R7" s="60">
        <v>4861080</v>
      </c>
      <c r="S7" s="60">
        <v>4128847</v>
      </c>
      <c r="T7" s="60">
        <v>12090910</v>
      </c>
      <c r="U7" s="60">
        <v>21080837</v>
      </c>
      <c r="V7" s="60">
        <v>51971297</v>
      </c>
      <c r="W7" s="60">
        <v>38604060</v>
      </c>
      <c r="X7" s="60">
        <v>13367237</v>
      </c>
      <c r="Y7" s="61">
        <v>34.63</v>
      </c>
      <c r="Z7" s="62">
        <v>38604060</v>
      </c>
    </row>
    <row r="8" spans="1:26" ht="13.5">
      <c r="A8" s="58" t="s">
        <v>34</v>
      </c>
      <c r="B8" s="19">
        <v>2592220938</v>
      </c>
      <c r="C8" s="19">
        <v>0</v>
      </c>
      <c r="D8" s="59">
        <v>2927897331</v>
      </c>
      <c r="E8" s="60">
        <v>2966473654</v>
      </c>
      <c r="F8" s="60">
        <v>627401593</v>
      </c>
      <c r="G8" s="60">
        <v>-104000638</v>
      </c>
      <c r="H8" s="60">
        <v>450218163</v>
      </c>
      <c r="I8" s="60">
        <v>973619118</v>
      </c>
      <c r="J8" s="60">
        <v>49848016</v>
      </c>
      <c r="K8" s="60">
        <v>422139334</v>
      </c>
      <c r="L8" s="60">
        <v>474855413</v>
      </c>
      <c r="M8" s="60">
        <v>946842763</v>
      </c>
      <c r="N8" s="60">
        <v>58401902</v>
      </c>
      <c r="O8" s="60">
        <v>39762100</v>
      </c>
      <c r="P8" s="60">
        <v>766444740</v>
      </c>
      <c r="Q8" s="60">
        <v>864608742</v>
      </c>
      <c r="R8" s="60">
        <v>46791505</v>
      </c>
      <c r="S8" s="60">
        <v>44798555</v>
      </c>
      <c r="T8" s="60">
        <v>23852313</v>
      </c>
      <c r="U8" s="60">
        <v>115442373</v>
      </c>
      <c r="V8" s="60">
        <v>2900512996</v>
      </c>
      <c r="W8" s="60">
        <v>2966473654</v>
      </c>
      <c r="X8" s="60">
        <v>-65960658</v>
      </c>
      <c r="Y8" s="61">
        <v>-2.22</v>
      </c>
      <c r="Z8" s="62">
        <v>2966473654</v>
      </c>
    </row>
    <row r="9" spans="1:26" ht="13.5">
      <c r="A9" s="58" t="s">
        <v>35</v>
      </c>
      <c r="B9" s="19">
        <v>1278174344</v>
      </c>
      <c r="C9" s="19">
        <v>0</v>
      </c>
      <c r="D9" s="59">
        <v>1549977642</v>
      </c>
      <c r="E9" s="60">
        <v>1530521559</v>
      </c>
      <c r="F9" s="60">
        <v>78952187</v>
      </c>
      <c r="G9" s="60">
        <v>99026129</v>
      </c>
      <c r="H9" s="60">
        <v>115368601</v>
      </c>
      <c r="I9" s="60">
        <v>293346917</v>
      </c>
      <c r="J9" s="60">
        <v>109428372</v>
      </c>
      <c r="K9" s="60">
        <v>120360466</v>
      </c>
      <c r="L9" s="60">
        <v>97907672</v>
      </c>
      <c r="M9" s="60">
        <v>327696510</v>
      </c>
      <c r="N9" s="60">
        <v>110255100</v>
      </c>
      <c r="O9" s="60">
        <v>115540221</v>
      </c>
      <c r="P9" s="60">
        <v>162530395</v>
      </c>
      <c r="Q9" s="60">
        <v>388325716</v>
      </c>
      <c r="R9" s="60">
        <v>119684331</v>
      </c>
      <c r="S9" s="60">
        <v>120711246</v>
      </c>
      <c r="T9" s="60">
        <v>160118383</v>
      </c>
      <c r="U9" s="60">
        <v>400513960</v>
      </c>
      <c r="V9" s="60">
        <v>1409883103</v>
      </c>
      <c r="W9" s="60">
        <v>1530521559</v>
      </c>
      <c r="X9" s="60">
        <v>-120638456</v>
      </c>
      <c r="Y9" s="61">
        <v>-7.88</v>
      </c>
      <c r="Z9" s="62">
        <v>1530521559</v>
      </c>
    </row>
    <row r="10" spans="1:26" ht="25.5">
      <c r="A10" s="63" t="s">
        <v>277</v>
      </c>
      <c r="B10" s="64">
        <f>SUM(B5:B9)</f>
        <v>19574904193</v>
      </c>
      <c r="C10" s="64">
        <f>SUM(C5:C9)</f>
        <v>0</v>
      </c>
      <c r="D10" s="65">
        <f aca="true" t="shared" si="0" ref="D10:Z10">SUM(D5:D9)</f>
        <v>22171995184</v>
      </c>
      <c r="E10" s="66">
        <f t="shared" si="0"/>
        <v>21993129108</v>
      </c>
      <c r="F10" s="66">
        <f t="shared" si="0"/>
        <v>2050737983</v>
      </c>
      <c r="G10" s="66">
        <f t="shared" si="0"/>
        <v>1569327766</v>
      </c>
      <c r="H10" s="66">
        <f t="shared" si="0"/>
        <v>2037338945</v>
      </c>
      <c r="I10" s="66">
        <f t="shared" si="0"/>
        <v>5657404694</v>
      </c>
      <c r="J10" s="66">
        <f t="shared" si="0"/>
        <v>1582498412</v>
      </c>
      <c r="K10" s="66">
        <f t="shared" si="0"/>
        <v>1895474979</v>
      </c>
      <c r="L10" s="66">
        <f t="shared" si="0"/>
        <v>1909865435</v>
      </c>
      <c r="M10" s="66">
        <f t="shared" si="0"/>
        <v>5387838826</v>
      </c>
      <c r="N10" s="66">
        <f t="shared" si="0"/>
        <v>1763014895</v>
      </c>
      <c r="O10" s="66">
        <f t="shared" si="0"/>
        <v>1736062827</v>
      </c>
      <c r="P10" s="66">
        <f t="shared" si="0"/>
        <v>2273513866</v>
      </c>
      <c r="Q10" s="66">
        <f t="shared" si="0"/>
        <v>5772591588</v>
      </c>
      <c r="R10" s="66">
        <f t="shared" si="0"/>
        <v>1444788015</v>
      </c>
      <c r="S10" s="66">
        <f t="shared" si="0"/>
        <v>1696614416</v>
      </c>
      <c r="T10" s="66">
        <f t="shared" si="0"/>
        <v>1699425910</v>
      </c>
      <c r="U10" s="66">
        <f t="shared" si="0"/>
        <v>4840828341</v>
      </c>
      <c r="V10" s="66">
        <f t="shared" si="0"/>
        <v>21658663449</v>
      </c>
      <c r="W10" s="66">
        <f t="shared" si="0"/>
        <v>21993129108</v>
      </c>
      <c r="X10" s="66">
        <f t="shared" si="0"/>
        <v>-334465659</v>
      </c>
      <c r="Y10" s="67">
        <f>+IF(W10&lt;&gt;0,(X10/W10)*100,0)</f>
        <v>-1.5207734077200417</v>
      </c>
      <c r="Z10" s="68">
        <f t="shared" si="0"/>
        <v>21993129108</v>
      </c>
    </row>
    <row r="11" spans="1:26" ht="13.5">
      <c r="A11" s="58" t="s">
        <v>37</v>
      </c>
      <c r="B11" s="19">
        <v>5304963548</v>
      </c>
      <c r="C11" s="19">
        <v>0</v>
      </c>
      <c r="D11" s="59">
        <v>6138037835</v>
      </c>
      <c r="E11" s="60">
        <v>6123253985</v>
      </c>
      <c r="F11" s="60">
        <v>466472499</v>
      </c>
      <c r="G11" s="60">
        <v>460772627</v>
      </c>
      <c r="H11" s="60">
        <v>463895586</v>
      </c>
      <c r="I11" s="60">
        <v>1391140712</v>
      </c>
      <c r="J11" s="60">
        <v>468482522</v>
      </c>
      <c r="K11" s="60">
        <v>724523708</v>
      </c>
      <c r="L11" s="60">
        <v>469804476</v>
      </c>
      <c r="M11" s="60">
        <v>1662810706</v>
      </c>
      <c r="N11" s="60">
        <v>488193146</v>
      </c>
      <c r="O11" s="60">
        <v>492480330</v>
      </c>
      <c r="P11" s="60">
        <v>447326635</v>
      </c>
      <c r="Q11" s="60">
        <v>1428000111</v>
      </c>
      <c r="R11" s="60">
        <v>492499303</v>
      </c>
      <c r="S11" s="60">
        <v>477407041</v>
      </c>
      <c r="T11" s="60">
        <v>501493925</v>
      </c>
      <c r="U11" s="60">
        <v>1471400269</v>
      </c>
      <c r="V11" s="60">
        <v>5953351798</v>
      </c>
      <c r="W11" s="60">
        <v>6123253985</v>
      </c>
      <c r="X11" s="60">
        <v>-169902187</v>
      </c>
      <c r="Y11" s="61">
        <v>-2.77</v>
      </c>
      <c r="Z11" s="62">
        <v>6123253985</v>
      </c>
    </row>
    <row r="12" spans="1:26" ht="13.5">
      <c r="A12" s="58" t="s">
        <v>38</v>
      </c>
      <c r="B12" s="19">
        <v>92573295</v>
      </c>
      <c r="C12" s="19">
        <v>0</v>
      </c>
      <c r="D12" s="59">
        <v>103223043</v>
      </c>
      <c r="E12" s="60">
        <v>99451725</v>
      </c>
      <c r="F12" s="60">
        <v>7957790</v>
      </c>
      <c r="G12" s="60">
        <v>8037062</v>
      </c>
      <c r="H12" s="60">
        <v>8468494</v>
      </c>
      <c r="I12" s="60">
        <v>24463346</v>
      </c>
      <c r="J12" s="60">
        <v>7967002</v>
      </c>
      <c r="K12" s="60">
        <v>8121047</v>
      </c>
      <c r="L12" s="60">
        <v>8048918</v>
      </c>
      <c r="M12" s="60">
        <v>24136967</v>
      </c>
      <c r="N12" s="60">
        <v>8158081</v>
      </c>
      <c r="O12" s="60">
        <v>11409118</v>
      </c>
      <c r="P12" s="60">
        <v>8912363</v>
      </c>
      <c r="Q12" s="60">
        <v>28479562</v>
      </c>
      <c r="R12" s="60">
        <v>8324165</v>
      </c>
      <c r="S12" s="60">
        <v>8716928</v>
      </c>
      <c r="T12" s="60">
        <v>8197377</v>
      </c>
      <c r="U12" s="60">
        <v>25238470</v>
      </c>
      <c r="V12" s="60">
        <v>102318345</v>
      </c>
      <c r="W12" s="60">
        <v>99451725</v>
      </c>
      <c r="X12" s="60">
        <v>2866620</v>
      </c>
      <c r="Y12" s="61">
        <v>2.88</v>
      </c>
      <c r="Z12" s="62">
        <v>99451725</v>
      </c>
    </row>
    <row r="13" spans="1:26" ht="13.5">
      <c r="A13" s="58" t="s">
        <v>278</v>
      </c>
      <c r="B13" s="19">
        <v>1107939929</v>
      </c>
      <c r="C13" s="19">
        <v>0</v>
      </c>
      <c r="D13" s="59">
        <v>954409263</v>
      </c>
      <c r="E13" s="60">
        <v>1066140808</v>
      </c>
      <c r="F13" s="60">
        <v>74709080</v>
      </c>
      <c r="G13" s="60">
        <v>74857792</v>
      </c>
      <c r="H13" s="60">
        <v>74630403</v>
      </c>
      <c r="I13" s="60">
        <v>224197275</v>
      </c>
      <c r="J13" s="60">
        <v>72638826</v>
      </c>
      <c r="K13" s="60">
        <v>72267335</v>
      </c>
      <c r="L13" s="60">
        <v>80075842</v>
      </c>
      <c r="M13" s="60">
        <v>224982003</v>
      </c>
      <c r="N13" s="60">
        <v>157040475</v>
      </c>
      <c r="O13" s="60">
        <v>80299275</v>
      </c>
      <c r="P13" s="60">
        <v>98382031</v>
      </c>
      <c r="Q13" s="60">
        <v>335721781</v>
      </c>
      <c r="R13" s="60">
        <v>99770523</v>
      </c>
      <c r="S13" s="60">
        <v>79338359</v>
      </c>
      <c r="T13" s="60">
        <v>80885983</v>
      </c>
      <c r="U13" s="60">
        <v>259994865</v>
      </c>
      <c r="V13" s="60">
        <v>1044895924</v>
      </c>
      <c r="W13" s="60">
        <v>1066140808</v>
      </c>
      <c r="X13" s="60">
        <v>-21244884</v>
      </c>
      <c r="Y13" s="61">
        <v>-1.99</v>
      </c>
      <c r="Z13" s="62">
        <v>1066140808</v>
      </c>
    </row>
    <row r="14" spans="1:26" ht="13.5">
      <c r="A14" s="58" t="s">
        <v>40</v>
      </c>
      <c r="B14" s="19">
        <v>740274780</v>
      </c>
      <c r="C14" s="19">
        <v>0</v>
      </c>
      <c r="D14" s="59">
        <v>859248349</v>
      </c>
      <c r="E14" s="60">
        <v>816028003</v>
      </c>
      <c r="F14" s="60">
        <v>-11234</v>
      </c>
      <c r="G14" s="60">
        <v>1333977</v>
      </c>
      <c r="H14" s="60">
        <v>89362029</v>
      </c>
      <c r="I14" s="60">
        <v>90684772</v>
      </c>
      <c r="J14" s="60">
        <v>68288326</v>
      </c>
      <c r="K14" s="60">
        <v>3736419</v>
      </c>
      <c r="L14" s="60">
        <v>249326170</v>
      </c>
      <c r="M14" s="60">
        <v>321350915</v>
      </c>
      <c r="N14" s="60">
        <v>42468459</v>
      </c>
      <c r="O14" s="60">
        <v>1677131</v>
      </c>
      <c r="P14" s="60">
        <v>56486903</v>
      </c>
      <c r="Q14" s="60">
        <v>100632493</v>
      </c>
      <c r="R14" s="60">
        <v>-15446469</v>
      </c>
      <c r="S14" s="60">
        <v>83935236</v>
      </c>
      <c r="T14" s="60">
        <v>92939760</v>
      </c>
      <c r="U14" s="60">
        <v>161428527</v>
      </c>
      <c r="V14" s="60">
        <v>674096707</v>
      </c>
      <c r="W14" s="60">
        <v>816028003</v>
      </c>
      <c r="X14" s="60">
        <v>-141931296</v>
      </c>
      <c r="Y14" s="61">
        <v>-17.39</v>
      </c>
      <c r="Z14" s="62">
        <v>816028003</v>
      </c>
    </row>
    <row r="15" spans="1:26" ht="13.5">
      <c r="A15" s="58" t="s">
        <v>41</v>
      </c>
      <c r="B15" s="19">
        <v>7145145646</v>
      </c>
      <c r="C15" s="19">
        <v>0</v>
      </c>
      <c r="D15" s="59">
        <v>8140562467</v>
      </c>
      <c r="E15" s="60">
        <v>7713999955</v>
      </c>
      <c r="F15" s="60">
        <v>131855072</v>
      </c>
      <c r="G15" s="60">
        <v>916076079</v>
      </c>
      <c r="H15" s="60">
        <v>865582943</v>
      </c>
      <c r="I15" s="60">
        <v>1913514094</v>
      </c>
      <c r="J15" s="60">
        <v>1099888898</v>
      </c>
      <c r="K15" s="60">
        <v>578956096</v>
      </c>
      <c r="L15" s="60">
        <v>548657918</v>
      </c>
      <c r="M15" s="60">
        <v>2227502912</v>
      </c>
      <c r="N15" s="60">
        <v>523443209</v>
      </c>
      <c r="O15" s="60">
        <v>555952732</v>
      </c>
      <c r="P15" s="60">
        <v>526412877</v>
      </c>
      <c r="Q15" s="60">
        <v>1605808818</v>
      </c>
      <c r="R15" s="60">
        <v>537314088</v>
      </c>
      <c r="S15" s="60">
        <v>529213362</v>
      </c>
      <c r="T15" s="60">
        <v>689414311</v>
      </c>
      <c r="U15" s="60">
        <v>1755941761</v>
      </c>
      <c r="V15" s="60">
        <v>7502767585</v>
      </c>
      <c r="W15" s="60">
        <v>7713999955</v>
      </c>
      <c r="X15" s="60">
        <v>-211232370</v>
      </c>
      <c r="Y15" s="61">
        <v>-2.74</v>
      </c>
      <c r="Z15" s="62">
        <v>7713999955</v>
      </c>
    </row>
    <row r="16" spans="1:26" ht="13.5">
      <c r="A16" s="69" t="s">
        <v>42</v>
      </c>
      <c r="B16" s="19">
        <v>17290290</v>
      </c>
      <c r="C16" s="19">
        <v>0</v>
      </c>
      <c r="D16" s="59">
        <v>242917500</v>
      </c>
      <c r="E16" s="60">
        <v>242852500</v>
      </c>
      <c r="F16" s="60">
        <v>83249</v>
      </c>
      <c r="G16" s="60">
        <v>817037</v>
      </c>
      <c r="H16" s="60">
        <v>14128050</v>
      </c>
      <c r="I16" s="60">
        <v>15028336</v>
      </c>
      <c r="J16" s="60">
        <v>26953660</v>
      </c>
      <c r="K16" s="60">
        <v>41004623</v>
      </c>
      <c r="L16" s="60">
        <v>13405598</v>
      </c>
      <c r="M16" s="60">
        <v>81363881</v>
      </c>
      <c r="N16" s="60">
        <v>23911123</v>
      </c>
      <c r="O16" s="60">
        <v>36111364</v>
      </c>
      <c r="P16" s="60">
        <v>2956315</v>
      </c>
      <c r="Q16" s="60">
        <v>62978802</v>
      </c>
      <c r="R16" s="60">
        <v>43668562</v>
      </c>
      <c r="S16" s="60">
        <v>19846208</v>
      </c>
      <c r="T16" s="60">
        <v>4156356</v>
      </c>
      <c r="U16" s="60">
        <v>67671126</v>
      </c>
      <c r="V16" s="60">
        <v>227042145</v>
      </c>
      <c r="W16" s="60">
        <v>242852500</v>
      </c>
      <c r="X16" s="60">
        <v>-15810355</v>
      </c>
      <c r="Y16" s="61">
        <v>-6.51</v>
      </c>
      <c r="Z16" s="62">
        <v>242852500</v>
      </c>
    </row>
    <row r="17" spans="1:26" ht="13.5">
      <c r="A17" s="58" t="s">
        <v>43</v>
      </c>
      <c r="B17" s="19">
        <v>5409099585</v>
      </c>
      <c r="C17" s="19">
        <v>0</v>
      </c>
      <c r="D17" s="59">
        <v>5733596728</v>
      </c>
      <c r="E17" s="60">
        <v>5931402131</v>
      </c>
      <c r="F17" s="60">
        <v>264892801</v>
      </c>
      <c r="G17" s="60">
        <v>226510161</v>
      </c>
      <c r="H17" s="60">
        <v>396139144</v>
      </c>
      <c r="I17" s="60">
        <v>887542106</v>
      </c>
      <c r="J17" s="60">
        <v>508314215</v>
      </c>
      <c r="K17" s="60">
        <v>455412477</v>
      </c>
      <c r="L17" s="60">
        <v>474470011</v>
      </c>
      <c r="M17" s="60">
        <v>1438196703</v>
      </c>
      <c r="N17" s="60">
        <v>417474761</v>
      </c>
      <c r="O17" s="60">
        <v>623539327</v>
      </c>
      <c r="P17" s="60">
        <v>610373609</v>
      </c>
      <c r="Q17" s="60">
        <v>1651387697</v>
      </c>
      <c r="R17" s="60">
        <v>528650105</v>
      </c>
      <c r="S17" s="60">
        <v>554630761</v>
      </c>
      <c r="T17" s="60">
        <v>900802768</v>
      </c>
      <c r="U17" s="60">
        <v>1984083634</v>
      </c>
      <c r="V17" s="60">
        <v>5961210140</v>
      </c>
      <c r="W17" s="60">
        <v>5931402131</v>
      </c>
      <c r="X17" s="60">
        <v>29808009</v>
      </c>
      <c r="Y17" s="61">
        <v>0.5</v>
      </c>
      <c r="Z17" s="62">
        <v>5931402131</v>
      </c>
    </row>
    <row r="18" spans="1:26" ht="13.5">
      <c r="A18" s="70" t="s">
        <v>44</v>
      </c>
      <c r="B18" s="71">
        <f>SUM(B11:B17)</f>
        <v>19817287073</v>
      </c>
      <c r="C18" s="71">
        <f>SUM(C11:C17)</f>
        <v>0</v>
      </c>
      <c r="D18" s="72">
        <f aca="true" t="shared" si="1" ref="D18:Z18">SUM(D11:D17)</f>
        <v>22171995185</v>
      </c>
      <c r="E18" s="73">
        <f t="shared" si="1"/>
        <v>21993129107</v>
      </c>
      <c r="F18" s="73">
        <f t="shared" si="1"/>
        <v>945959257</v>
      </c>
      <c r="G18" s="73">
        <f t="shared" si="1"/>
        <v>1688404735</v>
      </c>
      <c r="H18" s="73">
        <f t="shared" si="1"/>
        <v>1912206649</v>
      </c>
      <c r="I18" s="73">
        <f t="shared" si="1"/>
        <v>4546570641</v>
      </c>
      <c r="J18" s="73">
        <f t="shared" si="1"/>
        <v>2252533449</v>
      </c>
      <c r="K18" s="73">
        <f t="shared" si="1"/>
        <v>1884021705</v>
      </c>
      <c r="L18" s="73">
        <f t="shared" si="1"/>
        <v>1843788933</v>
      </c>
      <c r="M18" s="73">
        <f t="shared" si="1"/>
        <v>5980344087</v>
      </c>
      <c r="N18" s="73">
        <f t="shared" si="1"/>
        <v>1660689254</v>
      </c>
      <c r="O18" s="73">
        <f t="shared" si="1"/>
        <v>1801469277</v>
      </c>
      <c r="P18" s="73">
        <f t="shared" si="1"/>
        <v>1750850733</v>
      </c>
      <c r="Q18" s="73">
        <f t="shared" si="1"/>
        <v>5213009264</v>
      </c>
      <c r="R18" s="73">
        <f t="shared" si="1"/>
        <v>1694780277</v>
      </c>
      <c r="S18" s="73">
        <f t="shared" si="1"/>
        <v>1753087895</v>
      </c>
      <c r="T18" s="73">
        <f t="shared" si="1"/>
        <v>2277890480</v>
      </c>
      <c r="U18" s="73">
        <f t="shared" si="1"/>
        <v>5725758652</v>
      </c>
      <c r="V18" s="73">
        <f t="shared" si="1"/>
        <v>21465682644</v>
      </c>
      <c r="W18" s="73">
        <f t="shared" si="1"/>
        <v>21993129107</v>
      </c>
      <c r="X18" s="73">
        <f t="shared" si="1"/>
        <v>-527446463</v>
      </c>
      <c r="Y18" s="67">
        <f>+IF(W18&lt;&gt;0,(X18/W18)*100,0)</f>
        <v>-2.398232922809168</v>
      </c>
      <c r="Z18" s="74">
        <f t="shared" si="1"/>
        <v>21993129107</v>
      </c>
    </row>
    <row r="19" spans="1:26" ht="13.5">
      <c r="A19" s="70" t="s">
        <v>45</v>
      </c>
      <c r="B19" s="75">
        <f>+B10-B18</f>
        <v>-242382880</v>
      </c>
      <c r="C19" s="75">
        <f>+C10-C18</f>
        <v>0</v>
      </c>
      <c r="D19" s="76">
        <f aca="true" t="shared" si="2" ref="D19:Z19">+D10-D18</f>
        <v>-1</v>
      </c>
      <c r="E19" s="77">
        <f t="shared" si="2"/>
        <v>1</v>
      </c>
      <c r="F19" s="77">
        <f t="shared" si="2"/>
        <v>1104778726</v>
      </c>
      <c r="G19" s="77">
        <f t="shared" si="2"/>
        <v>-119076969</v>
      </c>
      <c r="H19" s="77">
        <f t="shared" si="2"/>
        <v>125132296</v>
      </c>
      <c r="I19" s="77">
        <f t="shared" si="2"/>
        <v>1110834053</v>
      </c>
      <c r="J19" s="77">
        <f t="shared" si="2"/>
        <v>-670035037</v>
      </c>
      <c r="K19" s="77">
        <f t="shared" si="2"/>
        <v>11453274</v>
      </c>
      <c r="L19" s="77">
        <f t="shared" si="2"/>
        <v>66076502</v>
      </c>
      <c r="M19" s="77">
        <f t="shared" si="2"/>
        <v>-592505261</v>
      </c>
      <c r="N19" s="77">
        <f t="shared" si="2"/>
        <v>102325641</v>
      </c>
      <c r="O19" s="77">
        <f t="shared" si="2"/>
        <v>-65406450</v>
      </c>
      <c r="P19" s="77">
        <f t="shared" si="2"/>
        <v>522663133</v>
      </c>
      <c r="Q19" s="77">
        <f t="shared" si="2"/>
        <v>559582324</v>
      </c>
      <c r="R19" s="77">
        <f t="shared" si="2"/>
        <v>-249992262</v>
      </c>
      <c r="S19" s="77">
        <f t="shared" si="2"/>
        <v>-56473479</v>
      </c>
      <c r="T19" s="77">
        <f t="shared" si="2"/>
        <v>-578464570</v>
      </c>
      <c r="U19" s="77">
        <f t="shared" si="2"/>
        <v>-884930311</v>
      </c>
      <c r="V19" s="77">
        <f t="shared" si="2"/>
        <v>192980805</v>
      </c>
      <c r="W19" s="77">
        <f>IF(E10=E18,0,W10-W18)</f>
        <v>1</v>
      </c>
      <c r="X19" s="77">
        <f t="shared" si="2"/>
        <v>192980804</v>
      </c>
      <c r="Y19" s="78">
        <f>+IF(W19&lt;&gt;0,(X19/W19)*100,0)</f>
        <v>19298080400</v>
      </c>
      <c r="Z19" s="79">
        <f t="shared" si="2"/>
        <v>1</v>
      </c>
    </row>
    <row r="20" spans="1:26" ht="13.5">
      <c r="A20" s="58" t="s">
        <v>46</v>
      </c>
      <c r="B20" s="19">
        <v>2151545533</v>
      </c>
      <c r="C20" s="19">
        <v>0</v>
      </c>
      <c r="D20" s="59">
        <v>2097038969</v>
      </c>
      <c r="E20" s="60">
        <v>2219778681</v>
      </c>
      <c r="F20" s="60">
        <v>33967978</v>
      </c>
      <c r="G20" s="60">
        <v>85777407</v>
      </c>
      <c r="H20" s="60">
        <v>169936140</v>
      </c>
      <c r="I20" s="60">
        <v>289681525</v>
      </c>
      <c r="J20" s="60">
        <v>77336858</v>
      </c>
      <c r="K20" s="60">
        <v>288934529</v>
      </c>
      <c r="L20" s="60">
        <v>281119964</v>
      </c>
      <c r="M20" s="60">
        <v>647391351</v>
      </c>
      <c r="N20" s="60">
        <v>34282262</v>
      </c>
      <c r="O20" s="60">
        <v>110847147</v>
      </c>
      <c r="P20" s="60">
        <v>199990252</v>
      </c>
      <c r="Q20" s="60">
        <v>345119661</v>
      </c>
      <c r="R20" s="60">
        <v>165738278</v>
      </c>
      <c r="S20" s="60">
        <v>335096256</v>
      </c>
      <c r="T20" s="60">
        <v>282911275</v>
      </c>
      <c r="U20" s="60">
        <v>783745809</v>
      </c>
      <c r="V20" s="60">
        <v>2065938346</v>
      </c>
      <c r="W20" s="60">
        <v>2219778681</v>
      </c>
      <c r="X20" s="60">
        <v>-153840335</v>
      </c>
      <c r="Y20" s="61">
        <v>-6.93</v>
      </c>
      <c r="Z20" s="62">
        <v>2219778681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1909162653</v>
      </c>
      <c r="C22" s="86">
        <f>SUM(C19:C21)</f>
        <v>0</v>
      </c>
      <c r="D22" s="87">
        <f aca="true" t="shared" si="3" ref="D22:Z22">SUM(D19:D21)</f>
        <v>2097038968</v>
      </c>
      <c r="E22" s="88">
        <f t="shared" si="3"/>
        <v>2219778682</v>
      </c>
      <c r="F22" s="88">
        <f t="shared" si="3"/>
        <v>1138746704</v>
      </c>
      <c r="G22" s="88">
        <f t="shared" si="3"/>
        <v>-33299562</v>
      </c>
      <c r="H22" s="88">
        <f t="shared" si="3"/>
        <v>295068436</v>
      </c>
      <c r="I22" s="88">
        <f t="shared" si="3"/>
        <v>1400515578</v>
      </c>
      <c r="J22" s="88">
        <f t="shared" si="3"/>
        <v>-592698179</v>
      </c>
      <c r="K22" s="88">
        <f t="shared" si="3"/>
        <v>300387803</v>
      </c>
      <c r="L22" s="88">
        <f t="shared" si="3"/>
        <v>347196466</v>
      </c>
      <c r="M22" s="88">
        <f t="shared" si="3"/>
        <v>54886090</v>
      </c>
      <c r="N22" s="88">
        <f t="shared" si="3"/>
        <v>136607903</v>
      </c>
      <c r="O22" s="88">
        <f t="shared" si="3"/>
        <v>45440697</v>
      </c>
      <c r="P22" s="88">
        <f t="shared" si="3"/>
        <v>722653385</v>
      </c>
      <c r="Q22" s="88">
        <f t="shared" si="3"/>
        <v>904701985</v>
      </c>
      <c r="R22" s="88">
        <f t="shared" si="3"/>
        <v>-84253984</v>
      </c>
      <c r="S22" s="88">
        <f t="shared" si="3"/>
        <v>278622777</v>
      </c>
      <c r="T22" s="88">
        <f t="shared" si="3"/>
        <v>-295553295</v>
      </c>
      <c r="U22" s="88">
        <f t="shared" si="3"/>
        <v>-101184502</v>
      </c>
      <c r="V22" s="88">
        <f t="shared" si="3"/>
        <v>2258919151</v>
      </c>
      <c r="W22" s="88">
        <f t="shared" si="3"/>
        <v>2219778682</v>
      </c>
      <c r="X22" s="88">
        <f t="shared" si="3"/>
        <v>39140469</v>
      </c>
      <c r="Y22" s="89">
        <f>+IF(W22&lt;&gt;0,(X22/W22)*100,0)</f>
        <v>1.7632599735003671</v>
      </c>
      <c r="Z22" s="90">
        <f t="shared" si="3"/>
        <v>2219778682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1909162653</v>
      </c>
      <c r="C24" s="75">
        <f>SUM(C22:C23)</f>
        <v>0</v>
      </c>
      <c r="D24" s="76">
        <f aca="true" t="shared" si="4" ref="D24:Z24">SUM(D22:D23)</f>
        <v>2097038968</v>
      </c>
      <c r="E24" s="77">
        <f t="shared" si="4"/>
        <v>2219778682</v>
      </c>
      <c r="F24" s="77">
        <f t="shared" si="4"/>
        <v>1138746704</v>
      </c>
      <c r="G24" s="77">
        <f t="shared" si="4"/>
        <v>-33299562</v>
      </c>
      <c r="H24" s="77">
        <f t="shared" si="4"/>
        <v>295068436</v>
      </c>
      <c r="I24" s="77">
        <f t="shared" si="4"/>
        <v>1400515578</v>
      </c>
      <c r="J24" s="77">
        <f t="shared" si="4"/>
        <v>-592698179</v>
      </c>
      <c r="K24" s="77">
        <f t="shared" si="4"/>
        <v>300387803</v>
      </c>
      <c r="L24" s="77">
        <f t="shared" si="4"/>
        <v>347196466</v>
      </c>
      <c r="M24" s="77">
        <f t="shared" si="4"/>
        <v>54886090</v>
      </c>
      <c r="N24" s="77">
        <f t="shared" si="4"/>
        <v>136607903</v>
      </c>
      <c r="O24" s="77">
        <f t="shared" si="4"/>
        <v>45440697</v>
      </c>
      <c r="P24" s="77">
        <f t="shared" si="4"/>
        <v>722653385</v>
      </c>
      <c r="Q24" s="77">
        <f t="shared" si="4"/>
        <v>904701985</v>
      </c>
      <c r="R24" s="77">
        <f t="shared" si="4"/>
        <v>-84253984</v>
      </c>
      <c r="S24" s="77">
        <f t="shared" si="4"/>
        <v>278622777</v>
      </c>
      <c r="T24" s="77">
        <f t="shared" si="4"/>
        <v>-295553295</v>
      </c>
      <c r="U24" s="77">
        <f t="shared" si="4"/>
        <v>-101184502</v>
      </c>
      <c r="V24" s="77">
        <f t="shared" si="4"/>
        <v>2258919151</v>
      </c>
      <c r="W24" s="77">
        <f t="shared" si="4"/>
        <v>2219778682</v>
      </c>
      <c r="X24" s="77">
        <f t="shared" si="4"/>
        <v>39140469</v>
      </c>
      <c r="Y24" s="78">
        <f>+IF(W24&lt;&gt;0,(X24/W24)*100,0)</f>
        <v>1.7632599735003671</v>
      </c>
      <c r="Z24" s="79">
        <f t="shared" si="4"/>
        <v>2219778682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4550503401</v>
      </c>
      <c r="C27" s="22">
        <v>0</v>
      </c>
      <c r="D27" s="99">
        <v>4345256415</v>
      </c>
      <c r="E27" s="100">
        <v>4507590226</v>
      </c>
      <c r="F27" s="100">
        <v>15149929</v>
      </c>
      <c r="G27" s="100">
        <v>174108956</v>
      </c>
      <c r="H27" s="100">
        <v>323983387</v>
      </c>
      <c r="I27" s="100">
        <v>513242272</v>
      </c>
      <c r="J27" s="100">
        <v>393485131</v>
      </c>
      <c r="K27" s="100">
        <v>319940275</v>
      </c>
      <c r="L27" s="100">
        <v>466139927</v>
      </c>
      <c r="M27" s="100">
        <v>1179565333</v>
      </c>
      <c r="N27" s="100">
        <v>92945764</v>
      </c>
      <c r="O27" s="100">
        <v>247036585</v>
      </c>
      <c r="P27" s="100">
        <v>331754898</v>
      </c>
      <c r="Q27" s="100">
        <v>671737247</v>
      </c>
      <c r="R27" s="100">
        <v>305189913</v>
      </c>
      <c r="S27" s="100">
        <v>657355166</v>
      </c>
      <c r="T27" s="100">
        <v>880603070</v>
      </c>
      <c r="U27" s="100">
        <v>1843148149</v>
      </c>
      <c r="V27" s="100">
        <v>4207693001</v>
      </c>
      <c r="W27" s="100">
        <v>4507590226</v>
      </c>
      <c r="X27" s="100">
        <v>-299897225</v>
      </c>
      <c r="Y27" s="101">
        <v>-6.65</v>
      </c>
      <c r="Z27" s="102">
        <v>4507590226</v>
      </c>
    </row>
    <row r="28" spans="1:26" ht="13.5">
      <c r="A28" s="103" t="s">
        <v>46</v>
      </c>
      <c r="B28" s="19">
        <v>2151545532</v>
      </c>
      <c r="C28" s="19">
        <v>0</v>
      </c>
      <c r="D28" s="59">
        <v>2097038969</v>
      </c>
      <c r="E28" s="60">
        <v>2219778681</v>
      </c>
      <c r="F28" s="60">
        <v>33967978</v>
      </c>
      <c r="G28" s="60">
        <v>85777407</v>
      </c>
      <c r="H28" s="60">
        <v>192749582</v>
      </c>
      <c r="I28" s="60">
        <v>312494967</v>
      </c>
      <c r="J28" s="60">
        <v>211518776</v>
      </c>
      <c r="K28" s="60">
        <v>132000992</v>
      </c>
      <c r="L28" s="60">
        <v>281118340</v>
      </c>
      <c r="M28" s="60">
        <v>624638108</v>
      </c>
      <c r="N28" s="60">
        <v>34473796</v>
      </c>
      <c r="O28" s="60">
        <v>110799315</v>
      </c>
      <c r="P28" s="60">
        <v>199985988</v>
      </c>
      <c r="Q28" s="60">
        <v>345259099</v>
      </c>
      <c r="R28" s="60">
        <v>167420343</v>
      </c>
      <c r="S28" s="60">
        <v>335441172</v>
      </c>
      <c r="T28" s="60">
        <v>290471352</v>
      </c>
      <c r="U28" s="60">
        <v>793332867</v>
      </c>
      <c r="V28" s="60">
        <v>2075725041</v>
      </c>
      <c r="W28" s="60">
        <v>2219778681</v>
      </c>
      <c r="X28" s="60">
        <v>-144053640</v>
      </c>
      <c r="Y28" s="61">
        <v>-6.49</v>
      </c>
      <c r="Z28" s="62">
        <v>2219778681</v>
      </c>
    </row>
    <row r="29" spans="1:26" ht="13.5">
      <c r="A29" s="58" t="s">
        <v>282</v>
      </c>
      <c r="B29" s="19">
        <v>86435401</v>
      </c>
      <c r="C29" s="19">
        <v>0</v>
      </c>
      <c r="D29" s="59">
        <v>95900000</v>
      </c>
      <c r="E29" s="60">
        <v>95900000</v>
      </c>
      <c r="F29" s="60">
        <v>1440760</v>
      </c>
      <c r="G29" s="60">
        <v>4395640</v>
      </c>
      <c r="H29" s="60">
        <v>5988531</v>
      </c>
      <c r="I29" s="60">
        <v>11824931</v>
      </c>
      <c r="J29" s="60">
        <v>9398305</v>
      </c>
      <c r="K29" s="60">
        <v>5402190</v>
      </c>
      <c r="L29" s="60">
        <v>7214091</v>
      </c>
      <c r="M29" s="60">
        <v>22014586</v>
      </c>
      <c r="N29" s="60">
        <v>2487657</v>
      </c>
      <c r="O29" s="60">
        <v>3661662</v>
      </c>
      <c r="P29" s="60">
        <v>5560241</v>
      </c>
      <c r="Q29" s="60">
        <v>11709560</v>
      </c>
      <c r="R29" s="60">
        <v>6130666</v>
      </c>
      <c r="S29" s="60">
        <v>4854350</v>
      </c>
      <c r="T29" s="60">
        <v>37272798</v>
      </c>
      <c r="U29" s="60">
        <v>48257814</v>
      </c>
      <c r="V29" s="60">
        <v>93806891</v>
      </c>
      <c r="W29" s="60">
        <v>95900000</v>
      </c>
      <c r="X29" s="60">
        <v>-2093109</v>
      </c>
      <c r="Y29" s="61">
        <v>-2.18</v>
      </c>
      <c r="Z29" s="62">
        <v>95900000</v>
      </c>
    </row>
    <row r="30" spans="1:26" ht="13.5">
      <c r="A30" s="58" t="s">
        <v>52</v>
      </c>
      <c r="B30" s="19">
        <v>2126587938</v>
      </c>
      <c r="C30" s="19">
        <v>0</v>
      </c>
      <c r="D30" s="59">
        <v>1600000000</v>
      </c>
      <c r="E30" s="60">
        <v>1600000000</v>
      </c>
      <c r="F30" s="60">
        <v>-20099458</v>
      </c>
      <c r="G30" s="60">
        <v>70075293</v>
      </c>
      <c r="H30" s="60">
        <v>98779796</v>
      </c>
      <c r="I30" s="60">
        <v>148755631</v>
      </c>
      <c r="J30" s="60">
        <v>136432777</v>
      </c>
      <c r="K30" s="60">
        <v>136532823</v>
      </c>
      <c r="L30" s="60">
        <v>140234856</v>
      </c>
      <c r="M30" s="60">
        <v>413200456</v>
      </c>
      <c r="N30" s="60">
        <v>33618520</v>
      </c>
      <c r="O30" s="60">
        <v>98618179</v>
      </c>
      <c r="P30" s="60">
        <v>84698377</v>
      </c>
      <c r="Q30" s="60">
        <v>216935076</v>
      </c>
      <c r="R30" s="60">
        <v>92218470</v>
      </c>
      <c r="S30" s="60">
        <v>253257966</v>
      </c>
      <c r="T30" s="60">
        <v>385407122</v>
      </c>
      <c r="U30" s="60">
        <v>730883558</v>
      </c>
      <c r="V30" s="60">
        <v>1509774721</v>
      </c>
      <c r="W30" s="60">
        <v>1600000000</v>
      </c>
      <c r="X30" s="60">
        <v>-90225279</v>
      </c>
      <c r="Y30" s="61">
        <v>-5.64</v>
      </c>
      <c r="Z30" s="62">
        <v>1600000000</v>
      </c>
    </row>
    <row r="31" spans="1:26" ht="13.5">
      <c r="A31" s="58" t="s">
        <v>53</v>
      </c>
      <c r="B31" s="19">
        <v>185934530</v>
      </c>
      <c r="C31" s="19">
        <v>0</v>
      </c>
      <c r="D31" s="59">
        <v>552317446</v>
      </c>
      <c r="E31" s="60">
        <v>591911545</v>
      </c>
      <c r="F31" s="60">
        <v>-159352</v>
      </c>
      <c r="G31" s="60">
        <v>13860616</v>
      </c>
      <c r="H31" s="60">
        <v>26465478</v>
      </c>
      <c r="I31" s="60">
        <v>40166742</v>
      </c>
      <c r="J31" s="60">
        <v>36135277</v>
      </c>
      <c r="K31" s="60">
        <v>46004270</v>
      </c>
      <c r="L31" s="60">
        <v>37572640</v>
      </c>
      <c r="M31" s="60">
        <v>119712187</v>
      </c>
      <c r="N31" s="60">
        <v>22365790</v>
      </c>
      <c r="O31" s="60">
        <v>33957432</v>
      </c>
      <c r="P31" s="60">
        <v>41510292</v>
      </c>
      <c r="Q31" s="60">
        <v>97833514</v>
      </c>
      <c r="R31" s="60">
        <v>39420435</v>
      </c>
      <c r="S31" s="60">
        <v>63801681</v>
      </c>
      <c r="T31" s="60">
        <v>167451798</v>
      </c>
      <c r="U31" s="60">
        <v>270673914</v>
      </c>
      <c r="V31" s="60">
        <v>528386357</v>
      </c>
      <c r="W31" s="60">
        <v>591911545</v>
      </c>
      <c r="X31" s="60">
        <v>-63525188</v>
      </c>
      <c r="Y31" s="61">
        <v>-10.73</v>
      </c>
      <c r="Z31" s="62">
        <v>591911545</v>
      </c>
    </row>
    <row r="32" spans="1:26" ht="13.5">
      <c r="A32" s="70" t="s">
        <v>54</v>
      </c>
      <c r="B32" s="22">
        <f>SUM(B28:B31)</f>
        <v>4550503401</v>
      </c>
      <c r="C32" s="22">
        <f>SUM(C28:C31)</f>
        <v>0</v>
      </c>
      <c r="D32" s="99">
        <f aca="true" t="shared" si="5" ref="D32:Z32">SUM(D28:D31)</f>
        <v>4345256415</v>
      </c>
      <c r="E32" s="100">
        <f t="shared" si="5"/>
        <v>4507590226</v>
      </c>
      <c r="F32" s="100">
        <f t="shared" si="5"/>
        <v>15149928</v>
      </c>
      <c r="G32" s="100">
        <f t="shared" si="5"/>
        <v>174108956</v>
      </c>
      <c r="H32" s="100">
        <f t="shared" si="5"/>
        <v>323983387</v>
      </c>
      <c r="I32" s="100">
        <f t="shared" si="5"/>
        <v>513242271</v>
      </c>
      <c r="J32" s="100">
        <f t="shared" si="5"/>
        <v>393485135</v>
      </c>
      <c r="K32" s="100">
        <f t="shared" si="5"/>
        <v>319940275</v>
      </c>
      <c r="L32" s="100">
        <f t="shared" si="5"/>
        <v>466139927</v>
      </c>
      <c r="M32" s="100">
        <f t="shared" si="5"/>
        <v>1179565337</v>
      </c>
      <c r="N32" s="100">
        <f t="shared" si="5"/>
        <v>92945763</v>
      </c>
      <c r="O32" s="100">
        <f t="shared" si="5"/>
        <v>247036588</v>
      </c>
      <c r="P32" s="100">
        <f t="shared" si="5"/>
        <v>331754898</v>
      </c>
      <c r="Q32" s="100">
        <f t="shared" si="5"/>
        <v>671737249</v>
      </c>
      <c r="R32" s="100">
        <f t="shared" si="5"/>
        <v>305189914</v>
      </c>
      <c r="S32" s="100">
        <f t="shared" si="5"/>
        <v>657355169</v>
      </c>
      <c r="T32" s="100">
        <f t="shared" si="5"/>
        <v>880603070</v>
      </c>
      <c r="U32" s="100">
        <f t="shared" si="5"/>
        <v>1843148153</v>
      </c>
      <c r="V32" s="100">
        <f t="shared" si="5"/>
        <v>4207693010</v>
      </c>
      <c r="W32" s="100">
        <f t="shared" si="5"/>
        <v>4507590226</v>
      </c>
      <c r="X32" s="100">
        <f t="shared" si="5"/>
        <v>-299897216</v>
      </c>
      <c r="Y32" s="101">
        <f>+IF(W32&lt;&gt;0,(X32/W32)*100,0)</f>
        <v>-6.653160579463906</v>
      </c>
      <c r="Z32" s="102">
        <f t="shared" si="5"/>
        <v>4507590226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5608137162</v>
      </c>
      <c r="C35" s="19">
        <v>0</v>
      </c>
      <c r="D35" s="59">
        <v>6099364705</v>
      </c>
      <c r="E35" s="60">
        <v>5805705377</v>
      </c>
      <c r="F35" s="60">
        <v>5157583990</v>
      </c>
      <c r="G35" s="60">
        <v>4398433889</v>
      </c>
      <c r="H35" s="60">
        <v>4486012628</v>
      </c>
      <c r="I35" s="60">
        <v>4486012628</v>
      </c>
      <c r="J35" s="60">
        <v>4256613348</v>
      </c>
      <c r="K35" s="60">
        <v>4967392642</v>
      </c>
      <c r="L35" s="60">
        <v>4281693317</v>
      </c>
      <c r="M35" s="60">
        <v>4281693317</v>
      </c>
      <c r="N35" s="60">
        <v>4373029987</v>
      </c>
      <c r="O35" s="60">
        <v>4680989658</v>
      </c>
      <c r="P35" s="60">
        <v>4965029956</v>
      </c>
      <c r="Q35" s="60">
        <v>4965029956</v>
      </c>
      <c r="R35" s="60">
        <v>4697690856</v>
      </c>
      <c r="S35" s="60">
        <v>4915502112</v>
      </c>
      <c r="T35" s="60">
        <v>5471422247</v>
      </c>
      <c r="U35" s="60">
        <v>5471422247</v>
      </c>
      <c r="V35" s="60">
        <v>5471422247</v>
      </c>
      <c r="W35" s="60">
        <v>5805705377</v>
      </c>
      <c r="X35" s="60">
        <v>-334283130</v>
      </c>
      <c r="Y35" s="61">
        <v>-5.76</v>
      </c>
      <c r="Z35" s="62">
        <v>5805705377</v>
      </c>
    </row>
    <row r="36" spans="1:26" ht="13.5">
      <c r="A36" s="58" t="s">
        <v>57</v>
      </c>
      <c r="B36" s="19">
        <v>24416400571</v>
      </c>
      <c r="C36" s="19">
        <v>0</v>
      </c>
      <c r="D36" s="59">
        <v>26867869155</v>
      </c>
      <c r="E36" s="60">
        <v>27596949011</v>
      </c>
      <c r="F36" s="60">
        <v>23342643366</v>
      </c>
      <c r="G36" s="60">
        <v>24425183420</v>
      </c>
      <c r="H36" s="60">
        <v>24675857613</v>
      </c>
      <c r="I36" s="60">
        <v>24675857613</v>
      </c>
      <c r="J36" s="60">
        <v>24974403575</v>
      </c>
      <c r="K36" s="60">
        <v>25248791053</v>
      </c>
      <c r="L36" s="60">
        <v>25586959826</v>
      </c>
      <c r="M36" s="60">
        <v>25586959826</v>
      </c>
      <c r="N36" s="60">
        <v>25545701934</v>
      </c>
      <c r="O36" s="60">
        <v>25713921230</v>
      </c>
      <c r="P36" s="60">
        <v>25929378097</v>
      </c>
      <c r="Q36" s="60">
        <v>25929378097</v>
      </c>
      <c r="R36" s="60">
        <v>26172415816</v>
      </c>
      <c r="S36" s="60">
        <v>26675203558</v>
      </c>
      <c r="T36" s="60">
        <v>27562889290</v>
      </c>
      <c r="U36" s="60">
        <v>27562889290</v>
      </c>
      <c r="V36" s="60">
        <v>27562889290</v>
      </c>
      <c r="W36" s="60">
        <v>27596949011</v>
      </c>
      <c r="X36" s="60">
        <v>-34059721</v>
      </c>
      <c r="Y36" s="61">
        <v>-0.12</v>
      </c>
      <c r="Z36" s="62">
        <v>27596949011</v>
      </c>
    </row>
    <row r="37" spans="1:26" ht="13.5">
      <c r="A37" s="58" t="s">
        <v>58</v>
      </c>
      <c r="B37" s="19">
        <v>6340320923</v>
      </c>
      <c r="C37" s="19">
        <v>0</v>
      </c>
      <c r="D37" s="59">
        <v>6755051455</v>
      </c>
      <c r="E37" s="60">
        <v>6697258046</v>
      </c>
      <c r="F37" s="60">
        <v>4070210565</v>
      </c>
      <c r="G37" s="60">
        <v>4210900622</v>
      </c>
      <c r="H37" s="60">
        <v>3630791528</v>
      </c>
      <c r="I37" s="60">
        <v>3630791528</v>
      </c>
      <c r="J37" s="60">
        <v>4217926837</v>
      </c>
      <c r="K37" s="60">
        <v>4918608225</v>
      </c>
      <c r="L37" s="60">
        <v>5098976717</v>
      </c>
      <c r="M37" s="60">
        <v>5098976717</v>
      </c>
      <c r="N37" s="60">
        <v>5019044945</v>
      </c>
      <c r="O37" s="60">
        <v>5387053800</v>
      </c>
      <c r="P37" s="60">
        <v>5550100917</v>
      </c>
      <c r="Q37" s="60">
        <v>5550100917</v>
      </c>
      <c r="R37" s="60">
        <v>5404535066</v>
      </c>
      <c r="S37" s="60">
        <v>5094999840</v>
      </c>
      <c r="T37" s="60">
        <v>6526297664</v>
      </c>
      <c r="U37" s="60">
        <v>6526297664</v>
      </c>
      <c r="V37" s="60">
        <v>6526297664</v>
      </c>
      <c r="W37" s="60">
        <v>6697258046</v>
      </c>
      <c r="X37" s="60">
        <v>-170960382</v>
      </c>
      <c r="Y37" s="61">
        <v>-2.55</v>
      </c>
      <c r="Z37" s="62">
        <v>6697258046</v>
      </c>
    </row>
    <row r="38" spans="1:26" ht="13.5">
      <c r="A38" s="58" t="s">
        <v>59</v>
      </c>
      <c r="B38" s="19">
        <v>9817615633</v>
      </c>
      <c r="C38" s="19">
        <v>0</v>
      </c>
      <c r="D38" s="59">
        <v>10637585364</v>
      </c>
      <c r="E38" s="60">
        <v>10641864078</v>
      </c>
      <c r="F38" s="60">
        <v>9546167212</v>
      </c>
      <c r="G38" s="60">
        <v>9702907693</v>
      </c>
      <c r="H38" s="60">
        <v>10335901822</v>
      </c>
      <c r="I38" s="60">
        <v>10335901822</v>
      </c>
      <c r="J38" s="60">
        <v>10415885371</v>
      </c>
      <c r="K38" s="60">
        <v>10365315249</v>
      </c>
      <c r="L38" s="60">
        <v>9487791441</v>
      </c>
      <c r="M38" s="60">
        <v>9487791441</v>
      </c>
      <c r="N38" s="60">
        <v>9487774780</v>
      </c>
      <c r="O38" s="60">
        <v>9553068524</v>
      </c>
      <c r="P38" s="60">
        <v>9168681082</v>
      </c>
      <c r="Q38" s="60">
        <v>9168681082</v>
      </c>
      <c r="R38" s="60">
        <v>9368664136</v>
      </c>
      <c r="S38" s="60">
        <v>10119664136</v>
      </c>
      <c r="T38" s="60">
        <v>10420708135</v>
      </c>
      <c r="U38" s="60">
        <v>10420708135</v>
      </c>
      <c r="V38" s="60">
        <v>10420708135</v>
      </c>
      <c r="W38" s="60">
        <v>10641864078</v>
      </c>
      <c r="X38" s="60">
        <v>-221155943</v>
      </c>
      <c r="Y38" s="61">
        <v>-2.08</v>
      </c>
      <c r="Z38" s="62">
        <v>10641864078</v>
      </c>
    </row>
    <row r="39" spans="1:26" ht="13.5">
      <c r="A39" s="58" t="s">
        <v>60</v>
      </c>
      <c r="B39" s="19">
        <v>13866601177</v>
      </c>
      <c r="C39" s="19">
        <v>0</v>
      </c>
      <c r="D39" s="59">
        <v>15574597041</v>
      </c>
      <c r="E39" s="60">
        <v>16063532264</v>
      </c>
      <c r="F39" s="60">
        <v>14883849579</v>
      </c>
      <c r="G39" s="60">
        <v>14909808994</v>
      </c>
      <c r="H39" s="60">
        <v>15195176891</v>
      </c>
      <c r="I39" s="60">
        <v>15195176891</v>
      </c>
      <c r="J39" s="60">
        <v>14597204715</v>
      </c>
      <c r="K39" s="60">
        <v>14932260221</v>
      </c>
      <c r="L39" s="60">
        <v>15281884985</v>
      </c>
      <c r="M39" s="60">
        <v>15281884985</v>
      </c>
      <c r="N39" s="60">
        <v>15411912196</v>
      </c>
      <c r="O39" s="60">
        <v>15454788564</v>
      </c>
      <c r="P39" s="60">
        <v>16175626054</v>
      </c>
      <c r="Q39" s="60">
        <v>16175626054</v>
      </c>
      <c r="R39" s="60">
        <v>16096907470</v>
      </c>
      <c r="S39" s="60">
        <v>16376041694</v>
      </c>
      <c r="T39" s="60">
        <v>16087305738</v>
      </c>
      <c r="U39" s="60">
        <v>16087305738</v>
      </c>
      <c r="V39" s="60">
        <v>16087305738</v>
      </c>
      <c r="W39" s="60">
        <v>16063532264</v>
      </c>
      <c r="X39" s="60">
        <v>23773474</v>
      </c>
      <c r="Y39" s="61">
        <v>0.15</v>
      </c>
      <c r="Z39" s="62">
        <v>16063532264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3376379268</v>
      </c>
      <c r="C42" s="19">
        <v>0</v>
      </c>
      <c r="D42" s="59">
        <v>3265324438</v>
      </c>
      <c r="E42" s="60">
        <v>3406994524</v>
      </c>
      <c r="F42" s="60">
        <v>-520453931</v>
      </c>
      <c r="G42" s="60">
        <v>-632646854</v>
      </c>
      <c r="H42" s="60">
        <v>-225139181</v>
      </c>
      <c r="I42" s="60">
        <v>-1378239966</v>
      </c>
      <c r="J42" s="60">
        <v>88692122</v>
      </c>
      <c r="K42" s="60">
        <v>1086781706</v>
      </c>
      <c r="L42" s="60">
        <v>193669951</v>
      </c>
      <c r="M42" s="60">
        <v>1369143779</v>
      </c>
      <c r="N42" s="60">
        <v>601548426</v>
      </c>
      <c r="O42" s="60">
        <v>490678729</v>
      </c>
      <c r="P42" s="60">
        <v>947878170</v>
      </c>
      <c r="Q42" s="60">
        <v>2040105325</v>
      </c>
      <c r="R42" s="60">
        <v>-158386419</v>
      </c>
      <c r="S42" s="60">
        <v>137573616</v>
      </c>
      <c r="T42" s="60">
        <v>1159641561</v>
      </c>
      <c r="U42" s="60">
        <v>1138828758</v>
      </c>
      <c r="V42" s="60">
        <v>3169837896</v>
      </c>
      <c r="W42" s="60">
        <v>3406994524</v>
      </c>
      <c r="X42" s="60">
        <v>-237156628</v>
      </c>
      <c r="Y42" s="61">
        <v>-6.96</v>
      </c>
      <c r="Z42" s="62">
        <v>3406994524</v>
      </c>
    </row>
    <row r="43" spans="1:26" ht="13.5">
      <c r="A43" s="58" t="s">
        <v>63</v>
      </c>
      <c r="B43" s="19">
        <v>-4849051409</v>
      </c>
      <c r="C43" s="19">
        <v>0</v>
      </c>
      <c r="D43" s="59">
        <v>-4231679485</v>
      </c>
      <c r="E43" s="60">
        <v>-4366800658</v>
      </c>
      <c r="F43" s="60">
        <v>-322702318</v>
      </c>
      <c r="G43" s="60">
        <v>378221484</v>
      </c>
      <c r="H43" s="60">
        <v>-327970589</v>
      </c>
      <c r="I43" s="60">
        <v>-272451423</v>
      </c>
      <c r="J43" s="60">
        <v>-178791799</v>
      </c>
      <c r="K43" s="60">
        <v>-760726876</v>
      </c>
      <c r="L43" s="60">
        <v>89431315</v>
      </c>
      <c r="M43" s="60">
        <v>-850087360</v>
      </c>
      <c r="N43" s="60">
        <v>-125984332</v>
      </c>
      <c r="O43" s="60">
        <v>-478753438</v>
      </c>
      <c r="P43" s="60">
        <v>-97791549</v>
      </c>
      <c r="Q43" s="60">
        <v>-702529319</v>
      </c>
      <c r="R43" s="60">
        <v>-460566965</v>
      </c>
      <c r="S43" s="60">
        <v>-806830326</v>
      </c>
      <c r="T43" s="60">
        <v>-1561748573</v>
      </c>
      <c r="U43" s="60">
        <v>-2829145864</v>
      </c>
      <c r="V43" s="60">
        <v>-4654213966</v>
      </c>
      <c r="W43" s="60">
        <v>-4366800658</v>
      </c>
      <c r="X43" s="60">
        <v>-287413308</v>
      </c>
      <c r="Y43" s="61">
        <v>6.58</v>
      </c>
      <c r="Z43" s="62">
        <v>-4366800658</v>
      </c>
    </row>
    <row r="44" spans="1:26" ht="13.5">
      <c r="A44" s="58" t="s">
        <v>64</v>
      </c>
      <c r="B44" s="19">
        <v>1881864994</v>
      </c>
      <c r="C44" s="19">
        <v>0</v>
      </c>
      <c r="D44" s="59">
        <v>980551635</v>
      </c>
      <c r="E44" s="60">
        <v>1012017785</v>
      </c>
      <c r="F44" s="60">
        <v>-103741050</v>
      </c>
      <c r="G44" s="60">
        <v>3207799</v>
      </c>
      <c r="H44" s="60">
        <v>632158854</v>
      </c>
      <c r="I44" s="60">
        <v>531625603</v>
      </c>
      <c r="J44" s="60">
        <v>82040898</v>
      </c>
      <c r="K44" s="60">
        <v>-53725036</v>
      </c>
      <c r="L44" s="60">
        <v>-618450723</v>
      </c>
      <c r="M44" s="60">
        <v>-590134861</v>
      </c>
      <c r="N44" s="60">
        <v>-24286666</v>
      </c>
      <c r="O44" s="60">
        <v>57392037</v>
      </c>
      <c r="P44" s="60">
        <v>-378182950</v>
      </c>
      <c r="Q44" s="60">
        <v>-345077579</v>
      </c>
      <c r="R44" s="60">
        <v>199375403</v>
      </c>
      <c r="S44" s="60">
        <v>751602259</v>
      </c>
      <c r="T44" s="60">
        <v>300625223</v>
      </c>
      <c r="U44" s="60">
        <v>1251602885</v>
      </c>
      <c r="V44" s="60">
        <v>848016048</v>
      </c>
      <c r="W44" s="60">
        <v>1012017785</v>
      </c>
      <c r="X44" s="60">
        <v>-164001737</v>
      </c>
      <c r="Y44" s="61">
        <v>-16.21</v>
      </c>
      <c r="Z44" s="62">
        <v>1012017785</v>
      </c>
    </row>
    <row r="45" spans="1:26" ht="13.5">
      <c r="A45" s="70" t="s">
        <v>65</v>
      </c>
      <c r="B45" s="22">
        <v>1376971281</v>
      </c>
      <c r="C45" s="22">
        <v>0</v>
      </c>
      <c r="D45" s="99">
        <v>1690570946</v>
      </c>
      <c r="E45" s="100">
        <v>1416667463</v>
      </c>
      <c r="F45" s="100">
        <v>729477061</v>
      </c>
      <c r="G45" s="100">
        <v>478259490</v>
      </c>
      <c r="H45" s="100">
        <v>557308574</v>
      </c>
      <c r="I45" s="100">
        <v>557308574</v>
      </c>
      <c r="J45" s="100">
        <v>549249795</v>
      </c>
      <c r="K45" s="100">
        <v>821579589</v>
      </c>
      <c r="L45" s="100">
        <v>486230132</v>
      </c>
      <c r="M45" s="100">
        <v>486230132</v>
      </c>
      <c r="N45" s="100">
        <v>937507560</v>
      </c>
      <c r="O45" s="100">
        <v>1006824888</v>
      </c>
      <c r="P45" s="100">
        <v>1478728559</v>
      </c>
      <c r="Q45" s="100">
        <v>937507560</v>
      </c>
      <c r="R45" s="100">
        <v>1059150578</v>
      </c>
      <c r="S45" s="100">
        <v>1141496127</v>
      </c>
      <c r="T45" s="100">
        <v>1040014338</v>
      </c>
      <c r="U45" s="100">
        <v>1040014338</v>
      </c>
      <c r="V45" s="100">
        <v>1040014338</v>
      </c>
      <c r="W45" s="100">
        <v>1416667463</v>
      </c>
      <c r="X45" s="100">
        <v>-376653125</v>
      </c>
      <c r="Y45" s="101">
        <v>-26.59</v>
      </c>
      <c r="Z45" s="102">
        <v>1416667463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1505024165</v>
      </c>
      <c r="C49" s="52">
        <v>0</v>
      </c>
      <c r="D49" s="129">
        <v>220843670</v>
      </c>
      <c r="E49" s="54">
        <v>192433195</v>
      </c>
      <c r="F49" s="54">
        <v>0</v>
      </c>
      <c r="G49" s="54">
        <v>0</v>
      </c>
      <c r="H49" s="54">
        <v>0</v>
      </c>
      <c r="I49" s="54">
        <v>129884261</v>
      </c>
      <c r="J49" s="54">
        <v>0</v>
      </c>
      <c r="K49" s="54">
        <v>0</v>
      </c>
      <c r="L49" s="54">
        <v>0</v>
      </c>
      <c r="M49" s="54">
        <v>117521460</v>
      </c>
      <c r="N49" s="54">
        <v>0</v>
      </c>
      <c r="O49" s="54">
        <v>0</v>
      </c>
      <c r="P49" s="54">
        <v>0</v>
      </c>
      <c r="Q49" s="54">
        <v>263194466</v>
      </c>
      <c r="R49" s="54">
        <v>0</v>
      </c>
      <c r="S49" s="54">
        <v>0</v>
      </c>
      <c r="T49" s="54">
        <v>0</v>
      </c>
      <c r="U49" s="54">
        <v>1047833392</v>
      </c>
      <c r="V49" s="54">
        <v>3150874811</v>
      </c>
      <c r="W49" s="54">
        <v>6627609420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4807881614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4807881614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94.37057485674939</v>
      </c>
      <c r="E58" s="7">
        <f t="shared" si="6"/>
        <v>94.31538682841109</v>
      </c>
      <c r="F58" s="7">
        <f t="shared" si="6"/>
        <v>100.00000007330902</v>
      </c>
      <c r="G58" s="7">
        <f t="shared" si="6"/>
        <v>100.00000006253077</v>
      </c>
      <c r="H58" s="7">
        <f t="shared" si="6"/>
        <v>100.00000006698069</v>
      </c>
      <c r="I58" s="7">
        <f t="shared" si="6"/>
        <v>100.00000006732091</v>
      </c>
      <c r="J58" s="7">
        <f t="shared" si="6"/>
        <v>100.0000002072492</v>
      </c>
      <c r="K58" s="7">
        <f t="shared" si="6"/>
        <v>99.99999992735043</v>
      </c>
      <c r="L58" s="7">
        <f t="shared" si="6"/>
        <v>100</v>
      </c>
      <c r="M58" s="7">
        <f t="shared" si="6"/>
        <v>100.00000004785028</v>
      </c>
      <c r="N58" s="7">
        <f t="shared" si="6"/>
        <v>99.99999993836242</v>
      </c>
      <c r="O58" s="7">
        <f t="shared" si="6"/>
        <v>77.49775326005106</v>
      </c>
      <c r="P58" s="7">
        <f t="shared" si="6"/>
        <v>99.9640676787608</v>
      </c>
      <c r="Q58" s="7">
        <f t="shared" si="6"/>
        <v>92.11785886469657</v>
      </c>
      <c r="R58" s="7">
        <f t="shared" si="6"/>
        <v>92.31775558866751</v>
      </c>
      <c r="S58" s="7">
        <f t="shared" si="6"/>
        <v>79.95949696184648</v>
      </c>
      <c r="T58" s="7">
        <f t="shared" si="6"/>
        <v>100.0000001304984</v>
      </c>
      <c r="U58" s="7">
        <f t="shared" si="6"/>
        <v>90.61208923848403</v>
      </c>
      <c r="V58" s="7">
        <f t="shared" si="6"/>
        <v>95.60469439754728</v>
      </c>
      <c r="W58" s="7">
        <f t="shared" si="6"/>
        <v>94.31538682841109</v>
      </c>
      <c r="X58" s="7">
        <f t="shared" si="6"/>
        <v>0</v>
      </c>
      <c r="Y58" s="7">
        <f t="shared" si="6"/>
        <v>0</v>
      </c>
      <c r="Z58" s="8">
        <f t="shared" si="6"/>
        <v>94.31538682841109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95</v>
      </c>
      <c r="E59" s="10">
        <f t="shared" si="7"/>
        <v>95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62.87962717356502</v>
      </c>
      <c r="P59" s="10">
        <f t="shared" si="7"/>
        <v>96.119054606972</v>
      </c>
      <c r="Q59" s="10">
        <f t="shared" si="7"/>
        <v>85.47672994729105</v>
      </c>
      <c r="R59" s="10">
        <f t="shared" si="7"/>
        <v>77.51903457669188</v>
      </c>
      <c r="S59" s="10">
        <f t="shared" si="7"/>
        <v>71.06710927510657</v>
      </c>
      <c r="T59" s="10">
        <f t="shared" si="7"/>
        <v>100</v>
      </c>
      <c r="U59" s="10">
        <f t="shared" si="7"/>
        <v>83.07505162605126</v>
      </c>
      <c r="V59" s="10">
        <f t="shared" si="7"/>
        <v>91.72475408816379</v>
      </c>
      <c r="W59" s="10">
        <f t="shared" si="7"/>
        <v>95</v>
      </c>
      <c r="X59" s="10">
        <f t="shared" si="7"/>
        <v>0</v>
      </c>
      <c r="Y59" s="10">
        <f t="shared" si="7"/>
        <v>0</v>
      </c>
      <c r="Z59" s="11">
        <f t="shared" si="7"/>
        <v>95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94.86499686298949</v>
      </c>
      <c r="E60" s="13">
        <f t="shared" si="7"/>
        <v>94.79727481003715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99.9999999008648</v>
      </c>
      <c r="L60" s="13">
        <f t="shared" si="7"/>
        <v>100</v>
      </c>
      <c r="M60" s="13">
        <f t="shared" si="7"/>
        <v>99.99999996720413</v>
      </c>
      <c r="N60" s="13">
        <f t="shared" si="7"/>
        <v>100</v>
      </c>
      <c r="O60" s="13">
        <f t="shared" si="7"/>
        <v>82.45901519860284</v>
      </c>
      <c r="P60" s="13">
        <f t="shared" si="7"/>
        <v>101.46376852072092</v>
      </c>
      <c r="Q60" s="13">
        <f t="shared" si="7"/>
        <v>94.34737300733492</v>
      </c>
      <c r="R60" s="13">
        <f t="shared" si="7"/>
        <v>97.85876998892476</v>
      </c>
      <c r="S60" s="13">
        <f t="shared" si="7"/>
        <v>82.39743767853061</v>
      </c>
      <c r="T60" s="13">
        <f t="shared" si="7"/>
        <v>100</v>
      </c>
      <c r="U60" s="13">
        <f t="shared" si="7"/>
        <v>93.04275876002322</v>
      </c>
      <c r="V60" s="13">
        <f t="shared" si="7"/>
        <v>96.83303094098716</v>
      </c>
      <c r="W60" s="13">
        <f t="shared" si="7"/>
        <v>94.79727481003715</v>
      </c>
      <c r="X60" s="13">
        <f t="shared" si="7"/>
        <v>0</v>
      </c>
      <c r="Y60" s="13">
        <f t="shared" si="7"/>
        <v>0</v>
      </c>
      <c r="Z60" s="14">
        <f t="shared" si="7"/>
        <v>94.79727481003715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93.98613486063509</v>
      </c>
      <c r="E61" s="13">
        <f t="shared" si="7"/>
        <v>93.9629857359903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87.91314346150732</v>
      </c>
      <c r="P61" s="13">
        <f t="shared" si="7"/>
        <v>107.64422835046888</v>
      </c>
      <c r="Q61" s="13">
        <f t="shared" si="7"/>
        <v>97.96763605642958</v>
      </c>
      <c r="R61" s="13">
        <f t="shared" si="7"/>
        <v>115.52800067162114</v>
      </c>
      <c r="S61" s="13">
        <f t="shared" si="7"/>
        <v>93.24667606386909</v>
      </c>
      <c r="T61" s="13">
        <f t="shared" si="7"/>
        <v>100</v>
      </c>
      <c r="U61" s="13">
        <f t="shared" si="7"/>
        <v>102.09395926823099</v>
      </c>
      <c r="V61" s="13">
        <f t="shared" si="7"/>
        <v>99.96306487720105</v>
      </c>
      <c r="W61" s="13">
        <f t="shared" si="7"/>
        <v>93.9629857359903</v>
      </c>
      <c r="X61" s="13">
        <f t="shared" si="7"/>
        <v>0</v>
      </c>
      <c r="Y61" s="13">
        <f t="shared" si="7"/>
        <v>0</v>
      </c>
      <c r="Z61" s="14">
        <f t="shared" si="7"/>
        <v>93.9629857359903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89.35900271049488</v>
      </c>
      <c r="E62" s="13">
        <f t="shared" si="7"/>
        <v>89.38750622928603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100.00011420803187</v>
      </c>
      <c r="K62" s="13">
        <f t="shared" si="7"/>
        <v>100</v>
      </c>
      <c r="L62" s="13">
        <f t="shared" si="7"/>
        <v>99.99972526238132</v>
      </c>
      <c r="M62" s="13">
        <f t="shared" si="7"/>
        <v>99.99995785402268</v>
      </c>
      <c r="N62" s="13">
        <f t="shared" si="7"/>
        <v>100</v>
      </c>
      <c r="O62" s="13">
        <f t="shared" si="7"/>
        <v>68.41883590065062</v>
      </c>
      <c r="P62" s="13">
        <f t="shared" si="7"/>
        <v>84.19668613896758</v>
      </c>
      <c r="Q62" s="13">
        <f t="shared" si="7"/>
        <v>84.61968246733332</v>
      </c>
      <c r="R62" s="13">
        <f t="shared" si="7"/>
        <v>61.234170417543986</v>
      </c>
      <c r="S62" s="13">
        <f t="shared" si="7"/>
        <v>60.5876174220518</v>
      </c>
      <c r="T62" s="13">
        <f t="shared" si="7"/>
        <v>100</v>
      </c>
      <c r="U62" s="13">
        <f t="shared" si="7"/>
        <v>76.04849724027586</v>
      </c>
      <c r="V62" s="13">
        <f t="shared" si="7"/>
        <v>89.82252081187089</v>
      </c>
      <c r="W62" s="13">
        <f t="shared" si="7"/>
        <v>89.38750622928603</v>
      </c>
      <c r="X62" s="13">
        <f t="shared" si="7"/>
        <v>0</v>
      </c>
      <c r="Y62" s="13">
        <f t="shared" si="7"/>
        <v>0</v>
      </c>
      <c r="Z62" s="14">
        <f t="shared" si="7"/>
        <v>89.38750622928603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95.35071455538618</v>
      </c>
      <c r="E63" s="13">
        <f t="shared" si="7"/>
        <v>94.84921502106609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100.00055949884374</v>
      </c>
      <c r="L63" s="13">
        <f t="shared" si="7"/>
        <v>100</v>
      </c>
      <c r="M63" s="13">
        <f t="shared" si="7"/>
        <v>100.00018715691563</v>
      </c>
      <c r="N63" s="13">
        <f t="shared" si="7"/>
        <v>100</v>
      </c>
      <c r="O63" s="13">
        <f t="shared" si="7"/>
        <v>76.78228751413478</v>
      </c>
      <c r="P63" s="13">
        <f t="shared" si="7"/>
        <v>85.21916646272899</v>
      </c>
      <c r="Q63" s="13">
        <f t="shared" si="7"/>
        <v>87.93111371945686</v>
      </c>
      <c r="R63" s="13">
        <f t="shared" si="7"/>
        <v>69.41303202024366</v>
      </c>
      <c r="S63" s="13">
        <f t="shared" si="7"/>
        <v>64.18960801734767</v>
      </c>
      <c r="T63" s="13">
        <f t="shared" si="7"/>
        <v>100</v>
      </c>
      <c r="U63" s="13">
        <f t="shared" si="7"/>
        <v>78.3998518070198</v>
      </c>
      <c r="V63" s="13">
        <f t="shared" si="7"/>
        <v>91.1098141224641</v>
      </c>
      <c r="W63" s="13">
        <f t="shared" si="7"/>
        <v>94.84921502106609</v>
      </c>
      <c r="X63" s="13">
        <f t="shared" si="7"/>
        <v>0</v>
      </c>
      <c r="Y63" s="13">
        <f t="shared" si="7"/>
        <v>0</v>
      </c>
      <c r="Z63" s="14">
        <f t="shared" si="7"/>
        <v>94.84921502106609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90.38702733581209</v>
      </c>
      <c r="E64" s="13">
        <f t="shared" si="7"/>
        <v>90.45381942595907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70.87361987710727</v>
      </c>
      <c r="P64" s="13">
        <f t="shared" si="7"/>
        <v>110.63443948946072</v>
      </c>
      <c r="Q64" s="13">
        <f t="shared" si="7"/>
        <v>92.03027441943155</v>
      </c>
      <c r="R64" s="13">
        <f t="shared" si="7"/>
        <v>71.24189790403463</v>
      </c>
      <c r="S64" s="13">
        <f t="shared" si="7"/>
        <v>65.33962923146133</v>
      </c>
      <c r="T64" s="13">
        <f t="shared" si="7"/>
        <v>100</v>
      </c>
      <c r="U64" s="13">
        <f t="shared" si="7"/>
        <v>78.36969282351689</v>
      </c>
      <c r="V64" s="13">
        <f t="shared" si="7"/>
        <v>92.18029990712269</v>
      </c>
      <c r="W64" s="13">
        <f t="shared" si="7"/>
        <v>90.45381942595907</v>
      </c>
      <c r="X64" s="13">
        <f t="shared" si="7"/>
        <v>0</v>
      </c>
      <c r="Y64" s="13">
        <f t="shared" si="7"/>
        <v>0</v>
      </c>
      <c r="Z64" s="14">
        <f t="shared" si="7"/>
        <v>90.45381942595907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55.57283651595832</v>
      </c>
      <c r="E66" s="16">
        <f t="shared" si="7"/>
        <v>55.5485670583839</v>
      </c>
      <c r="F66" s="16">
        <f t="shared" si="7"/>
        <v>100.00000441287318</v>
      </c>
      <c r="G66" s="16">
        <f t="shared" si="7"/>
        <v>100.00000353277521</v>
      </c>
      <c r="H66" s="16">
        <f t="shared" si="7"/>
        <v>100.00000432569003</v>
      </c>
      <c r="I66" s="16">
        <f t="shared" si="7"/>
        <v>100.00000404940108</v>
      </c>
      <c r="J66" s="16">
        <f t="shared" si="7"/>
        <v>100.00001134536387</v>
      </c>
      <c r="K66" s="16">
        <f t="shared" si="7"/>
        <v>100</v>
      </c>
      <c r="L66" s="16">
        <f t="shared" si="7"/>
        <v>100</v>
      </c>
      <c r="M66" s="16">
        <f t="shared" si="7"/>
        <v>100.00000378888485</v>
      </c>
      <c r="N66" s="16">
        <f t="shared" si="7"/>
        <v>99.99999687848663</v>
      </c>
      <c r="O66" s="16">
        <f t="shared" si="7"/>
        <v>99.99999671959803</v>
      </c>
      <c r="P66" s="16">
        <f t="shared" si="7"/>
        <v>100</v>
      </c>
      <c r="Q66" s="16">
        <f t="shared" si="7"/>
        <v>99.99999774293748</v>
      </c>
      <c r="R66" s="16">
        <f t="shared" si="7"/>
        <v>99.9999962199262</v>
      </c>
      <c r="S66" s="16">
        <f t="shared" si="7"/>
        <v>100</v>
      </c>
      <c r="T66" s="16">
        <f t="shared" si="7"/>
        <v>100.00000684430255</v>
      </c>
      <c r="U66" s="16">
        <f t="shared" si="7"/>
        <v>100.00000114319607</v>
      </c>
      <c r="V66" s="16">
        <f t="shared" si="7"/>
        <v>100.0000015181473</v>
      </c>
      <c r="W66" s="16">
        <f t="shared" si="7"/>
        <v>55.5485670583839</v>
      </c>
      <c r="X66" s="16">
        <f t="shared" si="7"/>
        <v>0</v>
      </c>
      <c r="Y66" s="16">
        <f t="shared" si="7"/>
        <v>0</v>
      </c>
      <c r="Z66" s="17">
        <f t="shared" si="7"/>
        <v>55.5485670583839</v>
      </c>
    </row>
    <row r="67" spans="1:26" ht="13.5" hidden="1">
      <c r="A67" s="41" t="s">
        <v>285</v>
      </c>
      <c r="B67" s="24">
        <v>15918486658</v>
      </c>
      <c r="C67" s="24"/>
      <c r="D67" s="25">
        <v>17896314710</v>
      </c>
      <c r="E67" s="26">
        <v>17697866040</v>
      </c>
      <c r="F67" s="26">
        <v>1364088426</v>
      </c>
      <c r="G67" s="26">
        <v>1599212257</v>
      </c>
      <c r="H67" s="26">
        <v>1492967749</v>
      </c>
      <c r="I67" s="26">
        <v>4456268432</v>
      </c>
      <c r="J67" s="26">
        <v>1447532711</v>
      </c>
      <c r="K67" s="26">
        <v>1376470469</v>
      </c>
      <c r="L67" s="26">
        <v>1355701396</v>
      </c>
      <c r="M67" s="26">
        <v>4179704576</v>
      </c>
      <c r="N67" s="26">
        <v>1622386850</v>
      </c>
      <c r="O67" s="26">
        <v>1608557324</v>
      </c>
      <c r="P67" s="26">
        <v>1367462449</v>
      </c>
      <c r="Q67" s="26">
        <v>4598406623</v>
      </c>
      <c r="R67" s="26">
        <v>1299905609</v>
      </c>
      <c r="S67" s="26">
        <v>1558773931</v>
      </c>
      <c r="T67" s="26">
        <v>1532585689</v>
      </c>
      <c r="U67" s="26">
        <v>4391265229</v>
      </c>
      <c r="V67" s="26">
        <v>17625644860</v>
      </c>
      <c r="W67" s="26">
        <v>17697866040</v>
      </c>
      <c r="X67" s="26"/>
      <c r="Y67" s="25"/>
      <c r="Z67" s="27">
        <v>17697866040</v>
      </c>
    </row>
    <row r="68" spans="1:26" ht="13.5" hidden="1">
      <c r="A68" s="37" t="s">
        <v>31</v>
      </c>
      <c r="B68" s="19">
        <v>3999445336</v>
      </c>
      <c r="C68" s="19"/>
      <c r="D68" s="20">
        <v>4464237900</v>
      </c>
      <c r="E68" s="21">
        <v>4461687900</v>
      </c>
      <c r="F68" s="21">
        <v>351588702</v>
      </c>
      <c r="G68" s="21">
        <v>367275791</v>
      </c>
      <c r="H68" s="21">
        <v>328127796</v>
      </c>
      <c r="I68" s="21">
        <v>1046992289</v>
      </c>
      <c r="J68" s="21">
        <v>357426334</v>
      </c>
      <c r="K68" s="21">
        <v>341716946</v>
      </c>
      <c r="L68" s="21">
        <v>352217875</v>
      </c>
      <c r="M68" s="21">
        <v>1051361155</v>
      </c>
      <c r="N68" s="21">
        <v>400747713</v>
      </c>
      <c r="O68" s="21">
        <v>434906071</v>
      </c>
      <c r="P68" s="21">
        <v>376557759</v>
      </c>
      <c r="Q68" s="21">
        <v>1212211543</v>
      </c>
      <c r="R68" s="21">
        <v>356909303</v>
      </c>
      <c r="S68" s="21">
        <v>384801519</v>
      </c>
      <c r="T68" s="21">
        <v>390173635</v>
      </c>
      <c r="U68" s="21">
        <v>1131884457</v>
      </c>
      <c r="V68" s="21">
        <v>4442449444</v>
      </c>
      <c r="W68" s="21">
        <v>4461687900</v>
      </c>
      <c r="X68" s="21"/>
      <c r="Y68" s="20"/>
      <c r="Z68" s="23">
        <v>4461687900</v>
      </c>
    </row>
    <row r="69" spans="1:26" ht="13.5" hidden="1">
      <c r="A69" s="38" t="s">
        <v>32</v>
      </c>
      <c r="B69" s="19">
        <v>11642235566</v>
      </c>
      <c r="C69" s="19"/>
      <c r="D69" s="20">
        <v>13191544911</v>
      </c>
      <c r="E69" s="21">
        <v>12995841935</v>
      </c>
      <c r="F69" s="21">
        <v>989838751</v>
      </c>
      <c r="G69" s="21">
        <v>1203630108</v>
      </c>
      <c r="H69" s="21">
        <v>1141722254</v>
      </c>
      <c r="I69" s="21">
        <v>3335191113</v>
      </c>
      <c r="J69" s="21">
        <v>1063663858</v>
      </c>
      <c r="K69" s="21">
        <v>1008723444</v>
      </c>
      <c r="L69" s="21">
        <v>976777149</v>
      </c>
      <c r="M69" s="21">
        <v>3049164451</v>
      </c>
      <c r="N69" s="21">
        <v>1189603394</v>
      </c>
      <c r="O69" s="21">
        <v>1143167184</v>
      </c>
      <c r="P69" s="21">
        <v>964813753</v>
      </c>
      <c r="Q69" s="21">
        <v>3297584331</v>
      </c>
      <c r="R69" s="21">
        <v>916541796</v>
      </c>
      <c r="S69" s="21">
        <v>1142174249</v>
      </c>
      <c r="T69" s="21">
        <v>1113190669</v>
      </c>
      <c r="U69" s="21">
        <v>3171906714</v>
      </c>
      <c r="V69" s="21">
        <v>12853846609</v>
      </c>
      <c r="W69" s="21">
        <v>12995841935</v>
      </c>
      <c r="X69" s="21"/>
      <c r="Y69" s="20"/>
      <c r="Z69" s="23">
        <v>12995841935</v>
      </c>
    </row>
    <row r="70" spans="1:26" ht="13.5" hidden="1">
      <c r="A70" s="39" t="s">
        <v>103</v>
      </c>
      <c r="B70" s="19">
        <v>8159326789</v>
      </c>
      <c r="C70" s="19"/>
      <c r="D70" s="20">
        <v>9012285900</v>
      </c>
      <c r="E70" s="21">
        <v>8811105900</v>
      </c>
      <c r="F70" s="21">
        <v>696089349</v>
      </c>
      <c r="G70" s="21">
        <v>839895720</v>
      </c>
      <c r="H70" s="21">
        <v>785448722</v>
      </c>
      <c r="I70" s="21">
        <v>2321433791</v>
      </c>
      <c r="J70" s="21">
        <v>679046762</v>
      </c>
      <c r="K70" s="21">
        <v>661225412</v>
      </c>
      <c r="L70" s="21">
        <v>668349709</v>
      </c>
      <c r="M70" s="21">
        <v>2008621883</v>
      </c>
      <c r="N70" s="21">
        <v>809179827</v>
      </c>
      <c r="O70" s="21">
        <v>791129064</v>
      </c>
      <c r="P70" s="21">
        <v>652073914</v>
      </c>
      <c r="Q70" s="21">
        <v>2252382805</v>
      </c>
      <c r="R70" s="21">
        <v>597979978</v>
      </c>
      <c r="S70" s="21">
        <v>744230004</v>
      </c>
      <c r="T70" s="21">
        <v>691930445</v>
      </c>
      <c r="U70" s="21">
        <v>2034140427</v>
      </c>
      <c r="V70" s="21">
        <v>8616578906</v>
      </c>
      <c r="W70" s="21">
        <v>8811105900</v>
      </c>
      <c r="X70" s="21"/>
      <c r="Y70" s="20"/>
      <c r="Z70" s="23">
        <v>8811105900</v>
      </c>
    </row>
    <row r="71" spans="1:26" ht="13.5" hidden="1">
      <c r="A71" s="39" t="s">
        <v>104</v>
      </c>
      <c r="B71" s="19">
        <v>2245110500</v>
      </c>
      <c r="C71" s="19"/>
      <c r="D71" s="20">
        <v>2739883801</v>
      </c>
      <c r="E71" s="21">
        <v>2733910825</v>
      </c>
      <c r="F71" s="21">
        <v>182079170</v>
      </c>
      <c r="G71" s="21">
        <v>227776382</v>
      </c>
      <c r="H71" s="21">
        <v>233602114</v>
      </c>
      <c r="I71" s="21">
        <v>643457666</v>
      </c>
      <c r="J71" s="21">
        <v>261802953</v>
      </c>
      <c r="K71" s="21">
        <v>229973827</v>
      </c>
      <c r="L71" s="21">
        <v>217662220</v>
      </c>
      <c r="M71" s="21">
        <v>709439000</v>
      </c>
      <c r="N71" s="21">
        <v>243773306</v>
      </c>
      <c r="O71" s="21">
        <v>225880274</v>
      </c>
      <c r="P71" s="21">
        <v>212434919</v>
      </c>
      <c r="Q71" s="21">
        <v>682088499</v>
      </c>
      <c r="R71" s="21">
        <v>199086979</v>
      </c>
      <c r="S71" s="21">
        <v>255100401</v>
      </c>
      <c r="T71" s="21">
        <v>287807253</v>
      </c>
      <c r="U71" s="21">
        <v>741994633</v>
      </c>
      <c r="V71" s="21">
        <v>2776979798</v>
      </c>
      <c r="W71" s="21">
        <v>2733910825</v>
      </c>
      <c r="X71" s="21"/>
      <c r="Y71" s="20"/>
      <c r="Z71" s="23">
        <v>2733910825</v>
      </c>
    </row>
    <row r="72" spans="1:26" ht="13.5" hidden="1">
      <c r="A72" s="39" t="s">
        <v>105</v>
      </c>
      <c r="B72" s="19">
        <v>596332481</v>
      </c>
      <c r="C72" s="19"/>
      <c r="D72" s="20">
        <v>660034910</v>
      </c>
      <c r="E72" s="21">
        <v>660034910</v>
      </c>
      <c r="F72" s="21">
        <v>49954416</v>
      </c>
      <c r="G72" s="21">
        <v>54217990</v>
      </c>
      <c r="H72" s="21">
        <v>52716730</v>
      </c>
      <c r="I72" s="21">
        <v>156889136</v>
      </c>
      <c r="J72" s="21">
        <v>58417545</v>
      </c>
      <c r="K72" s="21">
        <v>53261951</v>
      </c>
      <c r="L72" s="21">
        <v>47545184</v>
      </c>
      <c r="M72" s="21">
        <v>159224680</v>
      </c>
      <c r="N72" s="21">
        <v>61060410</v>
      </c>
      <c r="O72" s="21">
        <v>53830863</v>
      </c>
      <c r="P72" s="21">
        <v>50436161</v>
      </c>
      <c r="Q72" s="21">
        <v>165327434</v>
      </c>
      <c r="R72" s="21">
        <v>51560632</v>
      </c>
      <c r="S72" s="21">
        <v>64391370</v>
      </c>
      <c r="T72" s="21">
        <v>63813598</v>
      </c>
      <c r="U72" s="21">
        <v>179765600</v>
      </c>
      <c r="V72" s="21">
        <v>661206850</v>
      </c>
      <c r="W72" s="21">
        <v>660034910</v>
      </c>
      <c r="X72" s="21"/>
      <c r="Y72" s="20"/>
      <c r="Z72" s="23">
        <v>660034910</v>
      </c>
    </row>
    <row r="73" spans="1:26" ht="13.5" hidden="1">
      <c r="A73" s="39" t="s">
        <v>106</v>
      </c>
      <c r="B73" s="19">
        <v>641484646</v>
      </c>
      <c r="C73" s="19"/>
      <c r="D73" s="20">
        <v>779340300</v>
      </c>
      <c r="E73" s="21">
        <v>790790300</v>
      </c>
      <c r="F73" s="21">
        <v>61715816</v>
      </c>
      <c r="G73" s="21">
        <v>81740016</v>
      </c>
      <c r="H73" s="21">
        <v>69954688</v>
      </c>
      <c r="I73" s="21">
        <v>213410520</v>
      </c>
      <c r="J73" s="21">
        <v>64396299</v>
      </c>
      <c r="K73" s="21">
        <v>64261955</v>
      </c>
      <c r="L73" s="21">
        <v>43220634</v>
      </c>
      <c r="M73" s="21">
        <v>171878888</v>
      </c>
      <c r="N73" s="21">
        <v>75589851</v>
      </c>
      <c r="O73" s="21">
        <v>72326983</v>
      </c>
      <c r="P73" s="21">
        <v>49868759</v>
      </c>
      <c r="Q73" s="21">
        <v>197785593</v>
      </c>
      <c r="R73" s="21">
        <v>67913908</v>
      </c>
      <c r="S73" s="21">
        <v>78452773</v>
      </c>
      <c r="T73" s="21">
        <v>69639373</v>
      </c>
      <c r="U73" s="21">
        <v>216006054</v>
      </c>
      <c r="V73" s="21">
        <v>799081055</v>
      </c>
      <c r="W73" s="21">
        <v>790790300</v>
      </c>
      <c r="X73" s="21"/>
      <c r="Y73" s="20"/>
      <c r="Z73" s="23">
        <v>790790300</v>
      </c>
    </row>
    <row r="74" spans="1:26" ht="13.5" hidden="1">
      <c r="A74" s="39" t="s">
        <v>107</v>
      </c>
      <c r="B74" s="19">
        <v>-18850</v>
      </c>
      <c r="C74" s="19"/>
      <c r="D74" s="20"/>
      <c r="E74" s="21"/>
      <c r="F74" s="21"/>
      <c r="G74" s="21"/>
      <c r="H74" s="21"/>
      <c r="I74" s="21"/>
      <c r="J74" s="21">
        <v>299</v>
      </c>
      <c r="K74" s="21">
        <v>299</v>
      </c>
      <c r="L74" s="21">
        <v>-598</v>
      </c>
      <c r="M74" s="21"/>
      <c r="N74" s="21"/>
      <c r="O74" s="21"/>
      <c r="P74" s="21"/>
      <c r="Q74" s="21"/>
      <c r="R74" s="21">
        <v>299</v>
      </c>
      <c r="S74" s="21">
        <v>-299</v>
      </c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276805756</v>
      </c>
      <c r="C75" s="28"/>
      <c r="D75" s="29">
        <v>240531899</v>
      </c>
      <c r="E75" s="30">
        <v>240336205</v>
      </c>
      <c r="F75" s="30">
        <v>22660973</v>
      </c>
      <c r="G75" s="30">
        <v>28306358</v>
      </c>
      <c r="H75" s="30">
        <v>23117699</v>
      </c>
      <c r="I75" s="30">
        <v>74085030</v>
      </c>
      <c r="J75" s="30">
        <v>26442519</v>
      </c>
      <c r="K75" s="30">
        <v>26030079</v>
      </c>
      <c r="L75" s="30">
        <v>26706372</v>
      </c>
      <c r="M75" s="30">
        <v>79178970</v>
      </c>
      <c r="N75" s="30">
        <v>32035743</v>
      </c>
      <c r="O75" s="30">
        <v>30484069</v>
      </c>
      <c r="P75" s="30">
        <v>26090937</v>
      </c>
      <c r="Q75" s="30">
        <v>88610749</v>
      </c>
      <c r="R75" s="30">
        <v>26454510</v>
      </c>
      <c r="S75" s="30">
        <v>31798163</v>
      </c>
      <c r="T75" s="30">
        <v>29221385</v>
      </c>
      <c r="U75" s="30">
        <v>87474058</v>
      </c>
      <c r="V75" s="30">
        <v>329348807</v>
      </c>
      <c r="W75" s="30">
        <v>240336205</v>
      </c>
      <c r="X75" s="30"/>
      <c r="Y75" s="29"/>
      <c r="Z75" s="31">
        <v>240336205</v>
      </c>
    </row>
    <row r="76" spans="1:26" ht="13.5" hidden="1">
      <c r="A76" s="42" t="s">
        <v>286</v>
      </c>
      <c r="B76" s="32">
        <v>15918486658</v>
      </c>
      <c r="C76" s="32"/>
      <c r="D76" s="33">
        <v>16888855070</v>
      </c>
      <c r="E76" s="34">
        <v>16691810816</v>
      </c>
      <c r="F76" s="34">
        <v>1364088427</v>
      </c>
      <c r="G76" s="34">
        <v>1599212258</v>
      </c>
      <c r="H76" s="34">
        <v>1492967750</v>
      </c>
      <c r="I76" s="34">
        <v>4456268435</v>
      </c>
      <c r="J76" s="34">
        <v>1447532714</v>
      </c>
      <c r="K76" s="34">
        <v>1376470468</v>
      </c>
      <c r="L76" s="34">
        <v>1355701396</v>
      </c>
      <c r="M76" s="34">
        <v>4179704578</v>
      </c>
      <c r="N76" s="34">
        <v>1622386849</v>
      </c>
      <c r="O76" s="34">
        <v>1246595786</v>
      </c>
      <c r="P76" s="34">
        <v>1366971088</v>
      </c>
      <c r="Q76" s="34">
        <v>4235953723</v>
      </c>
      <c r="R76" s="34">
        <v>1200043683</v>
      </c>
      <c r="S76" s="34">
        <v>1246387794</v>
      </c>
      <c r="T76" s="34">
        <v>1532585691</v>
      </c>
      <c r="U76" s="34">
        <v>3979017168</v>
      </c>
      <c r="V76" s="34">
        <v>16850943904</v>
      </c>
      <c r="W76" s="34">
        <v>16691810816</v>
      </c>
      <c r="X76" s="34"/>
      <c r="Y76" s="33"/>
      <c r="Z76" s="35">
        <v>16691810816</v>
      </c>
    </row>
    <row r="77" spans="1:26" ht="13.5" hidden="1">
      <c r="A77" s="37" t="s">
        <v>31</v>
      </c>
      <c r="B77" s="19">
        <v>3999445336</v>
      </c>
      <c r="C77" s="19"/>
      <c r="D77" s="20">
        <v>4241026005</v>
      </c>
      <c r="E77" s="21">
        <v>4238603505</v>
      </c>
      <c r="F77" s="21">
        <v>351588702</v>
      </c>
      <c r="G77" s="21">
        <v>367275791</v>
      </c>
      <c r="H77" s="21">
        <v>328127796</v>
      </c>
      <c r="I77" s="21">
        <v>1046992289</v>
      </c>
      <c r="J77" s="21">
        <v>357426334</v>
      </c>
      <c r="K77" s="21">
        <v>341716946</v>
      </c>
      <c r="L77" s="21">
        <v>352217875</v>
      </c>
      <c r="M77" s="21">
        <v>1051361155</v>
      </c>
      <c r="N77" s="21">
        <v>400747713</v>
      </c>
      <c r="O77" s="21">
        <v>273467316</v>
      </c>
      <c r="P77" s="21">
        <v>361943758</v>
      </c>
      <c r="Q77" s="21">
        <v>1036158787</v>
      </c>
      <c r="R77" s="21">
        <v>276672646</v>
      </c>
      <c r="S77" s="21">
        <v>273467316</v>
      </c>
      <c r="T77" s="21">
        <v>390173635</v>
      </c>
      <c r="U77" s="21">
        <v>940313597</v>
      </c>
      <c r="V77" s="21">
        <v>4074825828</v>
      </c>
      <c r="W77" s="21">
        <v>4238603505</v>
      </c>
      <c r="X77" s="21"/>
      <c r="Y77" s="20"/>
      <c r="Z77" s="23">
        <v>4238603505</v>
      </c>
    </row>
    <row r="78" spans="1:26" ht="13.5" hidden="1">
      <c r="A78" s="38" t="s">
        <v>32</v>
      </c>
      <c r="B78" s="19">
        <v>11642235566</v>
      </c>
      <c r="C78" s="19"/>
      <c r="D78" s="20">
        <v>12514158666</v>
      </c>
      <c r="E78" s="21">
        <v>12319703993</v>
      </c>
      <c r="F78" s="21">
        <v>989838751</v>
      </c>
      <c r="G78" s="21">
        <v>1203630108</v>
      </c>
      <c r="H78" s="21">
        <v>1141722254</v>
      </c>
      <c r="I78" s="21">
        <v>3335191113</v>
      </c>
      <c r="J78" s="21">
        <v>1063663858</v>
      </c>
      <c r="K78" s="21">
        <v>1008723443</v>
      </c>
      <c r="L78" s="21">
        <v>976777149</v>
      </c>
      <c r="M78" s="21">
        <v>3049164450</v>
      </c>
      <c r="N78" s="21">
        <v>1189603394</v>
      </c>
      <c r="O78" s="21">
        <v>942644402</v>
      </c>
      <c r="P78" s="21">
        <v>978936393</v>
      </c>
      <c r="Q78" s="21">
        <v>3111184189</v>
      </c>
      <c r="R78" s="21">
        <v>896916528</v>
      </c>
      <c r="S78" s="21">
        <v>941122315</v>
      </c>
      <c r="T78" s="21">
        <v>1113190669</v>
      </c>
      <c r="U78" s="21">
        <v>2951229512</v>
      </c>
      <c r="V78" s="21">
        <v>12446769264</v>
      </c>
      <c r="W78" s="21">
        <v>12319703993</v>
      </c>
      <c r="X78" s="21"/>
      <c r="Y78" s="20"/>
      <c r="Z78" s="23">
        <v>12319703993</v>
      </c>
    </row>
    <row r="79" spans="1:26" ht="13.5" hidden="1">
      <c r="A79" s="39" t="s">
        <v>103</v>
      </c>
      <c r="B79" s="19">
        <v>8159326789</v>
      </c>
      <c r="C79" s="19"/>
      <c r="D79" s="20">
        <v>8470299180</v>
      </c>
      <c r="E79" s="21">
        <v>8279178180</v>
      </c>
      <c r="F79" s="21">
        <v>696089349</v>
      </c>
      <c r="G79" s="21">
        <v>839895720</v>
      </c>
      <c r="H79" s="21">
        <v>785448722</v>
      </c>
      <c r="I79" s="21">
        <v>2321433791</v>
      </c>
      <c r="J79" s="21">
        <v>679046762</v>
      </c>
      <c r="K79" s="21">
        <v>661225412</v>
      </c>
      <c r="L79" s="21">
        <v>668349709</v>
      </c>
      <c r="M79" s="21">
        <v>2008621883</v>
      </c>
      <c r="N79" s="21">
        <v>809179827</v>
      </c>
      <c r="O79" s="21">
        <v>695506429</v>
      </c>
      <c r="P79" s="21">
        <v>701919933</v>
      </c>
      <c r="Q79" s="21">
        <v>2206606189</v>
      </c>
      <c r="R79" s="21">
        <v>690834313</v>
      </c>
      <c r="S79" s="21">
        <v>693969741</v>
      </c>
      <c r="T79" s="21">
        <v>691930445</v>
      </c>
      <c r="U79" s="21">
        <v>2076734499</v>
      </c>
      <c r="V79" s="21">
        <v>8613396362</v>
      </c>
      <c r="W79" s="21">
        <v>8279178180</v>
      </c>
      <c r="X79" s="21"/>
      <c r="Y79" s="20"/>
      <c r="Z79" s="23">
        <v>8279178180</v>
      </c>
    </row>
    <row r="80" spans="1:26" ht="13.5" hidden="1">
      <c r="A80" s="39" t="s">
        <v>104</v>
      </c>
      <c r="B80" s="19">
        <v>2245110500</v>
      </c>
      <c r="C80" s="19"/>
      <c r="D80" s="20">
        <v>2448332840</v>
      </c>
      <c r="E80" s="21">
        <v>2443774709</v>
      </c>
      <c r="F80" s="21">
        <v>182079170</v>
      </c>
      <c r="G80" s="21">
        <v>227776382</v>
      </c>
      <c r="H80" s="21">
        <v>233602114</v>
      </c>
      <c r="I80" s="21">
        <v>643457666</v>
      </c>
      <c r="J80" s="21">
        <v>261803252</v>
      </c>
      <c r="K80" s="21">
        <v>229973827</v>
      </c>
      <c r="L80" s="21">
        <v>217661622</v>
      </c>
      <c r="M80" s="21">
        <v>709438701</v>
      </c>
      <c r="N80" s="21">
        <v>243773306</v>
      </c>
      <c r="O80" s="21">
        <v>154544654</v>
      </c>
      <c r="P80" s="21">
        <v>178863162</v>
      </c>
      <c r="Q80" s="21">
        <v>577181122</v>
      </c>
      <c r="R80" s="21">
        <v>121909260</v>
      </c>
      <c r="S80" s="21">
        <v>154559255</v>
      </c>
      <c r="T80" s="21">
        <v>287807253</v>
      </c>
      <c r="U80" s="21">
        <v>564275768</v>
      </c>
      <c r="V80" s="21">
        <v>2494353257</v>
      </c>
      <c r="W80" s="21">
        <v>2443774709</v>
      </c>
      <c r="X80" s="21"/>
      <c r="Y80" s="20"/>
      <c r="Z80" s="23">
        <v>2443774709</v>
      </c>
    </row>
    <row r="81" spans="1:26" ht="13.5" hidden="1">
      <c r="A81" s="39" t="s">
        <v>105</v>
      </c>
      <c r="B81" s="19">
        <v>596332481</v>
      </c>
      <c r="C81" s="19"/>
      <c r="D81" s="20">
        <v>629348003</v>
      </c>
      <c r="E81" s="21">
        <v>626037931</v>
      </c>
      <c r="F81" s="21">
        <v>49954416</v>
      </c>
      <c r="G81" s="21">
        <v>54217990</v>
      </c>
      <c r="H81" s="21">
        <v>52716730</v>
      </c>
      <c r="I81" s="21">
        <v>156889136</v>
      </c>
      <c r="J81" s="21">
        <v>58417545</v>
      </c>
      <c r="K81" s="21">
        <v>53262249</v>
      </c>
      <c r="L81" s="21">
        <v>47545184</v>
      </c>
      <c r="M81" s="21">
        <v>159224978</v>
      </c>
      <c r="N81" s="21">
        <v>61060410</v>
      </c>
      <c r="O81" s="21">
        <v>41332568</v>
      </c>
      <c r="P81" s="21">
        <v>42981276</v>
      </c>
      <c r="Q81" s="21">
        <v>145374254</v>
      </c>
      <c r="R81" s="21">
        <v>35789798</v>
      </c>
      <c r="S81" s="21">
        <v>41332568</v>
      </c>
      <c r="T81" s="21">
        <v>63813598</v>
      </c>
      <c r="U81" s="21">
        <v>140935964</v>
      </c>
      <c r="V81" s="21">
        <v>602424332</v>
      </c>
      <c r="W81" s="21">
        <v>626037931</v>
      </c>
      <c r="X81" s="21"/>
      <c r="Y81" s="20"/>
      <c r="Z81" s="23">
        <v>626037931</v>
      </c>
    </row>
    <row r="82" spans="1:26" ht="13.5" hidden="1">
      <c r="A82" s="39" t="s">
        <v>106</v>
      </c>
      <c r="B82" s="19">
        <v>641484646</v>
      </c>
      <c r="C82" s="19"/>
      <c r="D82" s="20">
        <v>704422530</v>
      </c>
      <c r="E82" s="21">
        <v>715300030</v>
      </c>
      <c r="F82" s="21">
        <v>61715816</v>
      </c>
      <c r="G82" s="21">
        <v>81740016</v>
      </c>
      <c r="H82" s="21">
        <v>69954688</v>
      </c>
      <c r="I82" s="21">
        <v>213410520</v>
      </c>
      <c r="J82" s="21">
        <v>64396299</v>
      </c>
      <c r="K82" s="21">
        <v>64261955</v>
      </c>
      <c r="L82" s="21">
        <v>43220634</v>
      </c>
      <c r="M82" s="21">
        <v>171878888</v>
      </c>
      <c r="N82" s="21">
        <v>75589851</v>
      </c>
      <c r="O82" s="21">
        <v>51260751</v>
      </c>
      <c r="P82" s="21">
        <v>55172022</v>
      </c>
      <c r="Q82" s="21">
        <v>182022624</v>
      </c>
      <c r="R82" s="21">
        <v>48383157</v>
      </c>
      <c r="S82" s="21">
        <v>51260751</v>
      </c>
      <c r="T82" s="21">
        <v>69639373</v>
      </c>
      <c r="U82" s="21">
        <v>169283281</v>
      </c>
      <c r="V82" s="21">
        <v>736595313</v>
      </c>
      <c r="W82" s="21">
        <v>715300030</v>
      </c>
      <c r="X82" s="21"/>
      <c r="Y82" s="20"/>
      <c r="Z82" s="23">
        <v>715300030</v>
      </c>
    </row>
    <row r="83" spans="1:26" ht="13.5" hidden="1">
      <c r="A83" s="39" t="s">
        <v>107</v>
      </c>
      <c r="B83" s="19">
        <v>-18850</v>
      </c>
      <c r="C83" s="19"/>
      <c r="D83" s="20">
        <v>261756113</v>
      </c>
      <c r="E83" s="21">
        <v>255413143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255413143</v>
      </c>
      <c r="X83" s="21"/>
      <c r="Y83" s="20"/>
      <c r="Z83" s="23">
        <v>255413143</v>
      </c>
    </row>
    <row r="84" spans="1:26" ht="13.5" hidden="1">
      <c r="A84" s="40" t="s">
        <v>110</v>
      </c>
      <c r="B84" s="28">
        <v>276805756</v>
      </c>
      <c r="C84" s="28"/>
      <c r="D84" s="29">
        <v>133670399</v>
      </c>
      <c r="E84" s="30">
        <v>133503318</v>
      </c>
      <c r="F84" s="30">
        <v>22660974</v>
      </c>
      <c r="G84" s="30">
        <v>28306359</v>
      </c>
      <c r="H84" s="30">
        <v>23117700</v>
      </c>
      <c r="I84" s="30">
        <v>74085033</v>
      </c>
      <c r="J84" s="30">
        <v>26442522</v>
      </c>
      <c r="K84" s="30">
        <v>26030079</v>
      </c>
      <c r="L84" s="30">
        <v>26706372</v>
      </c>
      <c r="M84" s="30">
        <v>79178973</v>
      </c>
      <c r="N84" s="30">
        <v>32035742</v>
      </c>
      <c r="O84" s="30">
        <v>30484068</v>
      </c>
      <c r="P84" s="30">
        <v>26090937</v>
      </c>
      <c r="Q84" s="30">
        <v>88610747</v>
      </c>
      <c r="R84" s="30">
        <v>26454509</v>
      </c>
      <c r="S84" s="30">
        <v>31798163</v>
      </c>
      <c r="T84" s="30">
        <v>29221387</v>
      </c>
      <c r="U84" s="30">
        <v>87474059</v>
      </c>
      <c r="V84" s="30">
        <v>329348812</v>
      </c>
      <c r="W84" s="30">
        <v>133503318</v>
      </c>
      <c r="X84" s="30"/>
      <c r="Y84" s="29"/>
      <c r="Z84" s="31">
        <v>133503318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790849393</v>
      </c>
      <c r="D5" s="344">
        <f t="shared" si="0"/>
        <v>0</v>
      </c>
      <c r="E5" s="343">
        <f t="shared" si="0"/>
        <v>613071708</v>
      </c>
      <c r="F5" s="345">
        <f t="shared" si="0"/>
        <v>737333289</v>
      </c>
      <c r="G5" s="345">
        <f t="shared" si="0"/>
        <v>12454370</v>
      </c>
      <c r="H5" s="343">
        <f t="shared" si="0"/>
        <v>48053732</v>
      </c>
      <c r="I5" s="343">
        <f t="shared" si="0"/>
        <v>62231254</v>
      </c>
      <c r="J5" s="345">
        <f t="shared" si="0"/>
        <v>122739356</v>
      </c>
      <c r="K5" s="345">
        <f t="shared" si="0"/>
        <v>59739486</v>
      </c>
      <c r="L5" s="343">
        <f t="shared" si="0"/>
        <v>73839723</v>
      </c>
      <c r="M5" s="343">
        <f t="shared" si="0"/>
        <v>54804006</v>
      </c>
      <c r="N5" s="345">
        <f t="shared" si="0"/>
        <v>188383215</v>
      </c>
      <c r="O5" s="345">
        <f t="shared" si="0"/>
        <v>49470877</v>
      </c>
      <c r="P5" s="343">
        <f t="shared" si="0"/>
        <v>69730205</v>
      </c>
      <c r="Q5" s="343">
        <f t="shared" si="0"/>
        <v>42151073</v>
      </c>
      <c r="R5" s="345">
        <f t="shared" si="0"/>
        <v>161352155</v>
      </c>
      <c r="S5" s="345">
        <f t="shared" si="0"/>
        <v>68938519</v>
      </c>
      <c r="T5" s="343">
        <f t="shared" si="0"/>
        <v>85439169</v>
      </c>
      <c r="U5" s="343">
        <f t="shared" si="0"/>
        <v>163348873</v>
      </c>
      <c r="V5" s="345">
        <f t="shared" si="0"/>
        <v>317726561</v>
      </c>
      <c r="W5" s="345">
        <f t="shared" si="0"/>
        <v>790201287</v>
      </c>
      <c r="X5" s="343">
        <f t="shared" si="0"/>
        <v>737333289</v>
      </c>
      <c r="Y5" s="345">
        <f t="shared" si="0"/>
        <v>52867998</v>
      </c>
      <c r="Z5" s="346">
        <f>+IF(X5&lt;&gt;0,+(Y5/X5)*100,0)</f>
        <v>7.1701629085134115</v>
      </c>
      <c r="AA5" s="347">
        <f>+AA6+AA8+AA11+AA13+AA15</f>
        <v>737333289</v>
      </c>
    </row>
    <row r="6" spans="1:27" ht="13.5">
      <c r="A6" s="348" t="s">
        <v>204</v>
      </c>
      <c r="B6" s="142"/>
      <c r="C6" s="60">
        <f>+C7</f>
        <v>150414736</v>
      </c>
      <c r="D6" s="327">
        <f aca="true" t="shared" si="1" ref="D6:AA6">+D7</f>
        <v>0</v>
      </c>
      <c r="E6" s="60">
        <f t="shared" si="1"/>
        <v>155505076</v>
      </c>
      <c r="F6" s="59">
        <f t="shared" si="1"/>
        <v>148477471</v>
      </c>
      <c r="G6" s="59">
        <f t="shared" si="1"/>
        <v>1777788</v>
      </c>
      <c r="H6" s="60">
        <f t="shared" si="1"/>
        <v>8512904</v>
      </c>
      <c r="I6" s="60">
        <f t="shared" si="1"/>
        <v>17294294</v>
      </c>
      <c r="J6" s="59">
        <f t="shared" si="1"/>
        <v>27584986</v>
      </c>
      <c r="K6" s="59">
        <f t="shared" si="1"/>
        <v>15236682</v>
      </c>
      <c r="L6" s="60">
        <f t="shared" si="1"/>
        <v>13278627</v>
      </c>
      <c r="M6" s="60">
        <f t="shared" si="1"/>
        <v>15214870</v>
      </c>
      <c r="N6" s="59">
        <f t="shared" si="1"/>
        <v>43730179</v>
      </c>
      <c r="O6" s="59">
        <f t="shared" si="1"/>
        <v>4047778</v>
      </c>
      <c r="P6" s="60">
        <f t="shared" si="1"/>
        <v>15835077</v>
      </c>
      <c r="Q6" s="60">
        <f t="shared" si="1"/>
        <v>6580739</v>
      </c>
      <c r="R6" s="59">
        <f t="shared" si="1"/>
        <v>26463594</v>
      </c>
      <c r="S6" s="59">
        <f t="shared" si="1"/>
        <v>11788758</v>
      </c>
      <c r="T6" s="60">
        <f t="shared" si="1"/>
        <v>19431473</v>
      </c>
      <c r="U6" s="60">
        <f t="shared" si="1"/>
        <v>32147234</v>
      </c>
      <c r="V6" s="59">
        <f t="shared" si="1"/>
        <v>63367465</v>
      </c>
      <c r="W6" s="59">
        <f t="shared" si="1"/>
        <v>161146224</v>
      </c>
      <c r="X6" s="60">
        <f t="shared" si="1"/>
        <v>148477471</v>
      </c>
      <c r="Y6" s="59">
        <f t="shared" si="1"/>
        <v>12668753</v>
      </c>
      <c r="Z6" s="61">
        <f>+IF(X6&lt;&gt;0,+(Y6/X6)*100,0)</f>
        <v>8.532441261745358</v>
      </c>
      <c r="AA6" s="62">
        <f t="shared" si="1"/>
        <v>148477471</v>
      </c>
    </row>
    <row r="7" spans="1:27" ht="13.5">
      <c r="A7" s="291" t="s">
        <v>228</v>
      </c>
      <c r="B7" s="142"/>
      <c r="C7" s="60">
        <v>150414736</v>
      </c>
      <c r="D7" s="327"/>
      <c r="E7" s="60">
        <v>155505076</v>
      </c>
      <c r="F7" s="59">
        <v>148477471</v>
      </c>
      <c r="G7" s="59">
        <v>1777788</v>
      </c>
      <c r="H7" s="60">
        <v>8512904</v>
      </c>
      <c r="I7" s="60">
        <v>17294294</v>
      </c>
      <c r="J7" s="59">
        <v>27584986</v>
      </c>
      <c r="K7" s="59">
        <v>15236682</v>
      </c>
      <c r="L7" s="60">
        <v>13278627</v>
      </c>
      <c r="M7" s="60">
        <v>15214870</v>
      </c>
      <c r="N7" s="59">
        <v>43730179</v>
      </c>
      <c r="O7" s="59">
        <v>4047778</v>
      </c>
      <c r="P7" s="60">
        <v>15835077</v>
      </c>
      <c r="Q7" s="60">
        <v>6580739</v>
      </c>
      <c r="R7" s="59">
        <v>26463594</v>
      </c>
      <c r="S7" s="59">
        <v>11788758</v>
      </c>
      <c r="T7" s="60">
        <v>19431473</v>
      </c>
      <c r="U7" s="60">
        <v>32147234</v>
      </c>
      <c r="V7" s="59">
        <v>63367465</v>
      </c>
      <c r="W7" s="59">
        <v>161146224</v>
      </c>
      <c r="X7" s="60">
        <v>148477471</v>
      </c>
      <c r="Y7" s="59">
        <v>12668753</v>
      </c>
      <c r="Z7" s="61">
        <v>8.53</v>
      </c>
      <c r="AA7" s="62">
        <v>148477471</v>
      </c>
    </row>
    <row r="8" spans="1:27" ht="13.5">
      <c r="A8" s="348" t="s">
        <v>205</v>
      </c>
      <c r="B8" s="142"/>
      <c r="C8" s="60">
        <f aca="true" t="shared" si="2" ref="C8:Y8">SUM(C9:C10)</f>
        <v>413345896</v>
      </c>
      <c r="D8" s="327">
        <f t="shared" si="2"/>
        <v>0</v>
      </c>
      <c r="E8" s="60">
        <f t="shared" si="2"/>
        <v>248953300</v>
      </c>
      <c r="F8" s="59">
        <f t="shared" si="2"/>
        <v>377002486</v>
      </c>
      <c r="G8" s="59">
        <f t="shared" si="2"/>
        <v>7391027</v>
      </c>
      <c r="H8" s="60">
        <f t="shared" si="2"/>
        <v>27067861</v>
      </c>
      <c r="I8" s="60">
        <f t="shared" si="2"/>
        <v>34605787</v>
      </c>
      <c r="J8" s="59">
        <f t="shared" si="2"/>
        <v>69064675</v>
      </c>
      <c r="K8" s="59">
        <f t="shared" si="2"/>
        <v>29220156</v>
      </c>
      <c r="L8" s="60">
        <f t="shared" si="2"/>
        <v>49237887</v>
      </c>
      <c r="M8" s="60">
        <f t="shared" si="2"/>
        <v>29488598</v>
      </c>
      <c r="N8" s="59">
        <f t="shared" si="2"/>
        <v>107946641</v>
      </c>
      <c r="O8" s="59">
        <f t="shared" si="2"/>
        <v>33309870</v>
      </c>
      <c r="P8" s="60">
        <f t="shared" si="2"/>
        <v>41738984</v>
      </c>
      <c r="Q8" s="60">
        <f t="shared" si="2"/>
        <v>22199154</v>
      </c>
      <c r="R8" s="59">
        <f t="shared" si="2"/>
        <v>97248008</v>
      </c>
      <c r="S8" s="59">
        <f t="shared" si="2"/>
        <v>42632585</v>
      </c>
      <c r="T8" s="60">
        <f t="shared" si="2"/>
        <v>42968508</v>
      </c>
      <c r="U8" s="60">
        <f t="shared" si="2"/>
        <v>83071263</v>
      </c>
      <c r="V8" s="59">
        <f t="shared" si="2"/>
        <v>168672356</v>
      </c>
      <c r="W8" s="59">
        <f t="shared" si="2"/>
        <v>442931680</v>
      </c>
      <c r="X8" s="60">
        <f t="shared" si="2"/>
        <v>377002486</v>
      </c>
      <c r="Y8" s="59">
        <f t="shared" si="2"/>
        <v>65929194</v>
      </c>
      <c r="Z8" s="61">
        <f>+IF(X8&lt;&gt;0,+(Y8/X8)*100,0)</f>
        <v>17.487734550376413</v>
      </c>
      <c r="AA8" s="62">
        <f>SUM(AA9:AA10)</f>
        <v>377002486</v>
      </c>
    </row>
    <row r="9" spans="1:27" ht="13.5">
      <c r="A9" s="291" t="s">
        <v>229</v>
      </c>
      <c r="B9" s="142"/>
      <c r="C9" s="60">
        <v>413345896</v>
      </c>
      <c r="D9" s="327"/>
      <c r="E9" s="60">
        <v>223158800</v>
      </c>
      <c r="F9" s="59">
        <v>351190600</v>
      </c>
      <c r="G9" s="59">
        <v>7327224</v>
      </c>
      <c r="H9" s="60">
        <v>22188240</v>
      </c>
      <c r="I9" s="60">
        <v>31340024</v>
      </c>
      <c r="J9" s="59">
        <v>60855488</v>
      </c>
      <c r="K9" s="59">
        <v>22986732</v>
      </c>
      <c r="L9" s="60">
        <v>46352841</v>
      </c>
      <c r="M9" s="60">
        <v>28002864</v>
      </c>
      <c r="N9" s="59">
        <v>97342437</v>
      </c>
      <c r="O9" s="59">
        <v>31361508</v>
      </c>
      <c r="P9" s="60">
        <v>38699465</v>
      </c>
      <c r="Q9" s="60">
        <v>19360563</v>
      </c>
      <c r="R9" s="59">
        <v>89421536</v>
      </c>
      <c r="S9" s="59">
        <v>37288786</v>
      </c>
      <c r="T9" s="60">
        <v>39346051</v>
      </c>
      <c r="U9" s="60">
        <v>72621663</v>
      </c>
      <c r="V9" s="59">
        <v>149256500</v>
      </c>
      <c r="W9" s="59">
        <v>396875961</v>
      </c>
      <c r="X9" s="60">
        <v>351190600</v>
      </c>
      <c r="Y9" s="59">
        <v>45685361</v>
      </c>
      <c r="Z9" s="61">
        <v>13.01</v>
      </c>
      <c r="AA9" s="62">
        <v>351190600</v>
      </c>
    </row>
    <row r="10" spans="1:27" ht="13.5">
      <c r="A10" s="291" t="s">
        <v>230</v>
      </c>
      <c r="B10" s="142"/>
      <c r="C10" s="60"/>
      <c r="D10" s="327"/>
      <c r="E10" s="60">
        <v>25794500</v>
      </c>
      <c r="F10" s="59">
        <v>25811886</v>
      </c>
      <c r="G10" s="59">
        <v>63803</v>
      </c>
      <c r="H10" s="60">
        <v>4879621</v>
      </c>
      <c r="I10" s="60">
        <v>3265763</v>
      </c>
      <c r="J10" s="59">
        <v>8209187</v>
      </c>
      <c r="K10" s="59">
        <v>6233424</v>
      </c>
      <c r="L10" s="60">
        <v>2885046</v>
      </c>
      <c r="M10" s="60">
        <v>1485734</v>
      </c>
      <c r="N10" s="59">
        <v>10604204</v>
      </c>
      <c r="O10" s="59">
        <v>1948362</v>
      </c>
      <c r="P10" s="60">
        <v>3039519</v>
      </c>
      <c r="Q10" s="60">
        <v>2838591</v>
      </c>
      <c r="R10" s="59">
        <v>7826472</v>
      </c>
      <c r="S10" s="59">
        <v>5343799</v>
      </c>
      <c r="T10" s="60">
        <v>3622457</v>
      </c>
      <c r="U10" s="60">
        <v>10449600</v>
      </c>
      <c r="V10" s="59">
        <v>19415856</v>
      </c>
      <c r="W10" s="59">
        <v>46055719</v>
      </c>
      <c r="X10" s="60">
        <v>25811886</v>
      </c>
      <c r="Y10" s="59">
        <v>20243833</v>
      </c>
      <c r="Z10" s="61">
        <v>78.43</v>
      </c>
      <c r="AA10" s="62">
        <v>25811886</v>
      </c>
    </row>
    <row r="11" spans="1:27" ht="13.5">
      <c r="A11" s="348" t="s">
        <v>206</v>
      </c>
      <c r="B11" s="142"/>
      <c r="C11" s="349">
        <f>+C12</f>
        <v>101709495</v>
      </c>
      <c r="D11" s="350">
        <f aca="true" t="shared" si="3" ref="D11:AA11">+D12</f>
        <v>0</v>
      </c>
      <c r="E11" s="349">
        <f t="shared" si="3"/>
        <v>146339056</v>
      </c>
      <c r="F11" s="351">
        <f t="shared" si="3"/>
        <v>146329056</v>
      </c>
      <c r="G11" s="351">
        <f t="shared" si="3"/>
        <v>2671308</v>
      </c>
      <c r="H11" s="349">
        <f t="shared" si="3"/>
        <v>8373969</v>
      </c>
      <c r="I11" s="349">
        <f t="shared" si="3"/>
        <v>6707659</v>
      </c>
      <c r="J11" s="351">
        <f t="shared" si="3"/>
        <v>17752936</v>
      </c>
      <c r="K11" s="351">
        <f t="shared" si="3"/>
        <v>8275453</v>
      </c>
      <c r="L11" s="349">
        <f t="shared" si="3"/>
        <v>6779497</v>
      </c>
      <c r="M11" s="349">
        <f t="shared" si="3"/>
        <v>4317815</v>
      </c>
      <c r="N11" s="351">
        <f t="shared" si="3"/>
        <v>19372765</v>
      </c>
      <c r="O11" s="351">
        <f t="shared" si="3"/>
        <v>6835888</v>
      </c>
      <c r="P11" s="349">
        <f t="shared" si="3"/>
        <v>7989275</v>
      </c>
      <c r="Q11" s="349">
        <f t="shared" si="3"/>
        <v>8771493</v>
      </c>
      <c r="R11" s="351">
        <f t="shared" si="3"/>
        <v>23596656</v>
      </c>
      <c r="S11" s="351">
        <f t="shared" si="3"/>
        <v>10326534</v>
      </c>
      <c r="T11" s="349">
        <f t="shared" si="3"/>
        <v>14383411</v>
      </c>
      <c r="U11" s="349">
        <f t="shared" si="3"/>
        <v>37541917</v>
      </c>
      <c r="V11" s="351">
        <f t="shared" si="3"/>
        <v>62251862</v>
      </c>
      <c r="W11" s="351">
        <f t="shared" si="3"/>
        <v>122974219</v>
      </c>
      <c r="X11" s="349">
        <f t="shared" si="3"/>
        <v>146329056</v>
      </c>
      <c r="Y11" s="351">
        <f t="shared" si="3"/>
        <v>-23354837</v>
      </c>
      <c r="Z11" s="352">
        <f>+IF(X11&lt;&gt;0,+(Y11/X11)*100,0)</f>
        <v>-15.96049181100437</v>
      </c>
      <c r="AA11" s="353">
        <f t="shared" si="3"/>
        <v>146329056</v>
      </c>
    </row>
    <row r="12" spans="1:27" ht="13.5">
      <c r="A12" s="291" t="s">
        <v>231</v>
      </c>
      <c r="B12" s="136"/>
      <c r="C12" s="60">
        <v>101709495</v>
      </c>
      <c r="D12" s="327"/>
      <c r="E12" s="60">
        <v>146339056</v>
      </c>
      <c r="F12" s="59">
        <v>146329056</v>
      </c>
      <c r="G12" s="59">
        <v>2671308</v>
      </c>
      <c r="H12" s="60">
        <v>8373969</v>
      </c>
      <c r="I12" s="60">
        <v>6707659</v>
      </c>
      <c r="J12" s="59">
        <v>17752936</v>
      </c>
      <c r="K12" s="59">
        <v>8275453</v>
      </c>
      <c r="L12" s="60">
        <v>6779497</v>
      </c>
      <c r="M12" s="60">
        <v>4317815</v>
      </c>
      <c r="N12" s="59">
        <v>19372765</v>
      </c>
      <c r="O12" s="59">
        <v>6835888</v>
      </c>
      <c r="P12" s="60">
        <v>7989275</v>
      </c>
      <c r="Q12" s="60">
        <v>8771493</v>
      </c>
      <c r="R12" s="59">
        <v>23596656</v>
      </c>
      <c r="S12" s="59">
        <v>10326534</v>
      </c>
      <c r="T12" s="60">
        <v>14383411</v>
      </c>
      <c r="U12" s="60">
        <v>37541917</v>
      </c>
      <c r="V12" s="59">
        <v>62251862</v>
      </c>
      <c r="W12" s="59">
        <v>122974219</v>
      </c>
      <c r="X12" s="60">
        <v>146329056</v>
      </c>
      <c r="Y12" s="59">
        <v>-23354837</v>
      </c>
      <c r="Z12" s="61">
        <v>-15.96</v>
      </c>
      <c r="AA12" s="62">
        <v>146329056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52935900</v>
      </c>
      <c r="F13" s="329">
        <f t="shared" si="4"/>
        <v>52685900</v>
      </c>
      <c r="G13" s="329">
        <f t="shared" si="4"/>
        <v>614247</v>
      </c>
      <c r="H13" s="275">
        <f t="shared" si="4"/>
        <v>4024238</v>
      </c>
      <c r="I13" s="275">
        <f t="shared" si="4"/>
        <v>3519001</v>
      </c>
      <c r="J13" s="329">
        <f t="shared" si="4"/>
        <v>8157486</v>
      </c>
      <c r="K13" s="329">
        <f t="shared" si="4"/>
        <v>6041205</v>
      </c>
      <c r="L13" s="275">
        <f t="shared" si="4"/>
        <v>4053999</v>
      </c>
      <c r="M13" s="275">
        <f t="shared" si="4"/>
        <v>4610136</v>
      </c>
      <c r="N13" s="329">
        <f t="shared" si="4"/>
        <v>14705340</v>
      </c>
      <c r="O13" s="329">
        <f t="shared" si="4"/>
        <v>4926944</v>
      </c>
      <c r="P13" s="275">
        <f t="shared" si="4"/>
        <v>4230114</v>
      </c>
      <c r="Q13" s="275">
        <f t="shared" si="4"/>
        <v>4175089</v>
      </c>
      <c r="R13" s="329">
        <f t="shared" si="4"/>
        <v>13332147</v>
      </c>
      <c r="S13" s="329">
        <f t="shared" si="4"/>
        <v>3000952</v>
      </c>
      <c r="T13" s="275">
        <f t="shared" si="4"/>
        <v>7122106</v>
      </c>
      <c r="U13" s="275">
        <f t="shared" si="4"/>
        <v>7955746</v>
      </c>
      <c r="V13" s="329">
        <f t="shared" si="4"/>
        <v>18078804</v>
      </c>
      <c r="W13" s="329">
        <f t="shared" si="4"/>
        <v>54273777</v>
      </c>
      <c r="X13" s="275">
        <f t="shared" si="4"/>
        <v>52685900</v>
      </c>
      <c r="Y13" s="329">
        <f t="shared" si="4"/>
        <v>1587877</v>
      </c>
      <c r="Z13" s="322">
        <f>+IF(X13&lt;&gt;0,+(Y13/X13)*100,0)</f>
        <v>3.0138556995325123</v>
      </c>
      <c r="AA13" s="273">
        <f t="shared" si="4"/>
        <v>52685900</v>
      </c>
    </row>
    <row r="14" spans="1:27" ht="13.5">
      <c r="A14" s="291" t="s">
        <v>232</v>
      </c>
      <c r="B14" s="136"/>
      <c r="C14" s="60"/>
      <c r="D14" s="327"/>
      <c r="E14" s="60">
        <v>52935900</v>
      </c>
      <c r="F14" s="59">
        <v>52685900</v>
      </c>
      <c r="G14" s="59">
        <v>614247</v>
      </c>
      <c r="H14" s="60">
        <v>4024238</v>
      </c>
      <c r="I14" s="60">
        <v>3519001</v>
      </c>
      <c r="J14" s="59">
        <v>8157486</v>
      </c>
      <c r="K14" s="59">
        <v>6041205</v>
      </c>
      <c r="L14" s="60">
        <v>4053999</v>
      </c>
      <c r="M14" s="60">
        <v>4610136</v>
      </c>
      <c r="N14" s="59">
        <v>14705340</v>
      </c>
      <c r="O14" s="59">
        <v>4926944</v>
      </c>
      <c r="P14" s="60">
        <v>4230114</v>
      </c>
      <c r="Q14" s="60">
        <v>4175089</v>
      </c>
      <c r="R14" s="59">
        <v>13332147</v>
      </c>
      <c r="S14" s="59">
        <v>3000952</v>
      </c>
      <c r="T14" s="60">
        <v>7122106</v>
      </c>
      <c r="U14" s="60">
        <v>7955746</v>
      </c>
      <c r="V14" s="59">
        <v>18078804</v>
      </c>
      <c r="W14" s="59">
        <v>54273777</v>
      </c>
      <c r="X14" s="60">
        <v>52685900</v>
      </c>
      <c r="Y14" s="59">
        <v>1587877</v>
      </c>
      <c r="Z14" s="61">
        <v>3.01</v>
      </c>
      <c r="AA14" s="62">
        <v>52685900</v>
      </c>
    </row>
    <row r="15" spans="1:27" ht="13.5">
      <c r="A15" s="348" t="s">
        <v>208</v>
      </c>
      <c r="B15" s="136"/>
      <c r="C15" s="60">
        <f aca="true" t="shared" si="5" ref="C15:Y15">SUM(C16:C20)</f>
        <v>125379266</v>
      </c>
      <c r="D15" s="327">
        <f t="shared" si="5"/>
        <v>0</v>
      </c>
      <c r="E15" s="60">
        <f t="shared" si="5"/>
        <v>9338376</v>
      </c>
      <c r="F15" s="59">
        <f t="shared" si="5"/>
        <v>12838376</v>
      </c>
      <c r="G15" s="59">
        <f t="shared" si="5"/>
        <v>0</v>
      </c>
      <c r="H15" s="60">
        <f t="shared" si="5"/>
        <v>74760</v>
      </c>
      <c r="I15" s="60">
        <f t="shared" si="5"/>
        <v>104513</v>
      </c>
      <c r="J15" s="59">
        <f t="shared" si="5"/>
        <v>179273</v>
      </c>
      <c r="K15" s="59">
        <f t="shared" si="5"/>
        <v>965990</v>
      </c>
      <c r="L15" s="60">
        <f t="shared" si="5"/>
        <v>489713</v>
      </c>
      <c r="M15" s="60">
        <f t="shared" si="5"/>
        <v>1172587</v>
      </c>
      <c r="N15" s="59">
        <f t="shared" si="5"/>
        <v>2628290</v>
      </c>
      <c r="O15" s="59">
        <f t="shared" si="5"/>
        <v>350397</v>
      </c>
      <c r="P15" s="60">
        <f t="shared" si="5"/>
        <v>-63245</v>
      </c>
      <c r="Q15" s="60">
        <f t="shared" si="5"/>
        <v>424598</v>
      </c>
      <c r="R15" s="59">
        <f t="shared" si="5"/>
        <v>711750</v>
      </c>
      <c r="S15" s="59">
        <f t="shared" si="5"/>
        <v>1189690</v>
      </c>
      <c r="T15" s="60">
        <f t="shared" si="5"/>
        <v>1533671</v>
      </c>
      <c r="U15" s="60">
        <f t="shared" si="5"/>
        <v>2632713</v>
      </c>
      <c r="V15" s="59">
        <f t="shared" si="5"/>
        <v>5356074</v>
      </c>
      <c r="W15" s="59">
        <f t="shared" si="5"/>
        <v>8875387</v>
      </c>
      <c r="X15" s="60">
        <f t="shared" si="5"/>
        <v>12838376</v>
      </c>
      <c r="Y15" s="59">
        <f t="shared" si="5"/>
        <v>-3962989</v>
      </c>
      <c r="Z15" s="61">
        <f>+IF(X15&lt;&gt;0,+(Y15/X15)*100,0)</f>
        <v>-30.86830452699002</v>
      </c>
      <c r="AA15" s="62">
        <f>SUM(AA16:AA20)</f>
        <v>12838376</v>
      </c>
    </row>
    <row r="16" spans="1:27" ht="13.5">
      <c r="A16" s="291" t="s">
        <v>233</v>
      </c>
      <c r="B16" s="300"/>
      <c r="C16" s="60">
        <v>48995605</v>
      </c>
      <c r="D16" s="327"/>
      <c r="E16" s="60">
        <v>9338376</v>
      </c>
      <c r="F16" s="59">
        <v>12838376</v>
      </c>
      <c r="G16" s="59"/>
      <c r="H16" s="60">
        <v>52842</v>
      </c>
      <c r="I16" s="60">
        <v>88652</v>
      </c>
      <c r="J16" s="59">
        <v>141494</v>
      </c>
      <c r="K16" s="59">
        <v>284259</v>
      </c>
      <c r="L16" s="60">
        <v>320983</v>
      </c>
      <c r="M16" s="60">
        <v>1072436</v>
      </c>
      <c r="N16" s="59">
        <v>1677678</v>
      </c>
      <c r="O16" s="59">
        <v>292011</v>
      </c>
      <c r="P16" s="60">
        <v>-116548</v>
      </c>
      <c r="Q16" s="60">
        <v>424598</v>
      </c>
      <c r="R16" s="59">
        <v>600061</v>
      </c>
      <c r="S16" s="59">
        <v>1189487</v>
      </c>
      <c r="T16" s="60">
        <v>1533671</v>
      </c>
      <c r="U16" s="60">
        <v>2632713</v>
      </c>
      <c r="V16" s="59">
        <v>5355871</v>
      </c>
      <c r="W16" s="59">
        <v>7775104</v>
      </c>
      <c r="X16" s="60">
        <v>12838376</v>
      </c>
      <c r="Y16" s="59">
        <v>-5063272</v>
      </c>
      <c r="Z16" s="61">
        <v>-39.44</v>
      </c>
      <c r="AA16" s="62">
        <v>12838376</v>
      </c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76383661</v>
      </c>
      <c r="D20" s="327"/>
      <c r="E20" s="60"/>
      <c r="F20" s="59"/>
      <c r="G20" s="59"/>
      <c r="H20" s="60">
        <v>21918</v>
      </c>
      <c r="I20" s="60">
        <v>15861</v>
      </c>
      <c r="J20" s="59">
        <v>37779</v>
      </c>
      <c r="K20" s="59">
        <v>681731</v>
      </c>
      <c r="L20" s="60">
        <v>168730</v>
      </c>
      <c r="M20" s="60">
        <v>100151</v>
      </c>
      <c r="N20" s="59">
        <v>950612</v>
      </c>
      <c r="O20" s="59">
        <v>58386</v>
      </c>
      <c r="P20" s="60">
        <v>53303</v>
      </c>
      <c r="Q20" s="60"/>
      <c r="R20" s="59">
        <v>111689</v>
      </c>
      <c r="S20" s="59">
        <v>203</v>
      </c>
      <c r="T20" s="60"/>
      <c r="U20" s="60"/>
      <c r="V20" s="59">
        <v>203</v>
      </c>
      <c r="W20" s="59">
        <v>1100283</v>
      </c>
      <c r="X20" s="60"/>
      <c r="Y20" s="59">
        <v>1100283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201924045</v>
      </c>
      <c r="D22" s="331">
        <f t="shared" si="6"/>
        <v>0</v>
      </c>
      <c r="E22" s="330">
        <f t="shared" si="6"/>
        <v>115340245</v>
      </c>
      <c r="F22" s="332">
        <f t="shared" si="6"/>
        <v>119601642</v>
      </c>
      <c r="G22" s="332">
        <f t="shared" si="6"/>
        <v>11768708</v>
      </c>
      <c r="H22" s="330">
        <f t="shared" si="6"/>
        <v>-2651948</v>
      </c>
      <c r="I22" s="330">
        <f t="shared" si="6"/>
        <v>9880391</v>
      </c>
      <c r="J22" s="332">
        <f t="shared" si="6"/>
        <v>18997151</v>
      </c>
      <c r="K22" s="332">
        <f t="shared" si="6"/>
        <v>5898292</v>
      </c>
      <c r="L22" s="330">
        <f t="shared" si="6"/>
        <v>8743548</v>
      </c>
      <c r="M22" s="330">
        <f t="shared" si="6"/>
        <v>11243679</v>
      </c>
      <c r="N22" s="332">
        <f t="shared" si="6"/>
        <v>25885519</v>
      </c>
      <c r="O22" s="332">
        <f t="shared" si="6"/>
        <v>7431407</v>
      </c>
      <c r="P22" s="330">
        <f t="shared" si="6"/>
        <v>6881937</v>
      </c>
      <c r="Q22" s="330">
        <f t="shared" si="6"/>
        <v>6586832</v>
      </c>
      <c r="R22" s="332">
        <f t="shared" si="6"/>
        <v>20900176</v>
      </c>
      <c r="S22" s="332">
        <f t="shared" si="6"/>
        <v>11886325</v>
      </c>
      <c r="T22" s="330">
        <f t="shared" si="6"/>
        <v>12898880</v>
      </c>
      <c r="U22" s="330">
        <f t="shared" si="6"/>
        <v>28183901</v>
      </c>
      <c r="V22" s="332">
        <f t="shared" si="6"/>
        <v>52969106</v>
      </c>
      <c r="W22" s="332">
        <f t="shared" si="6"/>
        <v>118751952</v>
      </c>
      <c r="X22" s="330">
        <f t="shared" si="6"/>
        <v>119601642</v>
      </c>
      <c r="Y22" s="332">
        <f t="shared" si="6"/>
        <v>-849690</v>
      </c>
      <c r="Z22" s="323">
        <f>+IF(X22&lt;&gt;0,+(Y22/X22)*100,0)</f>
        <v>-0.71043339020379</v>
      </c>
      <c r="AA22" s="337">
        <f>SUM(AA23:AA32)</f>
        <v>119601642</v>
      </c>
    </row>
    <row r="23" spans="1:27" ht="13.5">
      <c r="A23" s="348" t="s">
        <v>236</v>
      </c>
      <c r="B23" s="142"/>
      <c r="C23" s="60"/>
      <c r="D23" s="327"/>
      <c r="E23" s="60">
        <v>35982279</v>
      </c>
      <c r="F23" s="59">
        <v>36351645</v>
      </c>
      <c r="G23" s="59">
        <v>10421915</v>
      </c>
      <c r="H23" s="60">
        <v>-8274425</v>
      </c>
      <c r="I23" s="60">
        <v>1101777</v>
      </c>
      <c r="J23" s="59">
        <v>3249267</v>
      </c>
      <c r="K23" s="59">
        <v>880202</v>
      </c>
      <c r="L23" s="60">
        <v>2221126</v>
      </c>
      <c r="M23" s="60">
        <v>2641140</v>
      </c>
      <c r="N23" s="59">
        <v>5742468</v>
      </c>
      <c r="O23" s="59">
        <v>1689809</v>
      </c>
      <c r="P23" s="60">
        <v>1626089</v>
      </c>
      <c r="Q23" s="60">
        <v>2162686</v>
      </c>
      <c r="R23" s="59">
        <v>5478584</v>
      </c>
      <c r="S23" s="59">
        <v>6028200</v>
      </c>
      <c r="T23" s="60">
        <v>3993059</v>
      </c>
      <c r="U23" s="60">
        <v>9655124</v>
      </c>
      <c r="V23" s="59">
        <v>19676383</v>
      </c>
      <c r="W23" s="59">
        <v>34146702</v>
      </c>
      <c r="X23" s="60">
        <v>36351645</v>
      </c>
      <c r="Y23" s="59">
        <v>-2204943</v>
      </c>
      <c r="Z23" s="61">
        <v>-6.07</v>
      </c>
      <c r="AA23" s="62">
        <v>36351645</v>
      </c>
    </row>
    <row r="24" spans="1:27" ht="13.5">
      <c r="A24" s="348" t="s">
        <v>237</v>
      </c>
      <c r="B24" s="142"/>
      <c r="C24" s="60">
        <v>201924045</v>
      </c>
      <c r="D24" s="327"/>
      <c r="E24" s="60">
        <v>262472</v>
      </c>
      <c r="F24" s="59">
        <v>262472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>
        <v>202600</v>
      </c>
      <c r="R24" s="59">
        <v>202600</v>
      </c>
      <c r="S24" s="59"/>
      <c r="T24" s="60"/>
      <c r="U24" s="60">
        <v>49322</v>
      </c>
      <c r="V24" s="59">
        <v>49322</v>
      </c>
      <c r="W24" s="59">
        <v>251922</v>
      </c>
      <c r="X24" s="60">
        <v>262472</v>
      </c>
      <c r="Y24" s="59">
        <v>-10550</v>
      </c>
      <c r="Z24" s="61">
        <v>-4.02</v>
      </c>
      <c r="AA24" s="62">
        <v>262472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>
        <v>400400</v>
      </c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>
        <v>16734968</v>
      </c>
      <c r="F27" s="59">
        <v>16478168</v>
      </c>
      <c r="G27" s="59">
        <v>724</v>
      </c>
      <c r="H27" s="60">
        <v>343935</v>
      </c>
      <c r="I27" s="60">
        <v>1578164</v>
      </c>
      <c r="J27" s="59">
        <v>1922823</v>
      </c>
      <c r="K27" s="59">
        <v>1549107</v>
      </c>
      <c r="L27" s="60">
        <v>765162</v>
      </c>
      <c r="M27" s="60">
        <v>1062995</v>
      </c>
      <c r="N27" s="59">
        <v>3377264</v>
      </c>
      <c r="O27" s="59">
        <v>2066014</v>
      </c>
      <c r="P27" s="60">
        <v>1438760</v>
      </c>
      <c r="Q27" s="60">
        <v>589753</v>
      </c>
      <c r="R27" s="59">
        <v>4094527</v>
      </c>
      <c r="S27" s="59">
        <v>2611951</v>
      </c>
      <c r="T27" s="60">
        <v>1329156</v>
      </c>
      <c r="U27" s="60">
        <v>1774577</v>
      </c>
      <c r="V27" s="59">
        <v>5715684</v>
      </c>
      <c r="W27" s="59">
        <v>15110298</v>
      </c>
      <c r="X27" s="60">
        <v>16478168</v>
      </c>
      <c r="Y27" s="59">
        <v>-1367870</v>
      </c>
      <c r="Z27" s="61">
        <v>-8.3</v>
      </c>
      <c r="AA27" s="62">
        <v>16478168</v>
      </c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>
        <v>5700</v>
      </c>
      <c r="F31" s="59">
        <v>5700</v>
      </c>
      <c r="G31" s="59"/>
      <c r="H31" s="60"/>
      <c r="I31" s="60">
        <v>270</v>
      </c>
      <c r="J31" s="59">
        <v>270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270</v>
      </c>
      <c r="X31" s="60">
        <v>5700</v>
      </c>
      <c r="Y31" s="59">
        <v>-5430</v>
      </c>
      <c r="Z31" s="61">
        <v>-95.26</v>
      </c>
      <c r="AA31" s="62">
        <v>5700</v>
      </c>
    </row>
    <row r="32" spans="1:27" ht="13.5">
      <c r="A32" s="348" t="s">
        <v>93</v>
      </c>
      <c r="B32" s="136"/>
      <c r="C32" s="60"/>
      <c r="D32" s="327"/>
      <c r="E32" s="60">
        <v>61954426</v>
      </c>
      <c r="F32" s="59">
        <v>66503657</v>
      </c>
      <c r="G32" s="59">
        <v>1346069</v>
      </c>
      <c r="H32" s="60">
        <v>5278542</v>
      </c>
      <c r="I32" s="60">
        <v>7200180</v>
      </c>
      <c r="J32" s="59">
        <v>13824791</v>
      </c>
      <c r="K32" s="59">
        <v>3468983</v>
      </c>
      <c r="L32" s="60">
        <v>5757260</v>
      </c>
      <c r="M32" s="60">
        <v>7539544</v>
      </c>
      <c r="N32" s="59">
        <v>16765787</v>
      </c>
      <c r="O32" s="59">
        <v>3675584</v>
      </c>
      <c r="P32" s="60">
        <v>3817088</v>
      </c>
      <c r="Q32" s="60">
        <v>3631793</v>
      </c>
      <c r="R32" s="59">
        <v>11124465</v>
      </c>
      <c r="S32" s="59">
        <v>3246174</v>
      </c>
      <c r="T32" s="60">
        <v>7576665</v>
      </c>
      <c r="U32" s="60">
        <v>16704878</v>
      </c>
      <c r="V32" s="59">
        <v>27527717</v>
      </c>
      <c r="W32" s="59">
        <v>69242760</v>
      </c>
      <c r="X32" s="60">
        <v>66503657</v>
      </c>
      <c r="Y32" s="59">
        <v>2739103</v>
      </c>
      <c r="Z32" s="61">
        <v>4.12</v>
      </c>
      <c r="AA32" s="62">
        <v>66503657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413171307</v>
      </c>
      <c r="D40" s="331">
        <f t="shared" si="9"/>
        <v>0</v>
      </c>
      <c r="E40" s="330">
        <f t="shared" si="9"/>
        <v>502844047</v>
      </c>
      <c r="F40" s="332">
        <f t="shared" si="9"/>
        <v>475610153</v>
      </c>
      <c r="G40" s="332">
        <f t="shared" si="9"/>
        <v>3353382</v>
      </c>
      <c r="H40" s="330">
        <f t="shared" si="9"/>
        <v>16556063</v>
      </c>
      <c r="I40" s="330">
        <f t="shared" si="9"/>
        <v>22653529</v>
      </c>
      <c r="J40" s="332">
        <f t="shared" si="9"/>
        <v>42562974</v>
      </c>
      <c r="K40" s="332">
        <f t="shared" si="9"/>
        <v>43837334</v>
      </c>
      <c r="L40" s="330">
        <f t="shared" si="9"/>
        <v>37101160</v>
      </c>
      <c r="M40" s="330">
        <f t="shared" si="9"/>
        <v>27500024</v>
      </c>
      <c r="N40" s="332">
        <f t="shared" si="9"/>
        <v>108438518</v>
      </c>
      <c r="O40" s="332">
        <f t="shared" si="9"/>
        <v>39625545</v>
      </c>
      <c r="P40" s="330">
        <f t="shared" si="9"/>
        <v>37279765</v>
      </c>
      <c r="Q40" s="330">
        <f t="shared" si="9"/>
        <v>40455295</v>
      </c>
      <c r="R40" s="332">
        <f t="shared" si="9"/>
        <v>117360605</v>
      </c>
      <c r="S40" s="332">
        <f t="shared" si="9"/>
        <v>48818936</v>
      </c>
      <c r="T40" s="330">
        <f t="shared" si="9"/>
        <v>63189739</v>
      </c>
      <c r="U40" s="330">
        <f t="shared" si="9"/>
        <v>113040758</v>
      </c>
      <c r="V40" s="332">
        <f t="shared" si="9"/>
        <v>225049433</v>
      </c>
      <c r="W40" s="332">
        <f t="shared" si="9"/>
        <v>493411530</v>
      </c>
      <c r="X40" s="330">
        <f t="shared" si="9"/>
        <v>475610153</v>
      </c>
      <c r="Y40" s="332">
        <f t="shared" si="9"/>
        <v>17801377</v>
      </c>
      <c r="Z40" s="323">
        <f>+IF(X40&lt;&gt;0,+(Y40/X40)*100,0)</f>
        <v>3.7428505021842966</v>
      </c>
      <c r="AA40" s="337">
        <f>SUM(AA41:AA49)</f>
        <v>475610153</v>
      </c>
    </row>
    <row r="41" spans="1:27" ht="13.5">
      <c r="A41" s="348" t="s">
        <v>247</v>
      </c>
      <c r="B41" s="142"/>
      <c r="C41" s="349"/>
      <c r="D41" s="350"/>
      <c r="E41" s="349">
        <v>217749200</v>
      </c>
      <c r="F41" s="351">
        <v>185129200</v>
      </c>
      <c r="G41" s="351">
        <v>1150866</v>
      </c>
      <c r="H41" s="349">
        <v>7664386</v>
      </c>
      <c r="I41" s="349">
        <v>8787519</v>
      </c>
      <c r="J41" s="351">
        <v>17602771</v>
      </c>
      <c r="K41" s="351">
        <v>22299049</v>
      </c>
      <c r="L41" s="349">
        <v>15807421</v>
      </c>
      <c r="M41" s="349">
        <v>11280727</v>
      </c>
      <c r="N41" s="351">
        <v>49387197</v>
      </c>
      <c r="O41" s="351">
        <v>19539383</v>
      </c>
      <c r="P41" s="349">
        <v>15277634</v>
      </c>
      <c r="Q41" s="349">
        <v>18554881</v>
      </c>
      <c r="R41" s="351">
        <v>53371898</v>
      </c>
      <c r="S41" s="351">
        <v>22088133</v>
      </c>
      <c r="T41" s="349">
        <v>32347505</v>
      </c>
      <c r="U41" s="349">
        <v>23132221</v>
      </c>
      <c r="V41" s="351">
        <v>77567859</v>
      </c>
      <c r="W41" s="351">
        <v>197929725</v>
      </c>
      <c r="X41" s="349">
        <v>185129200</v>
      </c>
      <c r="Y41" s="351">
        <v>12800525</v>
      </c>
      <c r="Z41" s="352">
        <v>6.91</v>
      </c>
      <c r="AA41" s="353">
        <v>185129200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29094518</v>
      </c>
      <c r="F43" s="357">
        <v>29571496</v>
      </c>
      <c r="G43" s="357">
        <v>725283</v>
      </c>
      <c r="H43" s="305">
        <v>1187372</v>
      </c>
      <c r="I43" s="305">
        <v>1412380</v>
      </c>
      <c r="J43" s="357">
        <v>3325035</v>
      </c>
      <c r="K43" s="357">
        <v>3015283</v>
      </c>
      <c r="L43" s="305">
        <v>2880503</v>
      </c>
      <c r="M43" s="305">
        <v>1844796</v>
      </c>
      <c r="N43" s="357">
        <v>7740582</v>
      </c>
      <c r="O43" s="357">
        <v>2251917</v>
      </c>
      <c r="P43" s="305">
        <v>2534651</v>
      </c>
      <c r="Q43" s="305">
        <v>2868285</v>
      </c>
      <c r="R43" s="357">
        <v>7654853</v>
      </c>
      <c r="S43" s="357">
        <v>1680585</v>
      </c>
      <c r="T43" s="305">
        <v>3478350</v>
      </c>
      <c r="U43" s="305">
        <v>5791792</v>
      </c>
      <c r="V43" s="357">
        <v>10950727</v>
      </c>
      <c r="W43" s="357">
        <v>29671197</v>
      </c>
      <c r="X43" s="305">
        <v>29571496</v>
      </c>
      <c r="Y43" s="357">
        <v>99701</v>
      </c>
      <c r="Z43" s="358">
        <v>0.34</v>
      </c>
      <c r="AA43" s="303">
        <v>29571496</v>
      </c>
    </row>
    <row r="44" spans="1:27" ht="13.5">
      <c r="A44" s="348" t="s">
        <v>250</v>
      </c>
      <c r="B44" s="136"/>
      <c r="C44" s="60"/>
      <c r="D44" s="355"/>
      <c r="E44" s="54">
        <v>16362950</v>
      </c>
      <c r="F44" s="53">
        <v>23858988</v>
      </c>
      <c r="G44" s="53">
        <v>-45071</v>
      </c>
      <c r="H44" s="54">
        <v>362355</v>
      </c>
      <c r="I44" s="54">
        <v>909240</v>
      </c>
      <c r="J44" s="53">
        <v>1226524</v>
      </c>
      <c r="K44" s="53">
        <v>1183898</v>
      </c>
      <c r="L44" s="54">
        <v>994824</v>
      </c>
      <c r="M44" s="54">
        <v>776538</v>
      </c>
      <c r="N44" s="53">
        <v>2955260</v>
      </c>
      <c r="O44" s="53">
        <v>1308838</v>
      </c>
      <c r="P44" s="54">
        <v>948178</v>
      </c>
      <c r="Q44" s="54">
        <v>676988</v>
      </c>
      <c r="R44" s="53">
        <v>2934004</v>
      </c>
      <c r="S44" s="53">
        <v>1748265</v>
      </c>
      <c r="T44" s="54">
        <v>2520724</v>
      </c>
      <c r="U44" s="54">
        <v>2714676</v>
      </c>
      <c r="V44" s="53">
        <v>6983665</v>
      </c>
      <c r="W44" s="53">
        <v>14099453</v>
      </c>
      <c r="X44" s="54">
        <v>23858988</v>
      </c>
      <c r="Y44" s="53">
        <v>-9759535</v>
      </c>
      <c r="Z44" s="94">
        <v>-40.91</v>
      </c>
      <c r="AA44" s="95">
        <v>23858988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>
        <v>2665874</v>
      </c>
      <c r="F47" s="53">
        <v>2665874</v>
      </c>
      <c r="G47" s="53"/>
      <c r="H47" s="54">
        <v>18950</v>
      </c>
      <c r="I47" s="54"/>
      <c r="J47" s="53">
        <v>18950</v>
      </c>
      <c r="K47" s="53">
        <v>22850</v>
      </c>
      <c r="L47" s="54">
        <v>135622</v>
      </c>
      <c r="M47" s="54">
        <v>61572</v>
      </c>
      <c r="N47" s="53">
        <v>220044</v>
      </c>
      <c r="O47" s="53">
        <v>26544</v>
      </c>
      <c r="P47" s="54">
        <v>234779</v>
      </c>
      <c r="Q47" s="54">
        <v>177805</v>
      </c>
      <c r="R47" s="53">
        <v>439128</v>
      </c>
      <c r="S47" s="53">
        <v>355369</v>
      </c>
      <c r="T47" s="54">
        <v>387419</v>
      </c>
      <c r="U47" s="54">
        <v>122713</v>
      </c>
      <c r="V47" s="53">
        <v>865501</v>
      </c>
      <c r="W47" s="53">
        <v>1543623</v>
      </c>
      <c r="X47" s="54">
        <v>2665874</v>
      </c>
      <c r="Y47" s="53">
        <v>-1122251</v>
      </c>
      <c r="Z47" s="94">
        <v>-42.1</v>
      </c>
      <c r="AA47" s="95">
        <v>2665874</v>
      </c>
    </row>
    <row r="48" spans="1:27" ht="13.5">
      <c r="A48" s="348" t="s">
        <v>254</v>
      </c>
      <c r="B48" s="136"/>
      <c r="C48" s="60"/>
      <c r="D48" s="355"/>
      <c r="E48" s="54">
        <v>221132764</v>
      </c>
      <c r="F48" s="53">
        <v>221628690</v>
      </c>
      <c r="G48" s="53">
        <v>1024598</v>
      </c>
      <c r="H48" s="54">
        <v>5751611</v>
      </c>
      <c r="I48" s="54">
        <v>8308882</v>
      </c>
      <c r="J48" s="53">
        <v>15085091</v>
      </c>
      <c r="K48" s="53">
        <v>14982088</v>
      </c>
      <c r="L48" s="54">
        <v>15742360</v>
      </c>
      <c r="M48" s="54">
        <v>12518997</v>
      </c>
      <c r="N48" s="53">
        <v>43243445</v>
      </c>
      <c r="O48" s="53">
        <v>14696105</v>
      </c>
      <c r="P48" s="54">
        <v>16897829</v>
      </c>
      <c r="Q48" s="54">
        <v>15507082</v>
      </c>
      <c r="R48" s="53">
        <v>47101016</v>
      </c>
      <c r="S48" s="53">
        <v>19805088</v>
      </c>
      <c r="T48" s="54">
        <v>24375937</v>
      </c>
      <c r="U48" s="54">
        <v>73354835</v>
      </c>
      <c r="V48" s="53">
        <v>117535860</v>
      </c>
      <c r="W48" s="53">
        <v>222965412</v>
      </c>
      <c r="X48" s="54">
        <v>221628690</v>
      </c>
      <c r="Y48" s="53">
        <v>1336722</v>
      </c>
      <c r="Z48" s="94">
        <v>0.6</v>
      </c>
      <c r="AA48" s="95">
        <v>221628690</v>
      </c>
    </row>
    <row r="49" spans="1:27" ht="13.5">
      <c r="A49" s="348" t="s">
        <v>93</v>
      </c>
      <c r="B49" s="136"/>
      <c r="C49" s="54">
        <v>413171307</v>
      </c>
      <c r="D49" s="355"/>
      <c r="E49" s="54">
        <v>15838741</v>
      </c>
      <c r="F49" s="53">
        <v>12755905</v>
      </c>
      <c r="G49" s="53">
        <v>497706</v>
      </c>
      <c r="H49" s="54">
        <v>1571389</v>
      </c>
      <c r="I49" s="54">
        <v>3235508</v>
      </c>
      <c r="J49" s="53">
        <v>5304603</v>
      </c>
      <c r="K49" s="53">
        <v>2334166</v>
      </c>
      <c r="L49" s="54">
        <v>1540430</v>
      </c>
      <c r="M49" s="54">
        <v>1017394</v>
      </c>
      <c r="N49" s="53">
        <v>4891990</v>
      </c>
      <c r="O49" s="53">
        <v>1802758</v>
      </c>
      <c r="P49" s="54">
        <v>1386694</v>
      </c>
      <c r="Q49" s="54">
        <v>2670254</v>
      </c>
      <c r="R49" s="53">
        <v>5859706</v>
      </c>
      <c r="S49" s="53">
        <v>3141496</v>
      </c>
      <c r="T49" s="54">
        <v>79804</v>
      </c>
      <c r="U49" s="54">
        <v>7924521</v>
      </c>
      <c r="V49" s="53">
        <v>11145821</v>
      </c>
      <c r="W49" s="53">
        <v>27202120</v>
      </c>
      <c r="X49" s="54">
        <v>12755905</v>
      </c>
      <c r="Y49" s="53">
        <v>14446215</v>
      </c>
      <c r="Z49" s="94">
        <v>113.25</v>
      </c>
      <c r="AA49" s="95">
        <v>12755905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58706600</v>
      </c>
      <c r="F57" s="332">
        <f t="shared" si="13"/>
        <v>79336600</v>
      </c>
      <c r="G57" s="332">
        <f t="shared" si="13"/>
        <v>221691</v>
      </c>
      <c r="H57" s="330">
        <f t="shared" si="13"/>
        <v>1494734</v>
      </c>
      <c r="I57" s="330">
        <f t="shared" si="13"/>
        <v>1147560</v>
      </c>
      <c r="J57" s="332">
        <f t="shared" si="13"/>
        <v>2863985</v>
      </c>
      <c r="K57" s="332">
        <f t="shared" si="13"/>
        <v>814157</v>
      </c>
      <c r="L57" s="330">
        <f t="shared" si="13"/>
        <v>4132732</v>
      </c>
      <c r="M57" s="330">
        <f t="shared" si="13"/>
        <v>2399351</v>
      </c>
      <c r="N57" s="332">
        <f t="shared" si="13"/>
        <v>7346240</v>
      </c>
      <c r="O57" s="332">
        <f t="shared" si="13"/>
        <v>27144533</v>
      </c>
      <c r="P57" s="330">
        <f t="shared" si="13"/>
        <v>16652859</v>
      </c>
      <c r="Q57" s="330">
        <f t="shared" si="13"/>
        <v>3563496</v>
      </c>
      <c r="R57" s="332">
        <f t="shared" si="13"/>
        <v>47360888</v>
      </c>
      <c r="S57" s="332">
        <f t="shared" si="13"/>
        <v>1423342</v>
      </c>
      <c r="T57" s="330">
        <f t="shared" si="13"/>
        <v>1788962</v>
      </c>
      <c r="U57" s="330">
        <f t="shared" si="13"/>
        <v>13059180</v>
      </c>
      <c r="V57" s="332">
        <f t="shared" si="13"/>
        <v>16271484</v>
      </c>
      <c r="W57" s="332">
        <f t="shared" si="13"/>
        <v>73842597</v>
      </c>
      <c r="X57" s="330">
        <f t="shared" si="13"/>
        <v>79336600</v>
      </c>
      <c r="Y57" s="332">
        <f t="shared" si="13"/>
        <v>-5494003</v>
      </c>
      <c r="Z57" s="323">
        <f>+IF(X57&lt;&gt;0,+(Y57/X57)*100,0)</f>
        <v>-6.924928721422395</v>
      </c>
      <c r="AA57" s="337">
        <f t="shared" si="13"/>
        <v>79336600</v>
      </c>
    </row>
    <row r="58" spans="1:27" ht="13.5">
      <c r="A58" s="348" t="s">
        <v>216</v>
      </c>
      <c r="B58" s="136"/>
      <c r="C58" s="60"/>
      <c r="D58" s="327"/>
      <c r="E58" s="60">
        <v>58706600</v>
      </c>
      <c r="F58" s="59">
        <v>79336600</v>
      </c>
      <c r="G58" s="59">
        <v>221691</v>
      </c>
      <c r="H58" s="60">
        <v>1494734</v>
      </c>
      <c r="I58" s="60">
        <v>1147560</v>
      </c>
      <c r="J58" s="59">
        <v>2863985</v>
      </c>
      <c r="K58" s="59">
        <v>814157</v>
      </c>
      <c r="L58" s="60">
        <v>4132732</v>
      </c>
      <c r="M58" s="60">
        <v>2399351</v>
      </c>
      <c r="N58" s="59">
        <v>7346240</v>
      </c>
      <c r="O58" s="59">
        <v>27144533</v>
      </c>
      <c r="P58" s="60">
        <v>16652859</v>
      </c>
      <c r="Q58" s="60">
        <v>3563496</v>
      </c>
      <c r="R58" s="59">
        <v>47360888</v>
      </c>
      <c r="S58" s="59">
        <v>1423342</v>
      </c>
      <c r="T58" s="60">
        <v>1788962</v>
      </c>
      <c r="U58" s="60">
        <v>13059180</v>
      </c>
      <c r="V58" s="59">
        <v>16271484</v>
      </c>
      <c r="W58" s="59">
        <v>73842597</v>
      </c>
      <c r="X58" s="60">
        <v>79336600</v>
      </c>
      <c r="Y58" s="59">
        <v>-5494003</v>
      </c>
      <c r="Z58" s="61">
        <v>-6.92</v>
      </c>
      <c r="AA58" s="62">
        <v>79336600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1405944745</v>
      </c>
      <c r="D60" s="333">
        <f t="shared" si="14"/>
        <v>0</v>
      </c>
      <c r="E60" s="219">
        <f t="shared" si="14"/>
        <v>1289962600</v>
      </c>
      <c r="F60" s="264">
        <f t="shared" si="14"/>
        <v>1411881684</v>
      </c>
      <c r="G60" s="264">
        <f t="shared" si="14"/>
        <v>27798151</v>
      </c>
      <c r="H60" s="219">
        <f t="shared" si="14"/>
        <v>63452581</v>
      </c>
      <c r="I60" s="219">
        <f t="shared" si="14"/>
        <v>95912734</v>
      </c>
      <c r="J60" s="264">
        <f t="shared" si="14"/>
        <v>187163466</v>
      </c>
      <c r="K60" s="264">
        <f t="shared" si="14"/>
        <v>110289269</v>
      </c>
      <c r="L60" s="219">
        <f t="shared" si="14"/>
        <v>123817163</v>
      </c>
      <c r="M60" s="219">
        <f t="shared" si="14"/>
        <v>95947060</v>
      </c>
      <c r="N60" s="264">
        <f t="shared" si="14"/>
        <v>330053492</v>
      </c>
      <c r="O60" s="264">
        <f t="shared" si="14"/>
        <v>123672362</v>
      </c>
      <c r="P60" s="219">
        <f t="shared" si="14"/>
        <v>130544766</v>
      </c>
      <c r="Q60" s="219">
        <f t="shared" si="14"/>
        <v>92756696</v>
      </c>
      <c r="R60" s="264">
        <f t="shared" si="14"/>
        <v>346973824</v>
      </c>
      <c r="S60" s="264">
        <f t="shared" si="14"/>
        <v>131067122</v>
      </c>
      <c r="T60" s="219">
        <f t="shared" si="14"/>
        <v>163316750</v>
      </c>
      <c r="U60" s="219">
        <f t="shared" si="14"/>
        <v>317632712</v>
      </c>
      <c r="V60" s="264">
        <f t="shared" si="14"/>
        <v>612016584</v>
      </c>
      <c r="W60" s="264">
        <f t="shared" si="14"/>
        <v>1476207366</v>
      </c>
      <c r="X60" s="219">
        <f t="shared" si="14"/>
        <v>1411881684</v>
      </c>
      <c r="Y60" s="264">
        <f t="shared" si="14"/>
        <v>64325682</v>
      </c>
      <c r="Z60" s="324">
        <f>+IF(X60&lt;&gt;0,+(Y60/X60)*100,0)</f>
        <v>4.556024965049408</v>
      </c>
      <c r="AA60" s="232">
        <f>+AA57+AA54+AA51+AA40+AA37+AA34+AA22+AA5</f>
        <v>1411881684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6998288800</v>
      </c>
      <c r="D5" s="153">
        <f>SUM(D6:D8)</f>
        <v>0</v>
      </c>
      <c r="E5" s="154">
        <f t="shared" si="0"/>
        <v>7425138221</v>
      </c>
      <c r="F5" s="100">
        <f t="shared" si="0"/>
        <v>7526083847</v>
      </c>
      <c r="G5" s="100">
        <f t="shared" si="0"/>
        <v>860416181</v>
      </c>
      <c r="H5" s="100">
        <f t="shared" si="0"/>
        <v>397701724</v>
      </c>
      <c r="I5" s="100">
        <f t="shared" si="0"/>
        <v>794287241</v>
      </c>
      <c r="J5" s="100">
        <f t="shared" si="0"/>
        <v>2052405146</v>
      </c>
      <c r="K5" s="100">
        <f t="shared" si="0"/>
        <v>394765805</v>
      </c>
      <c r="L5" s="100">
        <f t="shared" si="0"/>
        <v>772927416</v>
      </c>
      <c r="M5" s="100">
        <f t="shared" si="0"/>
        <v>826498353</v>
      </c>
      <c r="N5" s="100">
        <f t="shared" si="0"/>
        <v>1994191574</v>
      </c>
      <c r="O5" s="100">
        <f t="shared" si="0"/>
        <v>429939420</v>
      </c>
      <c r="P5" s="100">
        <f t="shared" si="0"/>
        <v>489999807</v>
      </c>
      <c r="Q5" s="100">
        <f t="shared" si="0"/>
        <v>1181315847</v>
      </c>
      <c r="R5" s="100">
        <f t="shared" si="0"/>
        <v>2101255074</v>
      </c>
      <c r="S5" s="100">
        <f t="shared" si="0"/>
        <v>410439244</v>
      </c>
      <c r="T5" s="100">
        <f t="shared" si="0"/>
        <v>466757521</v>
      </c>
      <c r="U5" s="100">
        <f t="shared" si="0"/>
        <v>485366560</v>
      </c>
      <c r="V5" s="100">
        <f t="shared" si="0"/>
        <v>1362563325</v>
      </c>
      <c r="W5" s="100">
        <f t="shared" si="0"/>
        <v>7510415119</v>
      </c>
      <c r="X5" s="100">
        <f t="shared" si="0"/>
        <v>7526083847</v>
      </c>
      <c r="Y5" s="100">
        <f t="shared" si="0"/>
        <v>-15668728</v>
      </c>
      <c r="Z5" s="137">
        <f>+IF(X5&lt;&gt;0,+(Y5/X5)*100,0)</f>
        <v>-0.20819231247663778</v>
      </c>
      <c r="AA5" s="153">
        <f>SUM(AA6:AA8)</f>
        <v>7526083847</v>
      </c>
    </row>
    <row r="6" spans="1:27" ht="13.5">
      <c r="A6" s="138" t="s">
        <v>75</v>
      </c>
      <c r="B6" s="136"/>
      <c r="C6" s="155">
        <v>203674429</v>
      </c>
      <c r="D6" s="155"/>
      <c r="E6" s="156">
        <v>104546900</v>
      </c>
      <c r="F6" s="60">
        <v>208855450</v>
      </c>
      <c r="G6" s="60">
        <v>304461</v>
      </c>
      <c r="H6" s="60">
        <v>-153775</v>
      </c>
      <c r="I6" s="60">
        <v>1625192</v>
      </c>
      <c r="J6" s="60">
        <v>1775878</v>
      </c>
      <c r="K6" s="60">
        <v>12405199</v>
      </c>
      <c r="L6" s="60">
        <v>12302764</v>
      </c>
      <c r="M6" s="60">
        <v>7545797</v>
      </c>
      <c r="N6" s="60">
        <v>32253760</v>
      </c>
      <c r="O6" s="60">
        <v>1712576</v>
      </c>
      <c r="P6" s="60">
        <v>26175032</v>
      </c>
      <c r="Q6" s="60">
        <v>29403347</v>
      </c>
      <c r="R6" s="60">
        <v>57290955</v>
      </c>
      <c r="S6" s="60">
        <v>25616604</v>
      </c>
      <c r="T6" s="60">
        <v>42358831</v>
      </c>
      <c r="U6" s="60">
        <v>51940323</v>
      </c>
      <c r="V6" s="60">
        <v>119915758</v>
      </c>
      <c r="W6" s="60">
        <v>211236351</v>
      </c>
      <c r="X6" s="60">
        <v>208855450</v>
      </c>
      <c r="Y6" s="60">
        <v>2380901</v>
      </c>
      <c r="Z6" s="140">
        <v>1.14</v>
      </c>
      <c r="AA6" s="155">
        <v>208855450</v>
      </c>
    </row>
    <row r="7" spans="1:27" ht="13.5">
      <c r="A7" s="138" t="s">
        <v>76</v>
      </c>
      <c r="B7" s="136"/>
      <c r="C7" s="157">
        <v>6543645837</v>
      </c>
      <c r="D7" s="157"/>
      <c r="E7" s="158">
        <v>4500000</v>
      </c>
      <c r="F7" s="159">
        <v>7016957087</v>
      </c>
      <c r="G7" s="159">
        <v>851949071</v>
      </c>
      <c r="H7" s="159">
        <v>385344767</v>
      </c>
      <c r="I7" s="159">
        <v>779445061</v>
      </c>
      <c r="J7" s="159">
        <v>2016738899</v>
      </c>
      <c r="K7" s="159">
        <v>375478869</v>
      </c>
      <c r="L7" s="159">
        <v>748432526</v>
      </c>
      <c r="M7" s="159">
        <v>806239594</v>
      </c>
      <c r="N7" s="159">
        <v>1930150989</v>
      </c>
      <c r="O7" s="159">
        <v>421340678</v>
      </c>
      <c r="P7" s="159">
        <v>455050995</v>
      </c>
      <c r="Q7" s="159">
        <v>1121007782</v>
      </c>
      <c r="R7" s="159">
        <v>1997399455</v>
      </c>
      <c r="S7" s="159">
        <v>373691812</v>
      </c>
      <c r="T7" s="159">
        <v>404398481</v>
      </c>
      <c r="U7" s="159">
        <v>406930742</v>
      </c>
      <c r="V7" s="159">
        <v>1185021035</v>
      </c>
      <c r="W7" s="159">
        <v>7129310378</v>
      </c>
      <c r="X7" s="159">
        <v>7016957087</v>
      </c>
      <c r="Y7" s="159">
        <v>112353291</v>
      </c>
      <c r="Z7" s="141">
        <v>1.6</v>
      </c>
      <c r="AA7" s="157">
        <v>7016957087</v>
      </c>
    </row>
    <row r="8" spans="1:27" ht="13.5">
      <c r="A8" s="138" t="s">
        <v>77</v>
      </c>
      <c r="B8" s="136"/>
      <c r="C8" s="155">
        <v>250968534</v>
      </c>
      <c r="D8" s="155"/>
      <c r="E8" s="156">
        <v>7316091321</v>
      </c>
      <c r="F8" s="60">
        <v>300271310</v>
      </c>
      <c r="G8" s="60">
        <v>8162649</v>
      </c>
      <c r="H8" s="60">
        <v>12510732</v>
      </c>
      <c r="I8" s="60">
        <v>13216988</v>
      </c>
      <c r="J8" s="60">
        <v>33890369</v>
      </c>
      <c r="K8" s="60">
        <v>6881737</v>
      </c>
      <c r="L8" s="60">
        <v>12192126</v>
      </c>
      <c r="M8" s="60">
        <v>12712962</v>
      </c>
      <c r="N8" s="60">
        <v>31786825</v>
      </c>
      <c r="O8" s="60">
        <v>6886166</v>
      </c>
      <c r="P8" s="60">
        <v>8773780</v>
      </c>
      <c r="Q8" s="60">
        <v>30904718</v>
      </c>
      <c r="R8" s="60">
        <v>46564664</v>
      </c>
      <c r="S8" s="60">
        <v>11130828</v>
      </c>
      <c r="T8" s="60">
        <v>20000209</v>
      </c>
      <c r="U8" s="60">
        <v>26495495</v>
      </c>
      <c r="V8" s="60">
        <v>57626532</v>
      </c>
      <c r="W8" s="60">
        <v>169868390</v>
      </c>
      <c r="X8" s="60">
        <v>300271310</v>
      </c>
      <c r="Y8" s="60">
        <v>-130402920</v>
      </c>
      <c r="Z8" s="140">
        <v>-43.43</v>
      </c>
      <c r="AA8" s="155">
        <v>300271310</v>
      </c>
    </row>
    <row r="9" spans="1:27" ht="13.5">
      <c r="A9" s="135" t="s">
        <v>78</v>
      </c>
      <c r="B9" s="136"/>
      <c r="C9" s="153">
        <f aca="true" t="shared" si="1" ref="C9:Y9">SUM(C10:C14)</f>
        <v>855876034</v>
      </c>
      <c r="D9" s="153">
        <f>SUM(D10:D14)</f>
        <v>0</v>
      </c>
      <c r="E9" s="154">
        <f t="shared" si="1"/>
        <v>899939827</v>
      </c>
      <c r="F9" s="100">
        <f t="shared" si="1"/>
        <v>900369183</v>
      </c>
      <c r="G9" s="100">
        <f t="shared" si="1"/>
        <v>70096528</v>
      </c>
      <c r="H9" s="100">
        <f t="shared" si="1"/>
        <v>28414222</v>
      </c>
      <c r="I9" s="100">
        <f t="shared" si="1"/>
        <v>31252386</v>
      </c>
      <c r="J9" s="100">
        <f t="shared" si="1"/>
        <v>129763136</v>
      </c>
      <c r="K9" s="100">
        <f t="shared" si="1"/>
        <v>33632341</v>
      </c>
      <c r="L9" s="100">
        <f t="shared" si="1"/>
        <v>96961598</v>
      </c>
      <c r="M9" s="100">
        <f t="shared" si="1"/>
        <v>104182310</v>
      </c>
      <c r="N9" s="100">
        <f t="shared" si="1"/>
        <v>234776249</v>
      </c>
      <c r="O9" s="100">
        <f t="shared" si="1"/>
        <v>35797755</v>
      </c>
      <c r="P9" s="100">
        <f t="shared" si="1"/>
        <v>24011514</v>
      </c>
      <c r="Q9" s="100">
        <f t="shared" si="1"/>
        <v>87210519</v>
      </c>
      <c r="R9" s="100">
        <f t="shared" si="1"/>
        <v>147019788</v>
      </c>
      <c r="S9" s="100">
        <f t="shared" si="1"/>
        <v>10633998</v>
      </c>
      <c r="T9" s="100">
        <f t="shared" si="1"/>
        <v>125163992</v>
      </c>
      <c r="U9" s="100">
        <f t="shared" si="1"/>
        <v>6241721</v>
      </c>
      <c r="V9" s="100">
        <f t="shared" si="1"/>
        <v>142039711</v>
      </c>
      <c r="W9" s="100">
        <f t="shared" si="1"/>
        <v>653598884</v>
      </c>
      <c r="X9" s="100">
        <f t="shared" si="1"/>
        <v>900369183</v>
      </c>
      <c r="Y9" s="100">
        <f t="shared" si="1"/>
        <v>-246770299</v>
      </c>
      <c r="Z9" s="137">
        <f>+IF(X9&lt;&gt;0,+(Y9/X9)*100,0)</f>
        <v>-27.40767938966654</v>
      </c>
      <c r="AA9" s="153">
        <f>SUM(AA10:AA14)</f>
        <v>900369183</v>
      </c>
    </row>
    <row r="10" spans="1:27" ht="13.5">
      <c r="A10" s="138" t="s">
        <v>79</v>
      </c>
      <c r="B10" s="136"/>
      <c r="C10" s="155">
        <v>50654081</v>
      </c>
      <c r="D10" s="155"/>
      <c r="E10" s="156">
        <v>44137053</v>
      </c>
      <c r="F10" s="60">
        <v>44006038</v>
      </c>
      <c r="G10" s="60">
        <v>1254962</v>
      </c>
      <c r="H10" s="60">
        <v>1622242</v>
      </c>
      <c r="I10" s="60">
        <v>2280569</v>
      </c>
      <c r="J10" s="60">
        <v>5157773</v>
      </c>
      <c r="K10" s="60">
        <v>1889079</v>
      </c>
      <c r="L10" s="60">
        <v>4973380</v>
      </c>
      <c r="M10" s="60">
        <v>673857</v>
      </c>
      <c r="N10" s="60">
        <v>7536316</v>
      </c>
      <c r="O10" s="60">
        <v>1669304</v>
      </c>
      <c r="P10" s="60">
        <v>1513260</v>
      </c>
      <c r="Q10" s="60">
        <v>1804176</v>
      </c>
      <c r="R10" s="60">
        <v>4986740</v>
      </c>
      <c r="S10" s="60">
        <v>2790441</v>
      </c>
      <c r="T10" s="60">
        <v>3954318</v>
      </c>
      <c r="U10" s="60">
        <v>3811924</v>
      </c>
      <c r="V10" s="60">
        <v>10556683</v>
      </c>
      <c r="W10" s="60">
        <v>28237512</v>
      </c>
      <c r="X10" s="60">
        <v>44006038</v>
      </c>
      <c r="Y10" s="60">
        <v>-15768526</v>
      </c>
      <c r="Z10" s="140">
        <v>-35.83</v>
      </c>
      <c r="AA10" s="155">
        <v>44006038</v>
      </c>
    </row>
    <row r="11" spans="1:27" ht="13.5">
      <c r="A11" s="138" t="s">
        <v>80</v>
      </c>
      <c r="B11" s="136"/>
      <c r="C11" s="155">
        <v>65073066</v>
      </c>
      <c r="D11" s="155"/>
      <c r="E11" s="156">
        <v>33438810</v>
      </c>
      <c r="F11" s="60">
        <v>33438810</v>
      </c>
      <c r="G11" s="60">
        <v>349458</v>
      </c>
      <c r="H11" s="60">
        <v>3474287</v>
      </c>
      <c r="I11" s="60">
        <v>1289626</v>
      </c>
      <c r="J11" s="60">
        <v>5113371</v>
      </c>
      <c r="K11" s="60">
        <v>2185921</v>
      </c>
      <c r="L11" s="60">
        <v>2244586</v>
      </c>
      <c r="M11" s="60">
        <v>561354</v>
      </c>
      <c r="N11" s="60">
        <v>4991861</v>
      </c>
      <c r="O11" s="60">
        <v>4060421</v>
      </c>
      <c r="P11" s="60">
        <v>2419969</v>
      </c>
      <c r="Q11" s="60">
        <v>4037834</v>
      </c>
      <c r="R11" s="60">
        <v>10518224</v>
      </c>
      <c r="S11" s="60">
        <v>4490435</v>
      </c>
      <c r="T11" s="60">
        <v>1592439</v>
      </c>
      <c r="U11" s="60">
        <v>6384761</v>
      </c>
      <c r="V11" s="60">
        <v>12467635</v>
      </c>
      <c r="W11" s="60">
        <v>33091091</v>
      </c>
      <c r="X11" s="60">
        <v>33438810</v>
      </c>
      <c r="Y11" s="60">
        <v>-347719</v>
      </c>
      <c r="Z11" s="140">
        <v>-1.04</v>
      </c>
      <c r="AA11" s="155">
        <v>33438810</v>
      </c>
    </row>
    <row r="12" spans="1:27" ht="13.5">
      <c r="A12" s="138" t="s">
        <v>81</v>
      </c>
      <c r="B12" s="136"/>
      <c r="C12" s="155">
        <v>51373805</v>
      </c>
      <c r="D12" s="155"/>
      <c r="E12" s="156">
        <v>107439344</v>
      </c>
      <c r="F12" s="60">
        <v>107631356</v>
      </c>
      <c r="G12" s="60">
        <v>2125325</v>
      </c>
      <c r="H12" s="60">
        <v>2245012</v>
      </c>
      <c r="I12" s="60">
        <v>2208365</v>
      </c>
      <c r="J12" s="60">
        <v>6578702</v>
      </c>
      <c r="K12" s="60">
        <v>2647058</v>
      </c>
      <c r="L12" s="60">
        <v>2117618</v>
      </c>
      <c r="M12" s="60">
        <v>846026</v>
      </c>
      <c r="N12" s="60">
        <v>5610702</v>
      </c>
      <c r="O12" s="60">
        <v>931057</v>
      </c>
      <c r="P12" s="60">
        <v>2068224</v>
      </c>
      <c r="Q12" s="60">
        <v>8389981</v>
      </c>
      <c r="R12" s="60">
        <v>11389262</v>
      </c>
      <c r="S12" s="60">
        <v>2507638</v>
      </c>
      <c r="T12" s="60">
        <v>1241430</v>
      </c>
      <c r="U12" s="60">
        <v>2157928</v>
      </c>
      <c r="V12" s="60">
        <v>5906996</v>
      </c>
      <c r="W12" s="60">
        <v>29485662</v>
      </c>
      <c r="X12" s="60">
        <v>107631356</v>
      </c>
      <c r="Y12" s="60">
        <v>-78145694</v>
      </c>
      <c r="Z12" s="140">
        <v>-72.6</v>
      </c>
      <c r="AA12" s="155">
        <v>107631356</v>
      </c>
    </row>
    <row r="13" spans="1:27" ht="13.5">
      <c r="A13" s="138" t="s">
        <v>82</v>
      </c>
      <c r="B13" s="136"/>
      <c r="C13" s="155">
        <v>596553622</v>
      </c>
      <c r="D13" s="155"/>
      <c r="E13" s="156">
        <v>606398436</v>
      </c>
      <c r="F13" s="60">
        <v>606716795</v>
      </c>
      <c r="G13" s="60">
        <v>35657013</v>
      </c>
      <c r="H13" s="60">
        <v>19470374</v>
      </c>
      <c r="I13" s="60">
        <v>22229886</v>
      </c>
      <c r="J13" s="60">
        <v>77357273</v>
      </c>
      <c r="K13" s="60">
        <v>2324057</v>
      </c>
      <c r="L13" s="60">
        <v>83906376</v>
      </c>
      <c r="M13" s="60">
        <v>101821884</v>
      </c>
      <c r="N13" s="60">
        <v>188052317</v>
      </c>
      <c r="O13" s="60">
        <v>11959810</v>
      </c>
      <c r="P13" s="60">
        <v>17171705</v>
      </c>
      <c r="Q13" s="60">
        <v>49359284</v>
      </c>
      <c r="R13" s="60">
        <v>78490799</v>
      </c>
      <c r="S13" s="60">
        <v>745315</v>
      </c>
      <c r="T13" s="60">
        <v>115847186</v>
      </c>
      <c r="U13" s="60">
        <v>-6848710</v>
      </c>
      <c r="V13" s="60">
        <v>109743791</v>
      </c>
      <c r="W13" s="60">
        <v>453644180</v>
      </c>
      <c r="X13" s="60">
        <v>606716795</v>
      </c>
      <c r="Y13" s="60">
        <v>-153072615</v>
      </c>
      <c r="Z13" s="140">
        <v>-25.23</v>
      </c>
      <c r="AA13" s="155">
        <v>606716795</v>
      </c>
    </row>
    <row r="14" spans="1:27" ht="13.5">
      <c r="A14" s="138" t="s">
        <v>83</v>
      </c>
      <c r="B14" s="136"/>
      <c r="C14" s="157">
        <v>92221460</v>
      </c>
      <c r="D14" s="157"/>
      <c r="E14" s="158">
        <v>108526184</v>
      </c>
      <c r="F14" s="159">
        <v>108576184</v>
      </c>
      <c r="G14" s="159">
        <v>30709770</v>
      </c>
      <c r="H14" s="159">
        <v>1602307</v>
      </c>
      <c r="I14" s="159">
        <v>3243940</v>
      </c>
      <c r="J14" s="159">
        <v>35556017</v>
      </c>
      <c r="K14" s="159">
        <v>24586226</v>
      </c>
      <c r="L14" s="159">
        <v>3719638</v>
      </c>
      <c r="M14" s="159">
        <v>279189</v>
      </c>
      <c r="N14" s="159">
        <v>28585053</v>
      </c>
      <c r="O14" s="159">
        <v>17177163</v>
      </c>
      <c r="P14" s="159">
        <v>838356</v>
      </c>
      <c r="Q14" s="159">
        <v>23619244</v>
      </c>
      <c r="R14" s="159">
        <v>41634763</v>
      </c>
      <c r="S14" s="159">
        <v>100169</v>
      </c>
      <c r="T14" s="159">
        <v>2528619</v>
      </c>
      <c r="U14" s="159">
        <v>735818</v>
      </c>
      <c r="V14" s="159">
        <v>3364606</v>
      </c>
      <c r="W14" s="159">
        <v>109140439</v>
      </c>
      <c r="X14" s="159">
        <v>108576184</v>
      </c>
      <c r="Y14" s="159">
        <v>564255</v>
      </c>
      <c r="Z14" s="141">
        <v>0.52</v>
      </c>
      <c r="AA14" s="157">
        <v>108576184</v>
      </c>
    </row>
    <row r="15" spans="1:27" ht="13.5">
      <c r="A15" s="135" t="s">
        <v>84</v>
      </c>
      <c r="B15" s="142"/>
      <c r="C15" s="153">
        <f aca="true" t="shared" si="2" ref="C15:Y15">SUM(C16:C18)</f>
        <v>1315077953</v>
      </c>
      <c r="D15" s="153">
        <f>SUM(D16:D18)</f>
        <v>0</v>
      </c>
      <c r="E15" s="154">
        <f t="shared" si="2"/>
        <v>1404503889</v>
      </c>
      <c r="F15" s="100">
        <f t="shared" si="2"/>
        <v>1460163895</v>
      </c>
      <c r="G15" s="100">
        <f t="shared" si="2"/>
        <v>122929503</v>
      </c>
      <c r="H15" s="100">
        <f t="shared" si="2"/>
        <v>-48412976</v>
      </c>
      <c r="I15" s="100">
        <f t="shared" si="2"/>
        <v>157699810</v>
      </c>
      <c r="J15" s="100">
        <f t="shared" si="2"/>
        <v>232216337</v>
      </c>
      <c r="K15" s="100">
        <f t="shared" si="2"/>
        <v>104310306</v>
      </c>
      <c r="L15" s="100">
        <f t="shared" si="2"/>
        <v>147316956</v>
      </c>
      <c r="M15" s="100">
        <f t="shared" si="2"/>
        <v>157310939</v>
      </c>
      <c r="N15" s="100">
        <f t="shared" si="2"/>
        <v>408938201</v>
      </c>
      <c r="O15" s="100">
        <f t="shared" si="2"/>
        <v>69095323</v>
      </c>
      <c r="P15" s="100">
        <f t="shared" si="2"/>
        <v>90592596</v>
      </c>
      <c r="Q15" s="100">
        <f t="shared" si="2"/>
        <v>111640622</v>
      </c>
      <c r="R15" s="100">
        <f t="shared" si="2"/>
        <v>271328541</v>
      </c>
      <c r="S15" s="100">
        <f t="shared" si="2"/>
        <v>172651598</v>
      </c>
      <c r="T15" s="100">
        <f t="shared" si="2"/>
        <v>158283128</v>
      </c>
      <c r="U15" s="100">
        <f t="shared" si="2"/>
        <v>160844297</v>
      </c>
      <c r="V15" s="100">
        <f t="shared" si="2"/>
        <v>491779023</v>
      </c>
      <c r="W15" s="100">
        <f t="shared" si="2"/>
        <v>1404262102</v>
      </c>
      <c r="X15" s="100">
        <f t="shared" si="2"/>
        <v>1460163895</v>
      </c>
      <c r="Y15" s="100">
        <f t="shared" si="2"/>
        <v>-55901793</v>
      </c>
      <c r="Z15" s="137">
        <f>+IF(X15&lt;&gt;0,+(Y15/X15)*100,0)</f>
        <v>-3.8284601606314888</v>
      </c>
      <c r="AA15" s="153">
        <f>SUM(AA16:AA18)</f>
        <v>1460163895</v>
      </c>
    </row>
    <row r="16" spans="1:27" ht="13.5">
      <c r="A16" s="138" t="s">
        <v>85</v>
      </c>
      <c r="B16" s="136"/>
      <c r="C16" s="155">
        <v>125821603</v>
      </c>
      <c r="D16" s="155"/>
      <c r="E16" s="156">
        <v>248088293</v>
      </c>
      <c r="F16" s="60">
        <v>283443129</v>
      </c>
      <c r="G16" s="60">
        <v>9253333</v>
      </c>
      <c r="H16" s="60">
        <v>5555374</v>
      </c>
      <c r="I16" s="60">
        <v>6436509</v>
      </c>
      <c r="J16" s="60">
        <v>21245216</v>
      </c>
      <c r="K16" s="60">
        <v>37913553</v>
      </c>
      <c r="L16" s="60">
        <v>12879901</v>
      </c>
      <c r="M16" s="60">
        <v>4979867</v>
      </c>
      <c r="N16" s="60">
        <v>55773321</v>
      </c>
      <c r="O16" s="60">
        <v>34449635</v>
      </c>
      <c r="P16" s="60">
        <v>12694345</v>
      </c>
      <c r="Q16" s="60">
        <v>21301882</v>
      </c>
      <c r="R16" s="60">
        <v>68445862</v>
      </c>
      <c r="S16" s="60">
        <v>54989208</v>
      </c>
      <c r="T16" s="60">
        <v>41796551</v>
      </c>
      <c r="U16" s="60">
        <v>12239547</v>
      </c>
      <c r="V16" s="60">
        <v>109025306</v>
      </c>
      <c r="W16" s="60">
        <v>254489705</v>
      </c>
      <c r="X16" s="60">
        <v>283443129</v>
      </c>
      <c r="Y16" s="60">
        <v>-28953424</v>
      </c>
      <c r="Z16" s="140">
        <v>-10.21</v>
      </c>
      <c r="AA16" s="155">
        <v>283443129</v>
      </c>
    </row>
    <row r="17" spans="1:27" ht="13.5">
      <c r="A17" s="138" t="s">
        <v>86</v>
      </c>
      <c r="B17" s="136"/>
      <c r="C17" s="155">
        <v>1188452024</v>
      </c>
      <c r="D17" s="155"/>
      <c r="E17" s="156">
        <v>1156263196</v>
      </c>
      <c r="F17" s="60">
        <v>1174997366</v>
      </c>
      <c r="G17" s="60">
        <v>113666373</v>
      </c>
      <c r="H17" s="60">
        <v>-53989958</v>
      </c>
      <c r="I17" s="60">
        <v>151254426</v>
      </c>
      <c r="J17" s="60">
        <v>210930841</v>
      </c>
      <c r="K17" s="60">
        <v>66386010</v>
      </c>
      <c r="L17" s="60">
        <v>134419026</v>
      </c>
      <c r="M17" s="60">
        <v>152321732</v>
      </c>
      <c r="N17" s="60">
        <v>353126768</v>
      </c>
      <c r="O17" s="60">
        <v>34626547</v>
      </c>
      <c r="P17" s="60">
        <v>77870698</v>
      </c>
      <c r="Q17" s="60">
        <v>90286519</v>
      </c>
      <c r="R17" s="60">
        <v>202783764</v>
      </c>
      <c r="S17" s="60">
        <v>117648840</v>
      </c>
      <c r="T17" s="60">
        <v>116468787</v>
      </c>
      <c r="U17" s="60">
        <v>148595870</v>
      </c>
      <c r="V17" s="60">
        <v>382713497</v>
      </c>
      <c r="W17" s="60">
        <v>1149554870</v>
      </c>
      <c r="X17" s="60">
        <v>1174997366</v>
      </c>
      <c r="Y17" s="60">
        <v>-25442496</v>
      </c>
      <c r="Z17" s="140">
        <v>-2.17</v>
      </c>
      <c r="AA17" s="155">
        <v>1174997366</v>
      </c>
    </row>
    <row r="18" spans="1:27" ht="13.5">
      <c r="A18" s="138" t="s">
        <v>87</v>
      </c>
      <c r="B18" s="136"/>
      <c r="C18" s="155">
        <v>804326</v>
      </c>
      <c r="D18" s="155"/>
      <c r="E18" s="156">
        <v>152400</v>
      </c>
      <c r="F18" s="60">
        <v>1723400</v>
      </c>
      <c r="G18" s="60">
        <v>9797</v>
      </c>
      <c r="H18" s="60">
        <v>21608</v>
      </c>
      <c r="I18" s="60">
        <v>8875</v>
      </c>
      <c r="J18" s="60">
        <v>40280</v>
      </c>
      <c r="K18" s="60">
        <v>10743</v>
      </c>
      <c r="L18" s="60">
        <v>18029</v>
      </c>
      <c r="M18" s="60">
        <v>9340</v>
      </c>
      <c r="N18" s="60">
        <v>38112</v>
      </c>
      <c r="O18" s="60">
        <v>19141</v>
      </c>
      <c r="P18" s="60">
        <v>27553</v>
      </c>
      <c r="Q18" s="60">
        <v>52221</v>
      </c>
      <c r="R18" s="60">
        <v>98915</v>
      </c>
      <c r="S18" s="60">
        <v>13550</v>
      </c>
      <c r="T18" s="60">
        <v>17790</v>
      </c>
      <c r="U18" s="60">
        <v>8880</v>
      </c>
      <c r="V18" s="60">
        <v>40220</v>
      </c>
      <c r="W18" s="60">
        <v>217527</v>
      </c>
      <c r="X18" s="60">
        <v>1723400</v>
      </c>
      <c r="Y18" s="60">
        <v>-1505873</v>
      </c>
      <c r="Z18" s="140">
        <v>-87.38</v>
      </c>
      <c r="AA18" s="155">
        <v>1723400</v>
      </c>
    </row>
    <row r="19" spans="1:27" ht="13.5">
      <c r="A19" s="135" t="s">
        <v>88</v>
      </c>
      <c r="B19" s="142"/>
      <c r="C19" s="153">
        <f aca="true" t="shared" si="3" ref="C19:Y19">SUM(C20:C23)</f>
        <v>12366544038</v>
      </c>
      <c r="D19" s="153">
        <f>SUM(D20:D23)</f>
        <v>0</v>
      </c>
      <c r="E19" s="154">
        <f t="shared" si="3"/>
        <v>14341098118</v>
      </c>
      <c r="F19" s="100">
        <f t="shared" si="3"/>
        <v>14151035786</v>
      </c>
      <c r="G19" s="100">
        <f t="shared" si="3"/>
        <v>1018708609</v>
      </c>
      <c r="H19" s="100">
        <f t="shared" si="3"/>
        <v>1261167984</v>
      </c>
      <c r="I19" s="100">
        <f t="shared" si="3"/>
        <v>1209554767</v>
      </c>
      <c r="J19" s="100">
        <f t="shared" si="3"/>
        <v>3489431360</v>
      </c>
      <c r="K19" s="100">
        <f t="shared" si="3"/>
        <v>1111600169</v>
      </c>
      <c r="L19" s="100">
        <f t="shared" si="3"/>
        <v>1152474407</v>
      </c>
      <c r="M19" s="100">
        <f t="shared" si="3"/>
        <v>1087784114</v>
      </c>
      <c r="N19" s="100">
        <f t="shared" si="3"/>
        <v>3351858690</v>
      </c>
      <c r="O19" s="100">
        <f t="shared" si="3"/>
        <v>1247344606</v>
      </c>
      <c r="P19" s="100">
        <f t="shared" si="3"/>
        <v>1229358041</v>
      </c>
      <c r="Q19" s="100">
        <f t="shared" si="3"/>
        <v>1074225362</v>
      </c>
      <c r="R19" s="100">
        <f t="shared" si="3"/>
        <v>3550928009</v>
      </c>
      <c r="S19" s="100">
        <f t="shared" si="3"/>
        <v>1000355273</v>
      </c>
      <c r="T19" s="100">
        <f t="shared" si="3"/>
        <v>1264930958</v>
      </c>
      <c r="U19" s="100">
        <f t="shared" si="3"/>
        <v>1311343899</v>
      </c>
      <c r="V19" s="100">
        <f t="shared" si="3"/>
        <v>3576630130</v>
      </c>
      <c r="W19" s="100">
        <f t="shared" si="3"/>
        <v>13968848189</v>
      </c>
      <c r="X19" s="100">
        <f t="shared" si="3"/>
        <v>14151035786</v>
      </c>
      <c r="Y19" s="100">
        <f t="shared" si="3"/>
        <v>-182187597</v>
      </c>
      <c r="Z19" s="137">
        <f>+IF(X19&lt;&gt;0,+(Y19/X19)*100,0)</f>
        <v>-1.2874506131928738</v>
      </c>
      <c r="AA19" s="153">
        <f>SUM(AA20:AA23)</f>
        <v>14151035786</v>
      </c>
    </row>
    <row r="20" spans="1:27" ht="13.5">
      <c r="A20" s="138" t="s">
        <v>89</v>
      </c>
      <c r="B20" s="136"/>
      <c r="C20" s="155">
        <v>8442172737</v>
      </c>
      <c r="D20" s="155"/>
      <c r="E20" s="156">
        <v>9345211180</v>
      </c>
      <c r="F20" s="60">
        <v>9145362750</v>
      </c>
      <c r="G20" s="60">
        <v>703921149</v>
      </c>
      <c r="H20" s="60">
        <v>857173077</v>
      </c>
      <c r="I20" s="60">
        <v>804243507</v>
      </c>
      <c r="J20" s="60">
        <v>2365337733</v>
      </c>
      <c r="K20" s="60">
        <v>704158202</v>
      </c>
      <c r="L20" s="60">
        <v>693504858</v>
      </c>
      <c r="M20" s="60">
        <v>683775617</v>
      </c>
      <c r="N20" s="60">
        <v>2081438677</v>
      </c>
      <c r="O20" s="60">
        <v>837401315</v>
      </c>
      <c r="P20" s="60">
        <v>829815371</v>
      </c>
      <c r="Q20" s="60">
        <v>685591373</v>
      </c>
      <c r="R20" s="60">
        <v>2352808059</v>
      </c>
      <c r="S20" s="60">
        <v>617366707</v>
      </c>
      <c r="T20" s="60">
        <v>781541947</v>
      </c>
      <c r="U20" s="60">
        <v>748972165</v>
      </c>
      <c r="V20" s="60">
        <v>2147880819</v>
      </c>
      <c r="W20" s="60">
        <v>8947465288</v>
      </c>
      <c r="X20" s="60">
        <v>9145362750</v>
      </c>
      <c r="Y20" s="60">
        <v>-197897462</v>
      </c>
      <c r="Z20" s="140">
        <v>-2.16</v>
      </c>
      <c r="AA20" s="155">
        <v>9145362750</v>
      </c>
    </row>
    <row r="21" spans="1:27" ht="13.5">
      <c r="A21" s="138" t="s">
        <v>90</v>
      </c>
      <c r="B21" s="136"/>
      <c r="C21" s="155">
        <v>2332656554</v>
      </c>
      <c r="D21" s="155"/>
      <c r="E21" s="156">
        <v>2994584184</v>
      </c>
      <c r="F21" s="60">
        <v>2992920282</v>
      </c>
      <c r="G21" s="60">
        <v>201429285</v>
      </c>
      <c r="H21" s="60">
        <v>236791282</v>
      </c>
      <c r="I21" s="60">
        <v>265011107</v>
      </c>
      <c r="J21" s="60">
        <v>703231674</v>
      </c>
      <c r="K21" s="60">
        <v>282059448</v>
      </c>
      <c r="L21" s="60">
        <v>251497573</v>
      </c>
      <c r="M21" s="60">
        <v>240853017</v>
      </c>
      <c r="N21" s="60">
        <v>774410038</v>
      </c>
      <c r="O21" s="60">
        <v>265905678</v>
      </c>
      <c r="P21" s="60">
        <v>246468983</v>
      </c>
      <c r="Q21" s="60">
        <v>231597962</v>
      </c>
      <c r="R21" s="60">
        <v>743972623</v>
      </c>
      <c r="S21" s="60">
        <v>221611194</v>
      </c>
      <c r="T21" s="60">
        <v>280201172</v>
      </c>
      <c r="U21" s="60">
        <v>308808780</v>
      </c>
      <c r="V21" s="60">
        <v>810621146</v>
      </c>
      <c r="W21" s="60">
        <v>3032235481</v>
      </c>
      <c r="X21" s="60">
        <v>2992920282</v>
      </c>
      <c r="Y21" s="60">
        <v>39315199</v>
      </c>
      <c r="Z21" s="140">
        <v>1.31</v>
      </c>
      <c r="AA21" s="155">
        <v>2992920282</v>
      </c>
    </row>
    <row r="22" spans="1:27" ht="13.5">
      <c r="A22" s="138" t="s">
        <v>91</v>
      </c>
      <c r="B22" s="136"/>
      <c r="C22" s="157">
        <v>949847380</v>
      </c>
      <c r="D22" s="157"/>
      <c r="E22" s="158">
        <v>1185762254</v>
      </c>
      <c r="F22" s="159">
        <v>1185762254</v>
      </c>
      <c r="G22" s="159">
        <v>51635003</v>
      </c>
      <c r="H22" s="159">
        <v>85459110</v>
      </c>
      <c r="I22" s="159">
        <v>70305639</v>
      </c>
      <c r="J22" s="159">
        <v>207399752</v>
      </c>
      <c r="K22" s="159">
        <v>60924479</v>
      </c>
      <c r="L22" s="159">
        <v>142614900</v>
      </c>
      <c r="M22" s="159">
        <v>114995311</v>
      </c>
      <c r="N22" s="159">
        <v>318534690</v>
      </c>
      <c r="O22" s="159">
        <v>68191551</v>
      </c>
      <c r="P22" s="159">
        <v>80409453</v>
      </c>
      <c r="Q22" s="159">
        <v>105483117</v>
      </c>
      <c r="R22" s="159">
        <v>254084121</v>
      </c>
      <c r="S22" s="159">
        <v>93352368</v>
      </c>
      <c r="T22" s="159">
        <v>130976157</v>
      </c>
      <c r="U22" s="159">
        <v>183713475</v>
      </c>
      <c r="V22" s="159">
        <v>408042000</v>
      </c>
      <c r="W22" s="159">
        <v>1188060563</v>
      </c>
      <c r="X22" s="159">
        <v>1185762254</v>
      </c>
      <c r="Y22" s="159">
        <v>2298309</v>
      </c>
      <c r="Z22" s="141">
        <v>0.19</v>
      </c>
      <c r="AA22" s="157">
        <v>1185762254</v>
      </c>
    </row>
    <row r="23" spans="1:27" ht="13.5">
      <c r="A23" s="138" t="s">
        <v>92</v>
      </c>
      <c r="B23" s="136"/>
      <c r="C23" s="155">
        <v>641867367</v>
      </c>
      <c r="D23" s="155"/>
      <c r="E23" s="156">
        <v>815540500</v>
      </c>
      <c r="F23" s="60">
        <v>826990500</v>
      </c>
      <c r="G23" s="60">
        <v>61723172</v>
      </c>
      <c r="H23" s="60">
        <v>81744515</v>
      </c>
      <c r="I23" s="60">
        <v>69994514</v>
      </c>
      <c r="J23" s="60">
        <v>213462201</v>
      </c>
      <c r="K23" s="60">
        <v>64458040</v>
      </c>
      <c r="L23" s="60">
        <v>64857076</v>
      </c>
      <c r="M23" s="60">
        <v>48160169</v>
      </c>
      <c r="N23" s="60">
        <v>177475285</v>
      </c>
      <c r="O23" s="60">
        <v>75846062</v>
      </c>
      <c r="P23" s="60">
        <v>72664234</v>
      </c>
      <c r="Q23" s="60">
        <v>51552910</v>
      </c>
      <c r="R23" s="60">
        <v>200063206</v>
      </c>
      <c r="S23" s="60">
        <v>68025004</v>
      </c>
      <c r="T23" s="60">
        <v>72211682</v>
      </c>
      <c r="U23" s="60">
        <v>69849479</v>
      </c>
      <c r="V23" s="60">
        <v>210086165</v>
      </c>
      <c r="W23" s="60">
        <v>801086857</v>
      </c>
      <c r="X23" s="60">
        <v>826990500</v>
      </c>
      <c r="Y23" s="60">
        <v>-25903643</v>
      </c>
      <c r="Z23" s="140">
        <v>-3.13</v>
      </c>
      <c r="AA23" s="155">
        <v>826990500</v>
      </c>
    </row>
    <row r="24" spans="1:27" ht="13.5">
      <c r="A24" s="135" t="s">
        <v>93</v>
      </c>
      <c r="B24" s="142" t="s">
        <v>94</v>
      </c>
      <c r="C24" s="153">
        <v>190662901</v>
      </c>
      <c r="D24" s="153"/>
      <c r="E24" s="154">
        <v>198354098</v>
      </c>
      <c r="F24" s="100">
        <v>175255078</v>
      </c>
      <c r="G24" s="100">
        <v>12555140</v>
      </c>
      <c r="H24" s="100">
        <v>16234219</v>
      </c>
      <c r="I24" s="100">
        <v>14480881</v>
      </c>
      <c r="J24" s="100">
        <v>43270240</v>
      </c>
      <c r="K24" s="100">
        <v>15526649</v>
      </c>
      <c r="L24" s="100">
        <v>14729131</v>
      </c>
      <c r="M24" s="100">
        <v>15209683</v>
      </c>
      <c r="N24" s="100">
        <v>45465463</v>
      </c>
      <c r="O24" s="100">
        <v>15120053</v>
      </c>
      <c r="P24" s="100">
        <v>12948016</v>
      </c>
      <c r="Q24" s="100">
        <v>19111768</v>
      </c>
      <c r="R24" s="100">
        <v>47179837</v>
      </c>
      <c r="S24" s="100">
        <v>16446180</v>
      </c>
      <c r="T24" s="100">
        <v>16575073</v>
      </c>
      <c r="U24" s="100">
        <v>18540708</v>
      </c>
      <c r="V24" s="100">
        <v>51561961</v>
      </c>
      <c r="W24" s="100">
        <v>187477501</v>
      </c>
      <c r="X24" s="100">
        <v>175255078</v>
      </c>
      <c r="Y24" s="100">
        <v>12222423</v>
      </c>
      <c r="Z24" s="137">
        <v>6.97</v>
      </c>
      <c r="AA24" s="153">
        <v>175255078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21726449726</v>
      </c>
      <c r="D25" s="168">
        <f>+D5+D9+D15+D19+D24</f>
        <v>0</v>
      </c>
      <c r="E25" s="169">
        <f t="shared" si="4"/>
        <v>24269034153</v>
      </c>
      <c r="F25" s="73">
        <f t="shared" si="4"/>
        <v>24212907789</v>
      </c>
      <c r="G25" s="73">
        <f t="shared" si="4"/>
        <v>2084705961</v>
      </c>
      <c r="H25" s="73">
        <f t="shared" si="4"/>
        <v>1655105173</v>
      </c>
      <c r="I25" s="73">
        <f t="shared" si="4"/>
        <v>2207275085</v>
      </c>
      <c r="J25" s="73">
        <f t="shared" si="4"/>
        <v>5947086219</v>
      </c>
      <c r="K25" s="73">
        <f t="shared" si="4"/>
        <v>1659835270</v>
      </c>
      <c r="L25" s="73">
        <f t="shared" si="4"/>
        <v>2184409508</v>
      </c>
      <c r="M25" s="73">
        <f t="shared" si="4"/>
        <v>2190985399</v>
      </c>
      <c r="N25" s="73">
        <f t="shared" si="4"/>
        <v>6035230177</v>
      </c>
      <c r="O25" s="73">
        <f t="shared" si="4"/>
        <v>1797297157</v>
      </c>
      <c r="P25" s="73">
        <f t="shared" si="4"/>
        <v>1846909974</v>
      </c>
      <c r="Q25" s="73">
        <f t="shared" si="4"/>
        <v>2473504118</v>
      </c>
      <c r="R25" s="73">
        <f t="shared" si="4"/>
        <v>6117711249</v>
      </c>
      <c r="S25" s="73">
        <f t="shared" si="4"/>
        <v>1610526293</v>
      </c>
      <c r="T25" s="73">
        <f t="shared" si="4"/>
        <v>2031710672</v>
      </c>
      <c r="U25" s="73">
        <f t="shared" si="4"/>
        <v>1982337185</v>
      </c>
      <c r="V25" s="73">
        <f t="shared" si="4"/>
        <v>5624574150</v>
      </c>
      <c r="W25" s="73">
        <f t="shared" si="4"/>
        <v>23724601795</v>
      </c>
      <c r="X25" s="73">
        <f t="shared" si="4"/>
        <v>24212907789</v>
      </c>
      <c r="Y25" s="73">
        <f t="shared" si="4"/>
        <v>-488305994</v>
      </c>
      <c r="Z25" s="170">
        <f>+IF(X25&lt;&gt;0,+(Y25/X25)*100,0)</f>
        <v>-2.0167176873396384</v>
      </c>
      <c r="AA25" s="168">
        <f>+AA5+AA9+AA15+AA19+AA24</f>
        <v>24212907789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3348993626</v>
      </c>
      <c r="D28" s="153">
        <f>SUM(D29:D31)</f>
        <v>0</v>
      </c>
      <c r="E28" s="154">
        <f t="shared" si="5"/>
        <v>4184855461</v>
      </c>
      <c r="F28" s="100">
        <f t="shared" si="5"/>
        <v>4114007155</v>
      </c>
      <c r="G28" s="100">
        <f t="shared" si="5"/>
        <v>168177353</v>
      </c>
      <c r="H28" s="100">
        <f t="shared" si="5"/>
        <v>262481810</v>
      </c>
      <c r="I28" s="100">
        <f t="shared" si="5"/>
        <v>368783425</v>
      </c>
      <c r="J28" s="100">
        <f t="shared" si="5"/>
        <v>799442588</v>
      </c>
      <c r="K28" s="100">
        <f t="shared" si="5"/>
        <v>434729068</v>
      </c>
      <c r="L28" s="100">
        <f t="shared" si="5"/>
        <v>346973987</v>
      </c>
      <c r="M28" s="100">
        <f t="shared" si="5"/>
        <v>607007020</v>
      </c>
      <c r="N28" s="100">
        <f t="shared" si="5"/>
        <v>1388710075</v>
      </c>
      <c r="O28" s="100">
        <f t="shared" si="5"/>
        <v>47715215</v>
      </c>
      <c r="P28" s="100">
        <f t="shared" si="5"/>
        <v>357155810</v>
      </c>
      <c r="Q28" s="100">
        <f t="shared" si="5"/>
        <v>279402633</v>
      </c>
      <c r="R28" s="100">
        <f t="shared" si="5"/>
        <v>684273658</v>
      </c>
      <c r="S28" s="100">
        <f t="shared" si="5"/>
        <v>178835660</v>
      </c>
      <c r="T28" s="100">
        <f t="shared" si="5"/>
        <v>440038252</v>
      </c>
      <c r="U28" s="100">
        <f t="shared" si="5"/>
        <v>426356529</v>
      </c>
      <c r="V28" s="100">
        <f t="shared" si="5"/>
        <v>1045230441</v>
      </c>
      <c r="W28" s="100">
        <f t="shared" si="5"/>
        <v>3917656762</v>
      </c>
      <c r="X28" s="100">
        <f t="shared" si="5"/>
        <v>4114007155</v>
      </c>
      <c r="Y28" s="100">
        <f t="shared" si="5"/>
        <v>-196350393</v>
      </c>
      <c r="Z28" s="137">
        <f>+IF(X28&lt;&gt;0,+(Y28/X28)*100,0)</f>
        <v>-4.772728524824357</v>
      </c>
      <c r="AA28" s="153">
        <f>SUM(AA29:AA31)</f>
        <v>4114007155</v>
      </c>
    </row>
    <row r="29" spans="1:27" ht="13.5">
      <c r="A29" s="138" t="s">
        <v>75</v>
      </c>
      <c r="B29" s="136"/>
      <c r="C29" s="155">
        <v>544589413</v>
      </c>
      <c r="D29" s="155"/>
      <c r="E29" s="156">
        <v>618018208</v>
      </c>
      <c r="F29" s="60">
        <v>722826955</v>
      </c>
      <c r="G29" s="60">
        <v>46171225</v>
      </c>
      <c r="H29" s="60">
        <v>57363304</v>
      </c>
      <c r="I29" s="60">
        <v>45899753</v>
      </c>
      <c r="J29" s="60">
        <v>149434282</v>
      </c>
      <c r="K29" s="60">
        <v>74959248</v>
      </c>
      <c r="L29" s="60">
        <v>79756252</v>
      </c>
      <c r="M29" s="60">
        <v>62265093</v>
      </c>
      <c r="N29" s="60">
        <v>216980593</v>
      </c>
      <c r="O29" s="60">
        <v>71634421</v>
      </c>
      <c r="P29" s="60">
        <v>77546605</v>
      </c>
      <c r="Q29" s="60">
        <v>74038040</v>
      </c>
      <c r="R29" s="60">
        <v>223219066</v>
      </c>
      <c r="S29" s="60">
        <v>59840522</v>
      </c>
      <c r="T29" s="60">
        <v>63484894</v>
      </c>
      <c r="U29" s="60">
        <v>77102504</v>
      </c>
      <c r="V29" s="60">
        <v>200427920</v>
      </c>
      <c r="W29" s="60">
        <v>790061861</v>
      </c>
      <c r="X29" s="60">
        <v>722826955</v>
      </c>
      <c r="Y29" s="60">
        <v>67234906</v>
      </c>
      <c r="Z29" s="140">
        <v>9.3</v>
      </c>
      <c r="AA29" s="155">
        <v>722826955</v>
      </c>
    </row>
    <row r="30" spans="1:27" ht="13.5">
      <c r="A30" s="138" t="s">
        <v>76</v>
      </c>
      <c r="B30" s="136"/>
      <c r="C30" s="157">
        <v>769520097</v>
      </c>
      <c r="D30" s="157"/>
      <c r="E30" s="158">
        <v>70784728</v>
      </c>
      <c r="F30" s="159">
        <v>522193801</v>
      </c>
      <c r="G30" s="159">
        <v>84086437</v>
      </c>
      <c r="H30" s="159">
        <v>18763304</v>
      </c>
      <c r="I30" s="159">
        <v>108592639</v>
      </c>
      <c r="J30" s="159">
        <v>211442380</v>
      </c>
      <c r="K30" s="159">
        <v>20413295</v>
      </c>
      <c r="L30" s="159">
        <v>21461346</v>
      </c>
      <c r="M30" s="159">
        <v>8501120</v>
      </c>
      <c r="N30" s="159">
        <v>50375761</v>
      </c>
      <c r="O30" s="159">
        <v>-118861562</v>
      </c>
      <c r="P30" s="159">
        <v>22124710</v>
      </c>
      <c r="Q30" s="159">
        <v>-16514032</v>
      </c>
      <c r="R30" s="159">
        <v>-113250884</v>
      </c>
      <c r="S30" s="159">
        <v>38781912</v>
      </c>
      <c r="T30" s="159">
        <v>22564077</v>
      </c>
      <c r="U30" s="159">
        <v>26998168</v>
      </c>
      <c r="V30" s="159">
        <v>88344157</v>
      </c>
      <c r="W30" s="159">
        <v>236911414</v>
      </c>
      <c r="X30" s="159">
        <v>522193801</v>
      </c>
      <c r="Y30" s="159">
        <v>-285282387</v>
      </c>
      <c r="Z30" s="141">
        <v>-54.63</v>
      </c>
      <c r="AA30" s="157">
        <v>522193801</v>
      </c>
    </row>
    <row r="31" spans="1:27" ht="13.5">
      <c r="A31" s="138" t="s">
        <v>77</v>
      </c>
      <c r="B31" s="136"/>
      <c r="C31" s="155">
        <v>2034884116</v>
      </c>
      <c r="D31" s="155"/>
      <c r="E31" s="156">
        <v>3496052525</v>
      </c>
      <c r="F31" s="60">
        <v>2868986399</v>
      </c>
      <c r="G31" s="60">
        <v>37919691</v>
      </c>
      <c r="H31" s="60">
        <v>186355202</v>
      </c>
      <c r="I31" s="60">
        <v>214291033</v>
      </c>
      <c r="J31" s="60">
        <v>438565926</v>
      </c>
      <c r="K31" s="60">
        <v>339356525</v>
      </c>
      <c r="L31" s="60">
        <v>245756389</v>
      </c>
      <c r="M31" s="60">
        <v>536240807</v>
      </c>
      <c r="N31" s="60">
        <v>1121353721</v>
      </c>
      <c r="O31" s="60">
        <v>94942356</v>
      </c>
      <c r="P31" s="60">
        <v>257484495</v>
      </c>
      <c r="Q31" s="60">
        <v>221878625</v>
      </c>
      <c r="R31" s="60">
        <v>574305476</v>
      </c>
      <c r="S31" s="60">
        <v>80213226</v>
      </c>
      <c r="T31" s="60">
        <v>353989281</v>
      </c>
      <c r="U31" s="60">
        <v>322255857</v>
      </c>
      <c r="V31" s="60">
        <v>756458364</v>
      </c>
      <c r="W31" s="60">
        <v>2890683487</v>
      </c>
      <c r="X31" s="60">
        <v>2868986399</v>
      </c>
      <c r="Y31" s="60">
        <v>21697088</v>
      </c>
      <c r="Z31" s="140">
        <v>0.76</v>
      </c>
      <c r="AA31" s="155">
        <v>2868986399</v>
      </c>
    </row>
    <row r="32" spans="1:27" ht="13.5">
      <c r="A32" s="135" t="s">
        <v>78</v>
      </c>
      <c r="B32" s="136"/>
      <c r="C32" s="153">
        <f aca="true" t="shared" si="6" ref="C32:Y32">SUM(C33:C37)</f>
        <v>3402663556</v>
      </c>
      <c r="D32" s="153">
        <f>SUM(D33:D37)</f>
        <v>0</v>
      </c>
      <c r="E32" s="154">
        <f t="shared" si="6"/>
        <v>3555047915</v>
      </c>
      <c r="F32" s="100">
        <f t="shared" si="6"/>
        <v>3536303025</v>
      </c>
      <c r="G32" s="100">
        <f t="shared" si="6"/>
        <v>216195994</v>
      </c>
      <c r="H32" s="100">
        <f t="shared" si="6"/>
        <v>233957185</v>
      </c>
      <c r="I32" s="100">
        <f t="shared" si="6"/>
        <v>254471424</v>
      </c>
      <c r="J32" s="100">
        <f t="shared" si="6"/>
        <v>704624603</v>
      </c>
      <c r="K32" s="100">
        <f t="shared" si="6"/>
        <v>253611856</v>
      </c>
      <c r="L32" s="100">
        <f t="shared" si="6"/>
        <v>338741174</v>
      </c>
      <c r="M32" s="100">
        <f t="shared" si="6"/>
        <v>249135875</v>
      </c>
      <c r="N32" s="100">
        <f t="shared" si="6"/>
        <v>841488905</v>
      </c>
      <c r="O32" s="100">
        <f t="shared" si="6"/>
        <v>324102117</v>
      </c>
      <c r="P32" s="100">
        <f t="shared" si="6"/>
        <v>313710518</v>
      </c>
      <c r="Q32" s="100">
        <f t="shared" si="6"/>
        <v>275997438</v>
      </c>
      <c r="R32" s="100">
        <f t="shared" si="6"/>
        <v>913810073</v>
      </c>
      <c r="S32" s="100">
        <f t="shared" si="6"/>
        <v>276222688</v>
      </c>
      <c r="T32" s="100">
        <f t="shared" si="6"/>
        <v>262632056</v>
      </c>
      <c r="U32" s="100">
        <f t="shared" si="6"/>
        <v>415762066</v>
      </c>
      <c r="V32" s="100">
        <f t="shared" si="6"/>
        <v>954616810</v>
      </c>
      <c r="W32" s="100">
        <f t="shared" si="6"/>
        <v>3414540391</v>
      </c>
      <c r="X32" s="100">
        <f t="shared" si="6"/>
        <v>3536303025</v>
      </c>
      <c r="Y32" s="100">
        <f t="shared" si="6"/>
        <v>-121762634</v>
      </c>
      <c r="Z32" s="137">
        <f>+IF(X32&lt;&gt;0,+(Y32/X32)*100,0)</f>
        <v>-3.4432183310987607</v>
      </c>
      <c r="AA32" s="153">
        <f>SUM(AA33:AA37)</f>
        <v>3536303025</v>
      </c>
    </row>
    <row r="33" spans="1:27" ht="13.5">
      <c r="A33" s="138" t="s">
        <v>79</v>
      </c>
      <c r="B33" s="136"/>
      <c r="C33" s="155">
        <v>475537807</v>
      </c>
      <c r="D33" s="155"/>
      <c r="E33" s="156">
        <v>455073941</v>
      </c>
      <c r="F33" s="60">
        <v>492467981</v>
      </c>
      <c r="G33" s="60">
        <v>30632199</v>
      </c>
      <c r="H33" s="60">
        <v>31301928</v>
      </c>
      <c r="I33" s="60">
        <v>37883271</v>
      </c>
      <c r="J33" s="60">
        <v>99817398</v>
      </c>
      <c r="K33" s="60">
        <v>36759422</v>
      </c>
      <c r="L33" s="60">
        <v>45474950</v>
      </c>
      <c r="M33" s="60">
        <v>29553007</v>
      </c>
      <c r="N33" s="60">
        <v>111787379</v>
      </c>
      <c r="O33" s="60">
        <v>44778184</v>
      </c>
      <c r="P33" s="60">
        <v>55328071</v>
      </c>
      <c r="Q33" s="60">
        <v>50601515</v>
      </c>
      <c r="R33" s="60">
        <v>150707770</v>
      </c>
      <c r="S33" s="60">
        <v>34963299</v>
      </c>
      <c r="T33" s="60">
        <v>39405962</v>
      </c>
      <c r="U33" s="60">
        <v>42850368</v>
      </c>
      <c r="V33" s="60">
        <v>117219629</v>
      </c>
      <c r="W33" s="60">
        <v>479532176</v>
      </c>
      <c r="X33" s="60">
        <v>492467981</v>
      </c>
      <c r="Y33" s="60">
        <v>-12935805</v>
      </c>
      <c r="Z33" s="140">
        <v>-2.63</v>
      </c>
      <c r="AA33" s="155">
        <v>492467981</v>
      </c>
    </row>
    <row r="34" spans="1:27" ht="13.5">
      <c r="A34" s="138" t="s">
        <v>80</v>
      </c>
      <c r="B34" s="136"/>
      <c r="C34" s="155">
        <v>658296847</v>
      </c>
      <c r="D34" s="155"/>
      <c r="E34" s="156">
        <v>624976128</v>
      </c>
      <c r="F34" s="60">
        <v>605132781</v>
      </c>
      <c r="G34" s="60">
        <v>42557628</v>
      </c>
      <c r="H34" s="60">
        <v>26279652</v>
      </c>
      <c r="I34" s="60">
        <v>40417499</v>
      </c>
      <c r="J34" s="60">
        <v>109254779</v>
      </c>
      <c r="K34" s="60">
        <v>43863090</v>
      </c>
      <c r="L34" s="60">
        <v>61459853</v>
      </c>
      <c r="M34" s="60">
        <v>43250978</v>
      </c>
      <c r="N34" s="60">
        <v>148573921</v>
      </c>
      <c r="O34" s="60">
        <v>60072448</v>
      </c>
      <c r="P34" s="60">
        <v>47509904</v>
      </c>
      <c r="Q34" s="60">
        <v>47406684</v>
      </c>
      <c r="R34" s="60">
        <v>154989036</v>
      </c>
      <c r="S34" s="60">
        <v>55989864</v>
      </c>
      <c r="T34" s="60">
        <v>51323860</v>
      </c>
      <c r="U34" s="60">
        <v>74876791</v>
      </c>
      <c r="V34" s="60">
        <v>182190515</v>
      </c>
      <c r="W34" s="60">
        <v>595008251</v>
      </c>
      <c r="X34" s="60">
        <v>605132781</v>
      </c>
      <c r="Y34" s="60">
        <v>-10124530</v>
      </c>
      <c r="Z34" s="140">
        <v>-1.67</v>
      </c>
      <c r="AA34" s="155">
        <v>605132781</v>
      </c>
    </row>
    <row r="35" spans="1:27" ht="13.5">
      <c r="A35" s="138" t="s">
        <v>81</v>
      </c>
      <c r="B35" s="136"/>
      <c r="C35" s="155">
        <v>1437657334</v>
      </c>
      <c r="D35" s="155"/>
      <c r="E35" s="156">
        <v>1715871627</v>
      </c>
      <c r="F35" s="60">
        <v>1682665909</v>
      </c>
      <c r="G35" s="60">
        <v>96377626</v>
      </c>
      <c r="H35" s="60">
        <v>123934655</v>
      </c>
      <c r="I35" s="60">
        <v>115620139</v>
      </c>
      <c r="J35" s="60">
        <v>335932420</v>
      </c>
      <c r="K35" s="60">
        <v>113564469</v>
      </c>
      <c r="L35" s="60">
        <v>164029330</v>
      </c>
      <c r="M35" s="60">
        <v>117213946</v>
      </c>
      <c r="N35" s="60">
        <v>394807745</v>
      </c>
      <c r="O35" s="60">
        <v>132514187</v>
      </c>
      <c r="P35" s="60">
        <v>151471316</v>
      </c>
      <c r="Q35" s="60">
        <v>126316587</v>
      </c>
      <c r="R35" s="60">
        <v>410302090</v>
      </c>
      <c r="S35" s="60">
        <v>129673876</v>
      </c>
      <c r="T35" s="60">
        <v>124850842</v>
      </c>
      <c r="U35" s="60">
        <v>164998123</v>
      </c>
      <c r="V35" s="60">
        <v>419522841</v>
      </c>
      <c r="W35" s="60">
        <v>1560565096</v>
      </c>
      <c r="X35" s="60">
        <v>1682665909</v>
      </c>
      <c r="Y35" s="60">
        <v>-122100813</v>
      </c>
      <c r="Z35" s="140">
        <v>-7.26</v>
      </c>
      <c r="AA35" s="155">
        <v>1682665909</v>
      </c>
    </row>
    <row r="36" spans="1:27" ht="13.5">
      <c r="A36" s="138" t="s">
        <v>82</v>
      </c>
      <c r="B36" s="136"/>
      <c r="C36" s="155">
        <v>528006037</v>
      </c>
      <c r="D36" s="155"/>
      <c r="E36" s="156">
        <v>400716503</v>
      </c>
      <c r="F36" s="60">
        <v>391472385</v>
      </c>
      <c r="G36" s="60">
        <v>16011763</v>
      </c>
      <c r="H36" s="60">
        <v>23796435</v>
      </c>
      <c r="I36" s="60">
        <v>31817430</v>
      </c>
      <c r="J36" s="60">
        <v>71625628</v>
      </c>
      <c r="K36" s="60">
        <v>30460183</v>
      </c>
      <c r="L36" s="60">
        <v>25319268</v>
      </c>
      <c r="M36" s="60">
        <v>29978313</v>
      </c>
      <c r="N36" s="60">
        <v>85757764</v>
      </c>
      <c r="O36" s="60">
        <v>56209856</v>
      </c>
      <c r="P36" s="60">
        <v>22715246</v>
      </c>
      <c r="Q36" s="60">
        <v>21579583</v>
      </c>
      <c r="R36" s="60">
        <v>100504685</v>
      </c>
      <c r="S36" s="60">
        <v>19300868</v>
      </c>
      <c r="T36" s="60">
        <v>14634972</v>
      </c>
      <c r="U36" s="60">
        <v>96814254</v>
      </c>
      <c r="V36" s="60">
        <v>130750094</v>
      </c>
      <c r="W36" s="60">
        <v>388638171</v>
      </c>
      <c r="X36" s="60">
        <v>391472385</v>
      </c>
      <c r="Y36" s="60">
        <v>-2834214</v>
      </c>
      <c r="Z36" s="140">
        <v>-0.72</v>
      </c>
      <c r="AA36" s="155">
        <v>391472385</v>
      </c>
    </row>
    <row r="37" spans="1:27" ht="13.5">
      <c r="A37" s="138" t="s">
        <v>83</v>
      </c>
      <c r="B37" s="136"/>
      <c r="C37" s="157">
        <v>303165531</v>
      </c>
      <c r="D37" s="157"/>
      <c r="E37" s="158">
        <v>358409716</v>
      </c>
      <c r="F37" s="159">
        <v>364563969</v>
      </c>
      <c r="G37" s="159">
        <v>30616778</v>
      </c>
      <c r="H37" s="159">
        <v>28644515</v>
      </c>
      <c r="I37" s="159">
        <v>28733085</v>
      </c>
      <c r="J37" s="159">
        <v>87994378</v>
      </c>
      <c r="K37" s="159">
        <v>28964692</v>
      </c>
      <c r="L37" s="159">
        <v>42457773</v>
      </c>
      <c r="M37" s="159">
        <v>29139631</v>
      </c>
      <c r="N37" s="159">
        <v>100562096</v>
      </c>
      <c r="O37" s="159">
        <v>30527442</v>
      </c>
      <c r="P37" s="159">
        <v>36685981</v>
      </c>
      <c r="Q37" s="159">
        <v>30093069</v>
      </c>
      <c r="R37" s="159">
        <v>97306492</v>
      </c>
      <c r="S37" s="159">
        <v>36294781</v>
      </c>
      <c r="T37" s="159">
        <v>32416420</v>
      </c>
      <c r="U37" s="159">
        <v>36222530</v>
      </c>
      <c r="V37" s="159">
        <v>104933731</v>
      </c>
      <c r="W37" s="159">
        <v>390796697</v>
      </c>
      <c r="X37" s="159">
        <v>364563969</v>
      </c>
      <c r="Y37" s="159">
        <v>26232728</v>
      </c>
      <c r="Z37" s="141">
        <v>7.2</v>
      </c>
      <c r="AA37" s="157">
        <v>364563969</v>
      </c>
    </row>
    <row r="38" spans="1:27" ht="13.5">
      <c r="A38" s="135" t="s">
        <v>84</v>
      </c>
      <c r="B38" s="142"/>
      <c r="C38" s="153">
        <f aca="true" t="shared" si="7" ref="C38:Y38">SUM(C39:C41)</f>
        <v>1818585223</v>
      </c>
      <c r="D38" s="153">
        <f>SUM(D39:D41)</f>
        <v>0</v>
      </c>
      <c r="E38" s="154">
        <f t="shared" si="7"/>
        <v>2145804685</v>
      </c>
      <c r="F38" s="100">
        <f t="shared" si="7"/>
        <v>2220391835</v>
      </c>
      <c r="G38" s="100">
        <f t="shared" si="7"/>
        <v>215817051</v>
      </c>
      <c r="H38" s="100">
        <f t="shared" si="7"/>
        <v>43524527</v>
      </c>
      <c r="I38" s="100">
        <f t="shared" si="7"/>
        <v>142118666</v>
      </c>
      <c r="J38" s="100">
        <f t="shared" si="7"/>
        <v>401460244</v>
      </c>
      <c r="K38" s="100">
        <f t="shared" si="7"/>
        <v>155447976</v>
      </c>
      <c r="L38" s="100">
        <f t="shared" si="7"/>
        <v>239325913</v>
      </c>
      <c r="M38" s="100">
        <f t="shared" si="7"/>
        <v>191762453</v>
      </c>
      <c r="N38" s="100">
        <f t="shared" si="7"/>
        <v>586536342</v>
      </c>
      <c r="O38" s="100">
        <f t="shared" si="7"/>
        <v>174802881</v>
      </c>
      <c r="P38" s="100">
        <f t="shared" si="7"/>
        <v>190444196</v>
      </c>
      <c r="Q38" s="100">
        <f t="shared" si="7"/>
        <v>179715311</v>
      </c>
      <c r="R38" s="100">
        <f t="shared" si="7"/>
        <v>544962388</v>
      </c>
      <c r="S38" s="100">
        <f t="shared" si="7"/>
        <v>180751767</v>
      </c>
      <c r="T38" s="100">
        <f t="shared" si="7"/>
        <v>211654611</v>
      </c>
      <c r="U38" s="100">
        <f t="shared" si="7"/>
        <v>244101575</v>
      </c>
      <c r="V38" s="100">
        <f t="shared" si="7"/>
        <v>636507953</v>
      </c>
      <c r="W38" s="100">
        <f t="shared" si="7"/>
        <v>2169466927</v>
      </c>
      <c r="X38" s="100">
        <f t="shared" si="7"/>
        <v>2220391835</v>
      </c>
      <c r="Y38" s="100">
        <f t="shared" si="7"/>
        <v>-50924908</v>
      </c>
      <c r="Z38" s="137">
        <f>+IF(X38&lt;&gt;0,+(Y38/X38)*100,0)</f>
        <v>-2.293509965100372</v>
      </c>
      <c r="AA38" s="153">
        <f>SUM(AA39:AA41)</f>
        <v>2220391835</v>
      </c>
    </row>
    <row r="39" spans="1:27" ht="13.5">
      <c r="A39" s="138" t="s">
        <v>85</v>
      </c>
      <c r="B39" s="136"/>
      <c r="C39" s="155">
        <v>334806527</v>
      </c>
      <c r="D39" s="155"/>
      <c r="E39" s="156">
        <v>572863921</v>
      </c>
      <c r="F39" s="60">
        <v>651966542</v>
      </c>
      <c r="G39" s="60">
        <v>28360899</v>
      </c>
      <c r="H39" s="60">
        <v>42678647</v>
      </c>
      <c r="I39" s="60">
        <v>38184114</v>
      </c>
      <c r="J39" s="60">
        <v>109223660</v>
      </c>
      <c r="K39" s="60">
        <v>53039649</v>
      </c>
      <c r="L39" s="60">
        <v>58748651</v>
      </c>
      <c r="M39" s="60">
        <v>52229009</v>
      </c>
      <c r="N39" s="60">
        <v>164017309</v>
      </c>
      <c r="O39" s="60">
        <v>39183292</v>
      </c>
      <c r="P39" s="60">
        <v>44478429</v>
      </c>
      <c r="Q39" s="60">
        <v>77733664</v>
      </c>
      <c r="R39" s="60">
        <v>161395385</v>
      </c>
      <c r="S39" s="60">
        <v>60303438</v>
      </c>
      <c r="T39" s="60">
        <v>88383971</v>
      </c>
      <c r="U39" s="60">
        <v>66122539</v>
      </c>
      <c r="V39" s="60">
        <v>214809948</v>
      </c>
      <c r="W39" s="60">
        <v>649446302</v>
      </c>
      <c r="X39" s="60">
        <v>651966542</v>
      </c>
      <c r="Y39" s="60">
        <v>-2520240</v>
      </c>
      <c r="Z39" s="140">
        <v>-0.39</v>
      </c>
      <c r="AA39" s="155">
        <v>651966542</v>
      </c>
    </row>
    <row r="40" spans="1:27" ht="13.5">
      <c r="A40" s="138" t="s">
        <v>86</v>
      </c>
      <c r="B40" s="136"/>
      <c r="C40" s="155">
        <v>1441895948</v>
      </c>
      <c r="D40" s="155"/>
      <c r="E40" s="156">
        <v>1514204430</v>
      </c>
      <c r="F40" s="60">
        <v>1508758724</v>
      </c>
      <c r="G40" s="60">
        <v>183016257</v>
      </c>
      <c r="H40" s="60">
        <v>-3608301</v>
      </c>
      <c r="I40" s="60">
        <v>99342578</v>
      </c>
      <c r="J40" s="60">
        <v>278750534</v>
      </c>
      <c r="K40" s="60">
        <v>98594468</v>
      </c>
      <c r="L40" s="60">
        <v>173382472</v>
      </c>
      <c r="M40" s="60">
        <v>134782183</v>
      </c>
      <c r="N40" s="60">
        <v>406759123</v>
      </c>
      <c r="O40" s="60">
        <v>129773301</v>
      </c>
      <c r="P40" s="60">
        <v>141108491</v>
      </c>
      <c r="Q40" s="60">
        <v>96856489</v>
      </c>
      <c r="R40" s="60">
        <v>367738281</v>
      </c>
      <c r="S40" s="60">
        <v>115490081</v>
      </c>
      <c r="T40" s="60">
        <v>118311454</v>
      </c>
      <c r="U40" s="60">
        <v>171994323</v>
      </c>
      <c r="V40" s="60">
        <v>405795858</v>
      </c>
      <c r="W40" s="60">
        <v>1459043796</v>
      </c>
      <c r="X40" s="60">
        <v>1508758724</v>
      </c>
      <c r="Y40" s="60">
        <v>-49714928</v>
      </c>
      <c r="Z40" s="140">
        <v>-3.3</v>
      </c>
      <c r="AA40" s="155">
        <v>1508758724</v>
      </c>
    </row>
    <row r="41" spans="1:27" ht="13.5">
      <c r="A41" s="138" t="s">
        <v>87</v>
      </c>
      <c r="B41" s="136"/>
      <c r="C41" s="155">
        <v>41882748</v>
      </c>
      <c r="D41" s="155"/>
      <c r="E41" s="156">
        <v>58736334</v>
      </c>
      <c r="F41" s="60">
        <v>59666569</v>
      </c>
      <c r="G41" s="60">
        <v>4439895</v>
      </c>
      <c r="H41" s="60">
        <v>4454181</v>
      </c>
      <c r="I41" s="60">
        <v>4591974</v>
      </c>
      <c r="J41" s="60">
        <v>13486050</v>
      </c>
      <c r="K41" s="60">
        <v>3813859</v>
      </c>
      <c r="L41" s="60">
        <v>7194790</v>
      </c>
      <c r="M41" s="60">
        <v>4751261</v>
      </c>
      <c r="N41" s="60">
        <v>15759910</v>
      </c>
      <c r="O41" s="60">
        <v>5846288</v>
      </c>
      <c r="P41" s="60">
        <v>4857276</v>
      </c>
      <c r="Q41" s="60">
        <v>5125158</v>
      </c>
      <c r="R41" s="60">
        <v>15828722</v>
      </c>
      <c r="S41" s="60">
        <v>4958248</v>
      </c>
      <c r="T41" s="60">
        <v>4959186</v>
      </c>
      <c r="U41" s="60">
        <v>5984713</v>
      </c>
      <c r="V41" s="60">
        <v>15902147</v>
      </c>
      <c r="W41" s="60">
        <v>60976829</v>
      </c>
      <c r="X41" s="60">
        <v>59666569</v>
      </c>
      <c r="Y41" s="60">
        <v>1310260</v>
      </c>
      <c r="Z41" s="140">
        <v>2.2</v>
      </c>
      <c r="AA41" s="155">
        <v>59666569</v>
      </c>
    </row>
    <row r="42" spans="1:27" ht="13.5">
      <c r="A42" s="135" t="s">
        <v>88</v>
      </c>
      <c r="B42" s="142"/>
      <c r="C42" s="153">
        <f aca="true" t="shared" si="8" ref="C42:Y42">SUM(C43:C46)</f>
        <v>11074894229</v>
      </c>
      <c r="D42" s="153">
        <f>SUM(D43:D46)</f>
        <v>0</v>
      </c>
      <c r="E42" s="154">
        <f t="shared" si="8"/>
        <v>12088387331</v>
      </c>
      <c r="F42" s="100">
        <f t="shared" si="8"/>
        <v>11951928385</v>
      </c>
      <c r="G42" s="100">
        <f t="shared" si="8"/>
        <v>335358432</v>
      </c>
      <c r="H42" s="100">
        <f t="shared" si="8"/>
        <v>1137015762</v>
      </c>
      <c r="I42" s="100">
        <f t="shared" si="8"/>
        <v>1136993624</v>
      </c>
      <c r="J42" s="100">
        <f t="shared" si="8"/>
        <v>2609367818</v>
      </c>
      <c r="K42" s="100">
        <f t="shared" si="8"/>
        <v>1399687939</v>
      </c>
      <c r="L42" s="100">
        <f t="shared" si="8"/>
        <v>944433326</v>
      </c>
      <c r="M42" s="100">
        <f t="shared" si="8"/>
        <v>772490015</v>
      </c>
      <c r="N42" s="100">
        <f t="shared" si="8"/>
        <v>3116611280</v>
      </c>
      <c r="O42" s="100">
        <f t="shared" si="8"/>
        <v>1091729385</v>
      </c>
      <c r="P42" s="100">
        <f t="shared" si="8"/>
        <v>926869097</v>
      </c>
      <c r="Q42" s="100">
        <f t="shared" si="8"/>
        <v>996917413</v>
      </c>
      <c r="R42" s="100">
        <f t="shared" si="8"/>
        <v>3015515895</v>
      </c>
      <c r="S42" s="100">
        <f t="shared" si="8"/>
        <v>1048750277</v>
      </c>
      <c r="T42" s="100">
        <f t="shared" si="8"/>
        <v>829450028</v>
      </c>
      <c r="U42" s="100">
        <f t="shared" si="8"/>
        <v>1177008981</v>
      </c>
      <c r="V42" s="100">
        <f t="shared" si="8"/>
        <v>3055209286</v>
      </c>
      <c r="W42" s="100">
        <f t="shared" si="8"/>
        <v>11796704279</v>
      </c>
      <c r="X42" s="100">
        <f t="shared" si="8"/>
        <v>11951928385</v>
      </c>
      <c r="Y42" s="100">
        <f t="shared" si="8"/>
        <v>-155224106</v>
      </c>
      <c r="Z42" s="137">
        <f>+IF(X42&lt;&gt;0,+(Y42/X42)*100,0)</f>
        <v>-1.2987369150806705</v>
      </c>
      <c r="AA42" s="153">
        <f>SUM(AA43:AA46)</f>
        <v>11951928385</v>
      </c>
    </row>
    <row r="43" spans="1:27" ht="13.5">
      <c r="A43" s="138" t="s">
        <v>89</v>
      </c>
      <c r="B43" s="136"/>
      <c r="C43" s="155">
        <v>7756072216</v>
      </c>
      <c r="D43" s="155"/>
      <c r="E43" s="156">
        <v>8358923688</v>
      </c>
      <c r="F43" s="60">
        <v>8211430258</v>
      </c>
      <c r="G43" s="60">
        <v>117226134</v>
      </c>
      <c r="H43" s="60">
        <v>901549600</v>
      </c>
      <c r="I43" s="60">
        <v>856142060</v>
      </c>
      <c r="J43" s="60">
        <v>1874917794</v>
      </c>
      <c r="K43" s="60">
        <v>1090961357</v>
      </c>
      <c r="L43" s="60">
        <v>610751204</v>
      </c>
      <c r="M43" s="60">
        <v>536446924</v>
      </c>
      <c r="N43" s="60">
        <v>2238159485</v>
      </c>
      <c r="O43" s="60">
        <v>724193608</v>
      </c>
      <c r="P43" s="60">
        <v>623465677</v>
      </c>
      <c r="Q43" s="60">
        <v>678129964</v>
      </c>
      <c r="R43" s="60">
        <v>2025789249</v>
      </c>
      <c r="S43" s="60">
        <v>767275815</v>
      </c>
      <c r="T43" s="60">
        <v>562492960</v>
      </c>
      <c r="U43" s="60">
        <v>893437258</v>
      </c>
      <c r="V43" s="60">
        <v>2223206033</v>
      </c>
      <c r="W43" s="60">
        <v>8362072561</v>
      </c>
      <c r="X43" s="60">
        <v>8211430258</v>
      </c>
      <c r="Y43" s="60">
        <v>150642303</v>
      </c>
      <c r="Z43" s="140">
        <v>1.83</v>
      </c>
      <c r="AA43" s="155">
        <v>8211430258</v>
      </c>
    </row>
    <row r="44" spans="1:27" ht="13.5">
      <c r="A44" s="138" t="s">
        <v>90</v>
      </c>
      <c r="B44" s="136"/>
      <c r="C44" s="155">
        <v>1944924608</v>
      </c>
      <c r="D44" s="155"/>
      <c r="E44" s="156">
        <v>2524104698</v>
      </c>
      <c r="F44" s="60">
        <v>2638433229</v>
      </c>
      <c r="G44" s="60">
        <v>167705441</v>
      </c>
      <c r="H44" s="60">
        <v>179321389</v>
      </c>
      <c r="I44" s="60">
        <v>186815187</v>
      </c>
      <c r="J44" s="60">
        <v>533842017</v>
      </c>
      <c r="K44" s="60">
        <v>186497309</v>
      </c>
      <c r="L44" s="60">
        <v>210628703</v>
      </c>
      <c r="M44" s="60">
        <v>183671962</v>
      </c>
      <c r="N44" s="60">
        <v>580797974</v>
      </c>
      <c r="O44" s="60">
        <v>268220616</v>
      </c>
      <c r="P44" s="60">
        <v>239736584</v>
      </c>
      <c r="Q44" s="60">
        <v>217084133</v>
      </c>
      <c r="R44" s="60">
        <v>725041333</v>
      </c>
      <c r="S44" s="60">
        <v>207467123</v>
      </c>
      <c r="T44" s="60">
        <v>205139362</v>
      </c>
      <c r="U44" s="60">
        <v>186840059</v>
      </c>
      <c r="V44" s="60">
        <v>599446544</v>
      </c>
      <c r="W44" s="60">
        <v>2439127868</v>
      </c>
      <c r="X44" s="60">
        <v>2638433229</v>
      </c>
      <c r="Y44" s="60">
        <v>-199305361</v>
      </c>
      <c r="Z44" s="140">
        <v>-7.55</v>
      </c>
      <c r="AA44" s="155">
        <v>2638433229</v>
      </c>
    </row>
    <row r="45" spans="1:27" ht="13.5">
      <c r="A45" s="138" t="s">
        <v>91</v>
      </c>
      <c r="B45" s="136"/>
      <c r="C45" s="157">
        <v>402614026</v>
      </c>
      <c r="D45" s="157"/>
      <c r="E45" s="158">
        <v>629525232</v>
      </c>
      <c r="F45" s="159">
        <v>531589216</v>
      </c>
      <c r="G45" s="159">
        <v>19929147</v>
      </c>
      <c r="H45" s="159">
        <v>26718217</v>
      </c>
      <c r="I45" s="159">
        <v>40135941</v>
      </c>
      <c r="J45" s="159">
        <v>86783305</v>
      </c>
      <c r="K45" s="159">
        <v>47871111</v>
      </c>
      <c r="L45" s="159">
        <v>73573507</v>
      </c>
      <c r="M45" s="159">
        <v>23880281</v>
      </c>
      <c r="N45" s="159">
        <v>145324899</v>
      </c>
      <c r="O45" s="159">
        <v>63630163</v>
      </c>
      <c r="P45" s="159">
        <v>34774964</v>
      </c>
      <c r="Q45" s="159">
        <v>35599820</v>
      </c>
      <c r="R45" s="159">
        <v>134004947</v>
      </c>
      <c r="S45" s="159">
        <v>39423816</v>
      </c>
      <c r="T45" s="159">
        <v>33746789</v>
      </c>
      <c r="U45" s="159">
        <v>53565777</v>
      </c>
      <c r="V45" s="159">
        <v>126736382</v>
      </c>
      <c r="W45" s="159">
        <v>492849533</v>
      </c>
      <c r="X45" s="159">
        <v>531589216</v>
      </c>
      <c r="Y45" s="159">
        <v>-38739683</v>
      </c>
      <c r="Z45" s="141">
        <v>-7.29</v>
      </c>
      <c r="AA45" s="157">
        <v>531589216</v>
      </c>
    </row>
    <row r="46" spans="1:27" ht="13.5">
      <c r="A46" s="138" t="s">
        <v>92</v>
      </c>
      <c r="B46" s="136"/>
      <c r="C46" s="155">
        <v>971283379</v>
      </c>
      <c r="D46" s="155"/>
      <c r="E46" s="156">
        <v>575833713</v>
      </c>
      <c r="F46" s="60">
        <v>570475682</v>
      </c>
      <c r="G46" s="60">
        <v>30497710</v>
      </c>
      <c r="H46" s="60">
        <v>29426556</v>
      </c>
      <c r="I46" s="60">
        <v>53900436</v>
      </c>
      <c r="J46" s="60">
        <v>113824702</v>
      </c>
      <c r="K46" s="60">
        <v>74358162</v>
      </c>
      <c r="L46" s="60">
        <v>49479912</v>
      </c>
      <c r="M46" s="60">
        <v>28490848</v>
      </c>
      <c r="N46" s="60">
        <v>152328922</v>
      </c>
      <c r="O46" s="60">
        <v>35684998</v>
      </c>
      <c r="P46" s="60">
        <v>28891872</v>
      </c>
      <c r="Q46" s="60">
        <v>66103496</v>
      </c>
      <c r="R46" s="60">
        <v>130680366</v>
      </c>
      <c r="S46" s="60">
        <v>34583523</v>
      </c>
      <c r="T46" s="60">
        <v>28070917</v>
      </c>
      <c r="U46" s="60">
        <v>43165887</v>
      </c>
      <c r="V46" s="60">
        <v>105820327</v>
      </c>
      <c r="W46" s="60">
        <v>502654317</v>
      </c>
      <c r="X46" s="60">
        <v>570475682</v>
      </c>
      <c r="Y46" s="60">
        <v>-67821365</v>
      </c>
      <c r="Z46" s="140">
        <v>-11.89</v>
      </c>
      <c r="AA46" s="155">
        <v>570475682</v>
      </c>
    </row>
    <row r="47" spans="1:27" ht="13.5">
      <c r="A47" s="135" t="s">
        <v>93</v>
      </c>
      <c r="B47" s="142" t="s">
        <v>94</v>
      </c>
      <c r="C47" s="153">
        <v>171325576</v>
      </c>
      <c r="D47" s="153"/>
      <c r="E47" s="154">
        <v>197899793</v>
      </c>
      <c r="F47" s="100">
        <v>170498707</v>
      </c>
      <c r="G47" s="100">
        <v>10410427</v>
      </c>
      <c r="H47" s="100">
        <v>11425451</v>
      </c>
      <c r="I47" s="100">
        <v>9839510</v>
      </c>
      <c r="J47" s="100">
        <v>31675388</v>
      </c>
      <c r="K47" s="100">
        <v>9056610</v>
      </c>
      <c r="L47" s="100">
        <v>14547305</v>
      </c>
      <c r="M47" s="100">
        <v>23393570</v>
      </c>
      <c r="N47" s="100">
        <v>46997485</v>
      </c>
      <c r="O47" s="100">
        <v>22339656</v>
      </c>
      <c r="P47" s="100">
        <v>13289656</v>
      </c>
      <c r="Q47" s="100">
        <v>18817938</v>
      </c>
      <c r="R47" s="100">
        <v>54447250</v>
      </c>
      <c r="S47" s="100">
        <v>10219885</v>
      </c>
      <c r="T47" s="100">
        <v>9312948</v>
      </c>
      <c r="U47" s="100">
        <v>14661329</v>
      </c>
      <c r="V47" s="100">
        <v>34194162</v>
      </c>
      <c r="W47" s="100">
        <v>167314285</v>
      </c>
      <c r="X47" s="100">
        <v>170498707</v>
      </c>
      <c r="Y47" s="100">
        <v>-3184422</v>
      </c>
      <c r="Z47" s="137">
        <v>-1.87</v>
      </c>
      <c r="AA47" s="153">
        <v>170498707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19816462210</v>
      </c>
      <c r="D48" s="168">
        <f>+D28+D32+D38+D42+D47</f>
        <v>0</v>
      </c>
      <c r="E48" s="169">
        <f t="shared" si="9"/>
        <v>22171995185</v>
      </c>
      <c r="F48" s="73">
        <f t="shared" si="9"/>
        <v>21993129107</v>
      </c>
      <c r="G48" s="73">
        <f t="shared" si="9"/>
        <v>945959257</v>
      </c>
      <c r="H48" s="73">
        <f t="shared" si="9"/>
        <v>1688404735</v>
      </c>
      <c r="I48" s="73">
        <f t="shared" si="9"/>
        <v>1912206649</v>
      </c>
      <c r="J48" s="73">
        <f t="shared" si="9"/>
        <v>4546570641</v>
      </c>
      <c r="K48" s="73">
        <f t="shared" si="9"/>
        <v>2252533449</v>
      </c>
      <c r="L48" s="73">
        <f t="shared" si="9"/>
        <v>1884021705</v>
      </c>
      <c r="M48" s="73">
        <f t="shared" si="9"/>
        <v>1843788933</v>
      </c>
      <c r="N48" s="73">
        <f t="shared" si="9"/>
        <v>5980344087</v>
      </c>
      <c r="O48" s="73">
        <f t="shared" si="9"/>
        <v>1660689254</v>
      </c>
      <c r="P48" s="73">
        <f t="shared" si="9"/>
        <v>1801469277</v>
      </c>
      <c r="Q48" s="73">
        <f t="shared" si="9"/>
        <v>1750850733</v>
      </c>
      <c r="R48" s="73">
        <f t="shared" si="9"/>
        <v>5213009264</v>
      </c>
      <c r="S48" s="73">
        <f t="shared" si="9"/>
        <v>1694780277</v>
      </c>
      <c r="T48" s="73">
        <f t="shared" si="9"/>
        <v>1753087895</v>
      </c>
      <c r="U48" s="73">
        <f t="shared" si="9"/>
        <v>2277890480</v>
      </c>
      <c r="V48" s="73">
        <f t="shared" si="9"/>
        <v>5725758652</v>
      </c>
      <c r="W48" s="73">
        <f t="shared" si="9"/>
        <v>21465682644</v>
      </c>
      <c r="X48" s="73">
        <f t="shared" si="9"/>
        <v>21993129107</v>
      </c>
      <c r="Y48" s="73">
        <f t="shared" si="9"/>
        <v>-527446463</v>
      </c>
      <c r="Z48" s="170">
        <f>+IF(X48&lt;&gt;0,+(Y48/X48)*100,0)</f>
        <v>-2.398232922809168</v>
      </c>
      <c r="AA48" s="168">
        <f>+AA28+AA32+AA38+AA42+AA47</f>
        <v>21993129107</v>
      </c>
    </row>
    <row r="49" spans="1:27" ht="13.5">
      <c r="A49" s="148" t="s">
        <v>49</v>
      </c>
      <c r="B49" s="149"/>
      <c r="C49" s="171">
        <f aca="true" t="shared" si="10" ref="C49:Y49">+C25-C48</f>
        <v>1909987516</v>
      </c>
      <c r="D49" s="171">
        <f>+D25-D48</f>
        <v>0</v>
      </c>
      <c r="E49" s="172">
        <f t="shared" si="10"/>
        <v>2097038968</v>
      </c>
      <c r="F49" s="173">
        <f t="shared" si="10"/>
        <v>2219778682</v>
      </c>
      <c r="G49" s="173">
        <f t="shared" si="10"/>
        <v>1138746704</v>
      </c>
      <c r="H49" s="173">
        <f t="shared" si="10"/>
        <v>-33299562</v>
      </c>
      <c r="I49" s="173">
        <f t="shared" si="10"/>
        <v>295068436</v>
      </c>
      <c r="J49" s="173">
        <f t="shared" si="10"/>
        <v>1400515578</v>
      </c>
      <c r="K49" s="173">
        <f t="shared" si="10"/>
        <v>-592698179</v>
      </c>
      <c r="L49" s="173">
        <f t="shared" si="10"/>
        <v>300387803</v>
      </c>
      <c r="M49" s="173">
        <f t="shared" si="10"/>
        <v>347196466</v>
      </c>
      <c r="N49" s="173">
        <f t="shared" si="10"/>
        <v>54886090</v>
      </c>
      <c r="O49" s="173">
        <f t="shared" si="10"/>
        <v>136607903</v>
      </c>
      <c r="P49" s="173">
        <f t="shared" si="10"/>
        <v>45440697</v>
      </c>
      <c r="Q49" s="173">
        <f t="shared" si="10"/>
        <v>722653385</v>
      </c>
      <c r="R49" s="173">
        <f t="shared" si="10"/>
        <v>904701985</v>
      </c>
      <c r="S49" s="173">
        <f t="shared" si="10"/>
        <v>-84253984</v>
      </c>
      <c r="T49" s="173">
        <f t="shared" si="10"/>
        <v>278622777</v>
      </c>
      <c r="U49" s="173">
        <f t="shared" si="10"/>
        <v>-295553295</v>
      </c>
      <c r="V49" s="173">
        <f t="shared" si="10"/>
        <v>-101184502</v>
      </c>
      <c r="W49" s="173">
        <f t="shared" si="10"/>
        <v>2258919151</v>
      </c>
      <c r="X49" s="173">
        <f>IF(F25=F48,0,X25-X48)</f>
        <v>2219778682</v>
      </c>
      <c r="Y49" s="173">
        <f t="shared" si="10"/>
        <v>39140469</v>
      </c>
      <c r="Z49" s="174">
        <f>+IF(X49&lt;&gt;0,+(Y49/X49)*100,0)</f>
        <v>1.7632599735003671</v>
      </c>
      <c r="AA49" s="171">
        <f>+AA25-AA48</f>
        <v>2219778682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3999445336</v>
      </c>
      <c r="D5" s="155">
        <v>0</v>
      </c>
      <c r="E5" s="156">
        <v>4464237900</v>
      </c>
      <c r="F5" s="60">
        <v>4461687900</v>
      </c>
      <c r="G5" s="60">
        <v>351588702</v>
      </c>
      <c r="H5" s="60">
        <v>367275791</v>
      </c>
      <c r="I5" s="60">
        <v>328127796</v>
      </c>
      <c r="J5" s="60">
        <v>1046992289</v>
      </c>
      <c r="K5" s="60">
        <v>357426334</v>
      </c>
      <c r="L5" s="60">
        <v>341716946</v>
      </c>
      <c r="M5" s="60">
        <v>352217875</v>
      </c>
      <c r="N5" s="60">
        <v>1051361155</v>
      </c>
      <c r="O5" s="60">
        <v>400747713</v>
      </c>
      <c r="P5" s="60">
        <v>434906071</v>
      </c>
      <c r="Q5" s="60">
        <v>376557759</v>
      </c>
      <c r="R5" s="60">
        <v>1212211543</v>
      </c>
      <c r="S5" s="60">
        <v>356909303</v>
      </c>
      <c r="T5" s="60">
        <v>384801519</v>
      </c>
      <c r="U5" s="60">
        <v>390173635</v>
      </c>
      <c r="V5" s="60">
        <v>1131884457</v>
      </c>
      <c r="W5" s="60">
        <v>4442449444</v>
      </c>
      <c r="X5" s="60">
        <v>4461687900</v>
      </c>
      <c r="Y5" s="60">
        <v>-19238456</v>
      </c>
      <c r="Z5" s="140">
        <v>-0.43</v>
      </c>
      <c r="AA5" s="155">
        <v>4461687900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8159326789</v>
      </c>
      <c r="D7" s="155">
        <v>0</v>
      </c>
      <c r="E7" s="156">
        <v>9012285900</v>
      </c>
      <c r="F7" s="60">
        <v>8811105900</v>
      </c>
      <c r="G7" s="60">
        <v>696089349</v>
      </c>
      <c r="H7" s="60">
        <v>839895720</v>
      </c>
      <c r="I7" s="60">
        <v>785448722</v>
      </c>
      <c r="J7" s="60">
        <v>2321433791</v>
      </c>
      <c r="K7" s="60">
        <v>679046762</v>
      </c>
      <c r="L7" s="60">
        <v>661225412</v>
      </c>
      <c r="M7" s="60">
        <v>668349709</v>
      </c>
      <c r="N7" s="60">
        <v>2008621883</v>
      </c>
      <c r="O7" s="60">
        <v>809179827</v>
      </c>
      <c r="P7" s="60">
        <v>791129064</v>
      </c>
      <c r="Q7" s="60">
        <v>652073914</v>
      </c>
      <c r="R7" s="60">
        <v>2252382805</v>
      </c>
      <c r="S7" s="60">
        <v>597979978</v>
      </c>
      <c r="T7" s="60">
        <v>744230004</v>
      </c>
      <c r="U7" s="60">
        <v>691930445</v>
      </c>
      <c r="V7" s="60">
        <v>2034140427</v>
      </c>
      <c r="W7" s="60">
        <v>8616578906</v>
      </c>
      <c r="X7" s="60">
        <v>8811105900</v>
      </c>
      <c r="Y7" s="60">
        <v>-194526994</v>
      </c>
      <c r="Z7" s="140">
        <v>-2.21</v>
      </c>
      <c r="AA7" s="155">
        <v>8811105900</v>
      </c>
    </row>
    <row r="8" spans="1:27" ht="13.5">
      <c r="A8" s="183" t="s">
        <v>104</v>
      </c>
      <c r="B8" s="182"/>
      <c r="C8" s="155">
        <v>2245110500</v>
      </c>
      <c r="D8" s="155">
        <v>0</v>
      </c>
      <c r="E8" s="156">
        <v>2739883801</v>
      </c>
      <c r="F8" s="60">
        <v>2733910825</v>
      </c>
      <c r="G8" s="60">
        <v>182079170</v>
      </c>
      <c r="H8" s="60">
        <v>227776382</v>
      </c>
      <c r="I8" s="60">
        <v>233602114</v>
      </c>
      <c r="J8" s="60">
        <v>643457666</v>
      </c>
      <c r="K8" s="60">
        <v>261802953</v>
      </c>
      <c r="L8" s="60">
        <v>229973827</v>
      </c>
      <c r="M8" s="60">
        <v>217662220</v>
      </c>
      <c r="N8" s="60">
        <v>709439000</v>
      </c>
      <c r="O8" s="60">
        <v>243773306</v>
      </c>
      <c r="P8" s="60">
        <v>225880274</v>
      </c>
      <c r="Q8" s="60">
        <v>212434919</v>
      </c>
      <c r="R8" s="60">
        <v>682088499</v>
      </c>
      <c r="S8" s="60">
        <v>199086979</v>
      </c>
      <c r="T8" s="60">
        <v>255100401</v>
      </c>
      <c r="U8" s="60">
        <v>287807253</v>
      </c>
      <c r="V8" s="60">
        <v>741994633</v>
      </c>
      <c r="W8" s="60">
        <v>2776979798</v>
      </c>
      <c r="X8" s="60">
        <v>2733910825</v>
      </c>
      <c r="Y8" s="60">
        <v>43068973</v>
      </c>
      <c r="Z8" s="140">
        <v>1.58</v>
      </c>
      <c r="AA8" s="155">
        <v>2733910825</v>
      </c>
    </row>
    <row r="9" spans="1:27" ht="13.5">
      <c r="A9" s="183" t="s">
        <v>105</v>
      </c>
      <c r="B9" s="182"/>
      <c r="C9" s="155">
        <v>596332481</v>
      </c>
      <c r="D9" s="155">
        <v>0</v>
      </c>
      <c r="E9" s="156">
        <v>660034910</v>
      </c>
      <c r="F9" s="60">
        <v>660034910</v>
      </c>
      <c r="G9" s="60">
        <v>49954416</v>
      </c>
      <c r="H9" s="60">
        <v>54217990</v>
      </c>
      <c r="I9" s="60">
        <v>52716730</v>
      </c>
      <c r="J9" s="60">
        <v>156889136</v>
      </c>
      <c r="K9" s="60">
        <v>58417545</v>
      </c>
      <c r="L9" s="60">
        <v>53261951</v>
      </c>
      <c r="M9" s="60">
        <v>47545184</v>
      </c>
      <c r="N9" s="60">
        <v>159224680</v>
      </c>
      <c r="O9" s="60">
        <v>61060410</v>
      </c>
      <c r="P9" s="60">
        <v>53830863</v>
      </c>
      <c r="Q9" s="60">
        <v>50436161</v>
      </c>
      <c r="R9" s="60">
        <v>165327434</v>
      </c>
      <c r="S9" s="60">
        <v>51560632</v>
      </c>
      <c r="T9" s="60">
        <v>64391370</v>
      </c>
      <c r="U9" s="60">
        <v>63813598</v>
      </c>
      <c r="V9" s="60">
        <v>179765600</v>
      </c>
      <c r="W9" s="60">
        <v>661206850</v>
      </c>
      <c r="X9" s="60">
        <v>660034910</v>
      </c>
      <c r="Y9" s="60">
        <v>1171940</v>
      </c>
      <c r="Z9" s="140">
        <v>0.18</v>
      </c>
      <c r="AA9" s="155">
        <v>660034910</v>
      </c>
    </row>
    <row r="10" spans="1:27" ht="13.5">
      <c r="A10" s="183" t="s">
        <v>106</v>
      </c>
      <c r="B10" s="182"/>
      <c r="C10" s="155">
        <v>641484646</v>
      </c>
      <c r="D10" s="155">
        <v>0</v>
      </c>
      <c r="E10" s="156">
        <v>779340300</v>
      </c>
      <c r="F10" s="54">
        <v>790790300</v>
      </c>
      <c r="G10" s="54">
        <v>61715816</v>
      </c>
      <c r="H10" s="54">
        <v>81740016</v>
      </c>
      <c r="I10" s="54">
        <v>69954688</v>
      </c>
      <c r="J10" s="54">
        <v>213410520</v>
      </c>
      <c r="K10" s="54">
        <v>64396299</v>
      </c>
      <c r="L10" s="54">
        <v>64261955</v>
      </c>
      <c r="M10" s="54">
        <v>43220634</v>
      </c>
      <c r="N10" s="54">
        <v>171878888</v>
      </c>
      <c r="O10" s="54">
        <v>75589851</v>
      </c>
      <c r="P10" s="54">
        <v>72326983</v>
      </c>
      <c r="Q10" s="54">
        <v>49868759</v>
      </c>
      <c r="R10" s="54">
        <v>197785593</v>
      </c>
      <c r="S10" s="54">
        <v>67913908</v>
      </c>
      <c r="T10" s="54">
        <v>78452773</v>
      </c>
      <c r="U10" s="54">
        <v>69639373</v>
      </c>
      <c r="V10" s="54">
        <v>216006054</v>
      </c>
      <c r="W10" s="54">
        <v>799081055</v>
      </c>
      <c r="X10" s="54">
        <v>790790300</v>
      </c>
      <c r="Y10" s="54">
        <v>8290755</v>
      </c>
      <c r="Z10" s="184">
        <v>1.05</v>
      </c>
      <c r="AA10" s="130">
        <v>790790300</v>
      </c>
    </row>
    <row r="11" spans="1:27" ht="13.5">
      <c r="A11" s="183" t="s">
        <v>107</v>
      </c>
      <c r="B11" s="185"/>
      <c r="C11" s="155">
        <v>-18850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299</v>
      </c>
      <c r="L11" s="60">
        <v>299</v>
      </c>
      <c r="M11" s="60">
        <v>-598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299</v>
      </c>
      <c r="T11" s="60">
        <v>-299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106060759</v>
      </c>
      <c r="D12" s="155">
        <v>0</v>
      </c>
      <c r="E12" s="156">
        <v>131356583</v>
      </c>
      <c r="F12" s="60">
        <v>128297920</v>
      </c>
      <c r="G12" s="60">
        <v>7616017</v>
      </c>
      <c r="H12" s="60">
        <v>6380276</v>
      </c>
      <c r="I12" s="60">
        <v>11802902</v>
      </c>
      <c r="J12" s="60">
        <v>25799195</v>
      </c>
      <c r="K12" s="60">
        <v>6396481</v>
      </c>
      <c r="L12" s="60">
        <v>9394731</v>
      </c>
      <c r="M12" s="60">
        <v>4638055</v>
      </c>
      <c r="N12" s="60">
        <v>20429267</v>
      </c>
      <c r="O12" s="60">
        <v>5505458</v>
      </c>
      <c r="P12" s="60">
        <v>6679068</v>
      </c>
      <c r="Q12" s="60">
        <v>21613940</v>
      </c>
      <c r="R12" s="60">
        <v>33798466</v>
      </c>
      <c r="S12" s="60">
        <v>9461900</v>
      </c>
      <c r="T12" s="60">
        <v>9219030</v>
      </c>
      <c r="U12" s="60">
        <v>13825911</v>
      </c>
      <c r="V12" s="60">
        <v>32506841</v>
      </c>
      <c r="W12" s="60">
        <v>112533769</v>
      </c>
      <c r="X12" s="60">
        <v>128297920</v>
      </c>
      <c r="Y12" s="60">
        <v>-15764151</v>
      </c>
      <c r="Z12" s="140">
        <v>-12.29</v>
      </c>
      <c r="AA12" s="155">
        <v>128297920</v>
      </c>
    </row>
    <row r="13" spans="1:27" ht="13.5">
      <c r="A13" s="181" t="s">
        <v>109</v>
      </c>
      <c r="B13" s="185"/>
      <c r="C13" s="155">
        <v>62828009</v>
      </c>
      <c r="D13" s="155">
        <v>0</v>
      </c>
      <c r="E13" s="156">
        <v>38337400</v>
      </c>
      <c r="F13" s="60">
        <v>38604060</v>
      </c>
      <c r="G13" s="60">
        <v>2956750</v>
      </c>
      <c r="H13" s="60">
        <v>3396376</v>
      </c>
      <c r="I13" s="60">
        <v>1902131</v>
      </c>
      <c r="J13" s="60">
        <v>8255257</v>
      </c>
      <c r="K13" s="60">
        <v>2131832</v>
      </c>
      <c r="L13" s="60">
        <v>2534789</v>
      </c>
      <c r="M13" s="60">
        <v>8107326</v>
      </c>
      <c r="N13" s="60">
        <v>12773947</v>
      </c>
      <c r="O13" s="60">
        <v>4006786</v>
      </c>
      <c r="P13" s="60">
        <v>2687251</v>
      </c>
      <c r="Q13" s="60">
        <v>3167219</v>
      </c>
      <c r="R13" s="60">
        <v>9861256</v>
      </c>
      <c r="S13" s="60">
        <v>4861080</v>
      </c>
      <c r="T13" s="60">
        <v>4128847</v>
      </c>
      <c r="U13" s="60">
        <v>12090910</v>
      </c>
      <c r="V13" s="60">
        <v>21080837</v>
      </c>
      <c r="W13" s="60">
        <v>51971297</v>
      </c>
      <c r="X13" s="60">
        <v>38604060</v>
      </c>
      <c r="Y13" s="60">
        <v>13367237</v>
      </c>
      <c r="Z13" s="140">
        <v>34.63</v>
      </c>
      <c r="AA13" s="155">
        <v>38604060</v>
      </c>
    </row>
    <row r="14" spans="1:27" ht="13.5">
      <c r="A14" s="181" t="s">
        <v>110</v>
      </c>
      <c r="B14" s="185"/>
      <c r="C14" s="155">
        <v>276805756</v>
      </c>
      <c r="D14" s="155">
        <v>0</v>
      </c>
      <c r="E14" s="156">
        <v>240531899</v>
      </c>
      <c r="F14" s="60">
        <v>240336205</v>
      </c>
      <c r="G14" s="60">
        <v>22660973</v>
      </c>
      <c r="H14" s="60">
        <v>28306358</v>
      </c>
      <c r="I14" s="60">
        <v>23117699</v>
      </c>
      <c r="J14" s="60">
        <v>74085030</v>
      </c>
      <c r="K14" s="60">
        <v>26442519</v>
      </c>
      <c r="L14" s="60">
        <v>26030079</v>
      </c>
      <c r="M14" s="60">
        <v>26706372</v>
      </c>
      <c r="N14" s="60">
        <v>79178970</v>
      </c>
      <c r="O14" s="60">
        <v>32035743</v>
      </c>
      <c r="P14" s="60">
        <v>30484069</v>
      </c>
      <c r="Q14" s="60">
        <v>26090937</v>
      </c>
      <c r="R14" s="60">
        <v>88610749</v>
      </c>
      <c r="S14" s="60">
        <v>26454510</v>
      </c>
      <c r="T14" s="60">
        <v>31798163</v>
      </c>
      <c r="U14" s="60">
        <v>29221385</v>
      </c>
      <c r="V14" s="60">
        <v>87474058</v>
      </c>
      <c r="W14" s="60">
        <v>329348807</v>
      </c>
      <c r="X14" s="60">
        <v>240336205</v>
      </c>
      <c r="Y14" s="60">
        <v>89012602</v>
      </c>
      <c r="Z14" s="140">
        <v>37.04</v>
      </c>
      <c r="AA14" s="155">
        <v>240336205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3934831</v>
      </c>
      <c r="D16" s="155">
        <v>0</v>
      </c>
      <c r="E16" s="156">
        <v>79184600</v>
      </c>
      <c r="F16" s="60">
        <v>79214600</v>
      </c>
      <c r="G16" s="60">
        <v>635283</v>
      </c>
      <c r="H16" s="60">
        <v>405823</v>
      </c>
      <c r="I16" s="60">
        <v>378758</v>
      </c>
      <c r="J16" s="60">
        <v>1419864</v>
      </c>
      <c r="K16" s="60">
        <v>349155</v>
      </c>
      <c r="L16" s="60">
        <v>333178</v>
      </c>
      <c r="M16" s="60">
        <v>241685</v>
      </c>
      <c r="N16" s="60">
        <v>924018</v>
      </c>
      <c r="O16" s="60">
        <v>159491</v>
      </c>
      <c r="P16" s="60">
        <v>266538</v>
      </c>
      <c r="Q16" s="60">
        <v>348946</v>
      </c>
      <c r="R16" s="60">
        <v>774975</v>
      </c>
      <c r="S16" s="60">
        <v>367959</v>
      </c>
      <c r="T16" s="60">
        <v>236214</v>
      </c>
      <c r="U16" s="60">
        <v>669112</v>
      </c>
      <c r="V16" s="60">
        <v>1273285</v>
      </c>
      <c r="W16" s="60">
        <v>4392142</v>
      </c>
      <c r="X16" s="60">
        <v>79214600</v>
      </c>
      <c r="Y16" s="60">
        <v>-74822458</v>
      </c>
      <c r="Z16" s="140">
        <v>-94.46</v>
      </c>
      <c r="AA16" s="155">
        <v>79214600</v>
      </c>
    </row>
    <row r="17" spans="1:27" ht="13.5">
      <c r="A17" s="181" t="s">
        <v>113</v>
      </c>
      <c r="B17" s="185"/>
      <c r="C17" s="155">
        <v>58658683</v>
      </c>
      <c r="D17" s="155">
        <v>0</v>
      </c>
      <c r="E17" s="156">
        <v>52984277</v>
      </c>
      <c r="F17" s="60">
        <v>52984277</v>
      </c>
      <c r="G17" s="60">
        <v>244375</v>
      </c>
      <c r="H17" s="60">
        <v>5423092</v>
      </c>
      <c r="I17" s="60">
        <v>4848829</v>
      </c>
      <c r="J17" s="60">
        <v>10516296</v>
      </c>
      <c r="K17" s="60">
        <v>4379180</v>
      </c>
      <c r="L17" s="60">
        <v>5340443</v>
      </c>
      <c r="M17" s="60">
        <v>4747184</v>
      </c>
      <c r="N17" s="60">
        <v>14466807</v>
      </c>
      <c r="O17" s="60">
        <v>3246322</v>
      </c>
      <c r="P17" s="60">
        <v>5556341</v>
      </c>
      <c r="Q17" s="60">
        <v>4771224</v>
      </c>
      <c r="R17" s="60">
        <v>13573887</v>
      </c>
      <c r="S17" s="60">
        <v>4346707</v>
      </c>
      <c r="T17" s="60">
        <v>4175974</v>
      </c>
      <c r="U17" s="60">
        <v>8721356</v>
      </c>
      <c r="V17" s="60">
        <v>17244037</v>
      </c>
      <c r="W17" s="60">
        <v>55801027</v>
      </c>
      <c r="X17" s="60">
        <v>52984277</v>
      </c>
      <c r="Y17" s="60">
        <v>2816750</v>
      </c>
      <c r="Z17" s="140">
        <v>5.32</v>
      </c>
      <c r="AA17" s="155">
        <v>52984277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2592220938</v>
      </c>
      <c r="D19" s="155">
        <v>0</v>
      </c>
      <c r="E19" s="156">
        <v>2927897331</v>
      </c>
      <c r="F19" s="60">
        <v>2966473654</v>
      </c>
      <c r="G19" s="60">
        <v>627401593</v>
      </c>
      <c r="H19" s="60">
        <v>-104000638</v>
      </c>
      <c r="I19" s="60">
        <v>450218163</v>
      </c>
      <c r="J19" s="60">
        <v>973619118</v>
      </c>
      <c r="K19" s="60">
        <v>49848016</v>
      </c>
      <c r="L19" s="60">
        <v>422139334</v>
      </c>
      <c r="M19" s="60">
        <v>474855413</v>
      </c>
      <c r="N19" s="60">
        <v>946842763</v>
      </c>
      <c r="O19" s="60">
        <v>58401902</v>
      </c>
      <c r="P19" s="60">
        <v>39762100</v>
      </c>
      <c r="Q19" s="60">
        <v>766444740</v>
      </c>
      <c r="R19" s="60">
        <v>864608742</v>
      </c>
      <c r="S19" s="60">
        <v>46791505</v>
      </c>
      <c r="T19" s="60">
        <v>44798555</v>
      </c>
      <c r="U19" s="60">
        <v>23852313</v>
      </c>
      <c r="V19" s="60">
        <v>115442373</v>
      </c>
      <c r="W19" s="60">
        <v>2900512996</v>
      </c>
      <c r="X19" s="60">
        <v>2966473654</v>
      </c>
      <c r="Y19" s="60">
        <v>-65960658</v>
      </c>
      <c r="Z19" s="140">
        <v>-2.22</v>
      </c>
      <c r="AA19" s="155">
        <v>2966473654</v>
      </c>
    </row>
    <row r="20" spans="1:27" ht="13.5">
      <c r="A20" s="181" t="s">
        <v>35</v>
      </c>
      <c r="B20" s="185"/>
      <c r="C20" s="155">
        <v>822900386</v>
      </c>
      <c r="D20" s="155">
        <v>0</v>
      </c>
      <c r="E20" s="156">
        <v>1045920283</v>
      </c>
      <c r="F20" s="54">
        <v>1029688557</v>
      </c>
      <c r="G20" s="54">
        <v>47795539</v>
      </c>
      <c r="H20" s="54">
        <v>58510580</v>
      </c>
      <c r="I20" s="54">
        <v>75220413</v>
      </c>
      <c r="J20" s="54">
        <v>181526532</v>
      </c>
      <c r="K20" s="54">
        <v>71861037</v>
      </c>
      <c r="L20" s="54">
        <v>79262035</v>
      </c>
      <c r="M20" s="54">
        <v>61574376</v>
      </c>
      <c r="N20" s="54">
        <v>212697448</v>
      </c>
      <c r="O20" s="54">
        <v>69308086</v>
      </c>
      <c r="P20" s="54">
        <v>72554205</v>
      </c>
      <c r="Q20" s="54">
        <v>108072927</v>
      </c>
      <c r="R20" s="54">
        <v>249935218</v>
      </c>
      <c r="S20" s="54">
        <v>79053255</v>
      </c>
      <c r="T20" s="54">
        <v>75281865</v>
      </c>
      <c r="U20" s="54">
        <v>107620181</v>
      </c>
      <c r="V20" s="54">
        <v>261955301</v>
      </c>
      <c r="W20" s="54">
        <v>906114499</v>
      </c>
      <c r="X20" s="54">
        <v>1029688557</v>
      </c>
      <c r="Y20" s="54">
        <v>-123574058</v>
      </c>
      <c r="Z20" s="184">
        <v>-12</v>
      </c>
      <c r="AA20" s="130">
        <v>1029688557</v>
      </c>
    </row>
    <row r="21" spans="1:27" ht="13.5">
      <c r="A21" s="181" t="s">
        <v>115</v>
      </c>
      <c r="B21" s="185"/>
      <c r="C21" s="155">
        <v>9813929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1632421</v>
      </c>
      <c r="R21" s="60">
        <v>1632421</v>
      </c>
      <c r="S21" s="60">
        <v>0</v>
      </c>
      <c r="T21" s="60">
        <v>0</v>
      </c>
      <c r="U21" s="60">
        <v>60438</v>
      </c>
      <c r="V21" s="60">
        <v>60438</v>
      </c>
      <c r="W21" s="82">
        <v>1692859</v>
      </c>
      <c r="X21" s="60">
        <v>0</v>
      </c>
      <c r="Y21" s="60">
        <v>1692859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19574904193</v>
      </c>
      <c r="D22" s="188">
        <f>SUM(D5:D21)</f>
        <v>0</v>
      </c>
      <c r="E22" s="189">
        <f t="shared" si="0"/>
        <v>22171995184</v>
      </c>
      <c r="F22" s="190">
        <f t="shared" si="0"/>
        <v>21993129108</v>
      </c>
      <c r="G22" s="190">
        <f t="shared" si="0"/>
        <v>2050737983</v>
      </c>
      <c r="H22" s="190">
        <f t="shared" si="0"/>
        <v>1569327766</v>
      </c>
      <c r="I22" s="190">
        <f t="shared" si="0"/>
        <v>2037338945</v>
      </c>
      <c r="J22" s="190">
        <f t="shared" si="0"/>
        <v>5657404694</v>
      </c>
      <c r="K22" s="190">
        <f t="shared" si="0"/>
        <v>1582498412</v>
      </c>
      <c r="L22" s="190">
        <f t="shared" si="0"/>
        <v>1895474979</v>
      </c>
      <c r="M22" s="190">
        <f t="shared" si="0"/>
        <v>1909865435</v>
      </c>
      <c r="N22" s="190">
        <f t="shared" si="0"/>
        <v>5387838826</v>
      </c>
      <c r="O22" s="190">
        <f t="shared" si="0"/>
        <v>1763014895</v>
      </c>
      <c r="P22" s="190">
        <f t="shared" si="0"/>
        <v>1736062827</v>
      </c>
      <c r="Q22" s="190">
        <f t="shared" si="0"/>
        <v>2273513866</v>
      </c>
      <c r="R22" s="190">
        <f t="shared" si="0"/>
        <v>5772591588</v>
      </c>
      <c r="S22" s="190">
        <f t="shared" si="0"/>
        <v>1444788015</v>
      </c>
      <c r="T22" s="190">
        <f t="shared" si="0"/>
        <v>1696614416</v>
      </c>
      <c r="U22" s="190">
        <f t="shared" si="0"/>
        <v>1699425910</v>
      </c>
      <c r="V22" s="190">
        <f t="shared" si="0"/>
        <v>4840828341</v>
      </c>
      <c r="W22" s="190">
        <f t="shared" si="0"/>
        <v>21658663449</v>
      </c>
      <c r="X22" s="190">
        <f t="shared" si="0"/>
        <v>21993129108</v>
      </c>
      <c r="Y22" s="190">
        <f t="shared" si="0"/>
        <v>-334465659</v>
      </c>
      <c r="Z22" s="191">
        <f>+IF(X22&lt;&gt;0,+(Y22/X22)*100,0)</f>
        <v>-1.5207734077200417</v>
      </c>
      <c r="AA22" s="188">
        <f>SUM(AA5:AA21)</f>
        <v>21993129108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5304963548</v>
      </c>
      <c r="D25" s="155">
        <v>0</v>
      </c>
      <c r="E25" s="156">
        <v>6138037835</v>
      </c>
      <c r="F25" s="60">
        <v>6123253985</v>
      </c>
      <c r="G25" s="60">
        <v>466472499</v>
      </c>
      <c r="H25" s="60">
        <v>460772627</v>
      </c>
      <c r="I25" s="60">
        <v>463895586</v>
      </c>
      <c r="J25" s="60">
        <v>1391140712</v>
      </c>
      <c r="K25" s="60">
        <v>468482522</v>
      </c>
      <c r="L25" s="60">
        <v>724523708</v>
      </c>
      <c r="M25" s="60">
        <v>469804476</v>
      </c>
      <c r="N25" s="60">
        <v>1662810706</v>
      </c>
      <c r="O25" s="60">
        <v>488193146</v>
      </c>
      <c r="P25" s="60">
        <v>492480330</v>
      </c>
      <c r="Q25" s="60">
        <v>447326635</v>
      </c>
      <c r="R25" s="60">
        <v>1428000111</v>
      </c>
      <c r="S25" s="60">
        <v>492499303</v>
      </c>
      <c r="T25" s="60">
        <v>477407041</v>
      </c>
      <c r="U25" s="60">
        <v>501493925</v>
      </c>
      <c r="V25" s="60">
        <v>1471400269</v>
      </c>
      <c r="W25" s="60">
        <v>5953351798</v>
      </c>
      <c r="X25" s="60">
        <v>6123253985</v>
      </c>
      <c r="Y25" s="60">
        <v>-169902187</v>
      </c>
      <c r="Z25" s="140">
        <v>-2.77</v>
      </c>
      <c r="AA25" s="155">
        <v>6123253985</v>
      </c>
    </row>
    <row r="26" spans="1:27" ht="13.5">
      <c r="A26" s="183" t="s">
        <v>38</v>
      </c>
      <c r="B26" s="182"/>
      <c r="C26" s="155">
        <v>92573295</v>
      </c>
      <c r="D26" s="155">
        <v>0</v>
      </c>
      <c r="E26" s="156">
        <v>103223043</v>
      </c>
      <c r="F26" s="60">
        <v>99451725</v>
      </c>
      <c r="G26" s="60">
        <v>7957790</v>
      </c>
      <c r="H26" s="60">
        <v>8037062</v>
      </c>
      <c r="I26" s="60">
        <v>8468494</v>
      </c>
      <c r="J26" s="60">
        <v>24463346</v>
      </c>
      <c r="K26" s="60">
        <v>7967002</v>
      </c>
      <c r="L26" s="60">
        <v>8121047</v>
      </c>
      <c r="M26" s="60">
        <v>8048918</v>
      </c>
      <c r="N26" s="60">
        <v>24136967</v>
      </c>
      <c r="O26" s="60">
        <v>8158081</v>
      </c>
      <c r="P26" s="60">
        <v>11409118</v>
      </c>
      <c r="Q26" s="60">
        <v>8912363</v>
      </c>
      <c r="R26" s="60">
        <v>28479562</v>
      </c>
      <c r="S26" s="60">
        <v>8324165</v>
      </c>
      <c r="T26" s="60">
        <v>8716928</v>
      </c>
      <c r="U26" s="60">
        <v>8197377</v>
      </c>
      <c r="V26" s="60">
        <v>25238470</v>
      </c>
      <c r="W26" s="60">
        <v>102318345</v>
      </c>
      <c r="X26" s="60">
        <v>99451725</v>
      </c>
      <c r="Y26" s="60">
        <v>2866620</v>
      </c>
      <c r="Z26" s="140">
        <v>2.88</v>
      </c>
      <c r="AA26" s="155">
        <v>99451725</v>
      </c>
    </row>
    <row r="27" spans="1:27" ht="13.5">
      <c r="A27" s="183" t="s">
        <v>118</v>
      </c>
      <c r="B27" s="182"/>
      <c r="C27" s="155">
        <v>951619337</v>
      </c>
      <c r="D27" s="155">
        <v>0</v>
      </c>
      <c r="E27" s="156">
        <v>947408086</v>
      </c>
      <c r="F27" s="60">
        <v>942006465</v>
      </c>
      <c r="G27" s="60">
        <v>47698762</v>
      </c>
      <c r="H27" s="60">
        <v>39721476</v>
      </c>
      <c r="I27" s="60">
        <v>48229836</v>
      </c>
      <c r="J27" s="60">
        <v>135650074</v>
      </c>
      <c r="K27" s="60">
        <v>44407688</v>
      </c>
      <c r="L27" s="60">
        <v>46102026</v>
      </c>
      <c r="M27" s="60">
        <v>7054948</v>
      </c>
      <c r="N27" s="60">
        <v>97564662</v>
      </c>
      <c r="O27" s="60">
        <v>85562444</v>
      </c>
      <c r="P27" s="60">
        <v>81986552</v>
      </c>
      <c r="Q27" s="60">
        <v>207309687</v>
      </c>
      <c r="R27" s="60">
        <v>374858683</v>
      </c>
      <c r="S27" s="60">
        <v>44684663</v>
      </c>
      <c r="T27" s="60">
        <v>46958071</v>
      </c>
      <c r="U27" s="60">
        <v>44976701</v>
      </c>
      <c r="V27" s="60">
        <v>136619435</v>
      </c>
      <c r="W27" s="60">
        <v>744692854</v>
      </c>
      <c r="X27" s="60">
        <v>942006465</v>
      </c>
      <c r="Y27" s="60">
        <v>-197313611</v>
      </c>
      <c r="Z27" s="140">
        <v>-20.95</v>
      </c>
      <c r="AA27" s="155">
        <v>942006465</v>
      </c>
    </row>
    <row r="28" spans="1:27" ht="13.5">
      <c r="A28" s="183" t="s">
        <v>39</v>
      </c>
      <c r="B28" s="182"/>
      <c r="C28" s="155">
        <v>1107939929</v>
      </c>
      <c r="D28" s="155">
        <v>0</v>
      </c>
      <c r="E28" s="156">
        <v>954409263</v>
      </c>
      <c r="F28" s="60">
        <v>1066140808</v>
      </c>
      <c r="G28" s="60">
        <v>74709080</v>
      </c>
      <c r="H28" s="60">
        <v>74857792</v>
      </c>
      <c r="I28" s="60">
        <v>74630403</v>
      </c>
      <c r="J28" s="60">
        <v>224197275</v>
      </c>
      <c r="K28" s="60">
        <v>72638826</v>
      </c>
      <c r="L28" s="60">
        <v>72267335</v>
      </c>
      <c r="M28" s="60">
        <v>80075842</v>
      </c>
      <c r="N28" s="60">
        <v>224982003</v>
      </c>
      <c r="O28" s="60">
        <v>157040475</v>
      </c>
      <c r="P28" s="60">
        <v>80299275</v>
      </c>
      <c r="Q28" s="60">
        <v>98382031</v>
      </c>
      <c r="R28" s="60">
        <v>335721781</v>
      </c>
      <c r="S28" s="60">
        <v>99770523</v>
      </c>
      <c r="T28" s="60">
        <v>79338359</v>
      </c>
      <c r="U28" s="60">
        <v>80885983</v>
      </c>
      <c r="V28" s="60">
        <v>259994865</v>
      </c>
      <c r="W28" s="60">
        <v>1044895924</v>
      </c>
      <c r="X28" s="60">
        <v>1066140808</v>
      </c>
      <c r="Y28" s="60">
        <v>-21244884</v>
      </c>
      <c r="Z28" s="140">
        <v>-1.99</v>
      </c>
      <c r="AA28" s="155">
        <v>1066140808</v>
      </c>
    </row>
    <row r="29" spans="1:27" ht="13.5">
      <c r="A29" s="183" t="s">
        <v>40</v>
      </c>
      <c r="B29" s="182"/>
      <c r="C29" s="155">
        <v>740274780</v>
      </c>
      <c r="D29" s="155">
        <v>0</v>
      </c>
      <c r="E29" s="156">
        <v>859248349</v>
      </c>
      <c r="F29" s="60">
        <v>816028003</v>
      </c>
      <c r="G29" s="60">
        <v>-11234</v>
      </c>
      <c r="H29" s="60">
        <v>1333977</v>
      </c>
      <c r="I29" s="60">
        <v>89362029</v>
      </c>
      <c r="J29" s="60">
        <v>90684772</v>
      </c>
      <c r="K29" s="60">
        <v>68288326</v>
      </c>
      <c r="L29" s="60">
        <v>3736419</v>
      </c>
      <c r="M29" s="60">
        <v>249326170</v>
      </c>
      <c r="N29" s="60">
        <v>321350915</v>
      </c>
      <c r="O29" s="60">
        <v>42468459</v>
      </c>
      <c r="P29" s="60">
        <v>1677131</v>
      </c>
      <c r="Q29" s="60">
        <v>56486903</v>
      </c>
      <c r="R29" s="60">
        <v>100632493</v>
      </c>
      <c r="S29" s="60">
        <v>-15446469</v>
      </c>
      <c r="T29" s="60">
        <v>83935236</v>
      </c>
      <c r="U29" s="60">
        <v>92939760</v>
      </c>
      <c r="V29" s="60">
        <v>161428527</v>
      </c>
      <c r="W29" s="60">
        <v>674096707</v>
      </c>
      <c r="X29" s="60">
        <v>816028003</v>
      </c>
      <c r="Y29" s="60">
        <v>-141931296</v>
      </c>
      <c r="Z29" s="140">
        <v>-17.39</v>
      </c>
      <c r="AA29" s="155">
        <v>816028003</v>
      </c>
    </row>
    <row r="30" spans="1:27" ht="13.5">
      <c r="A30" s="183" t="s">
        <v>119</v>
      </c>
      <c r="B30" s="182"/>
      <c r="C30" s="155">
        <v>6695411406</v>
      </c>
      <c r="D30" s="155">
        <v>0</v>
      </c>
      <c r="E30" s="156">
        <v>7555858256</v>
      </c>
      <c r="F30" s="60">
        <v>7405095637</v>
      </c>
      <c r="G30" s="60">
        <v>118546288</v>
      </c>
      <c r="H30" s="60">
        <v>887150394</v>
      </c>
      <c r="I30" s="60">
        <v>839395284</v>
      </c>
      <c r="J30" s="60">
        <v>1845091966</v>
      </c>
      <c r="K30" s="60">
        <v>1072127003</v>
      </c>
      <c r="L30" s="60">
        <v>555615160</v>
      </c>
      <c r="M30" s="60">
        <v>532982566</v>
      </c>
      <c r="N30" s="60">
        <v>2160724729</v>
      </c>
      <c r="O30" s="60">
        <v>485421293</v>
      </c>
      <c r="P30" s="60">
        <v>523319394</v>
      </c>
      <c r="Q30" s="60">
        <v>491907264</v>
      </c>
      <c r="R30" s="60">
        <v>1500647951</v>
      </c>
      <c r="S30" s="60">
        <v>511279136</v>
      </c>
      <c r="T30" s="60">
        <v>512232315</v>
      </c>
      <c r="U30" s="60">
        <v>666303926</v>
      </c>
      <c r="V30" s="60">
        <v>1689815377</v>
      </c>
      <c r="W30" s="60">
        <v>7196280023</v>
      </c>
      <c r="X30" s="60">
        <v>7405095637</v>
      </c>
      <c r="Y30" s="60">
        <v>-208815614</v>
      </c>
      <c r="Z30" s="140">
        <v>-2.82</v>
      </c>
      <c r="AA30" s="155">
        <v>7405095637</v>
      </c>
    </row>
    <row r="31" spans="1:27" ht="13.5">
      <c r="A31" s="183" t="s">
        <v>120</v>
      </c>
      <c r="B31" s="182"/>
      <c r="C31" s="155">
        <v>449734240</v>
      </c>
      <c r="D31" s="155">
        <v>0</v>
      </c>
      <c r="E31" s="156">
        <v>584704211</v>
      </c>
      <c r="F31" s="60">
        <v>308904318</v>
      </c>
      <c r="G31" s="60">
        <v>13308784</v>
      </c>
      <c r="H31" s="60">
        <v>28925685</v>
      </c>
      <c r="I31" s="60">
        <v>26187659</v>
      </c>
      <c r="J31" s="60">
        <v>68422128</v>
      </c>
      <c r="K31" s="60">
        <v>27761895</v>
      </c>
      <c r="L31" s="60">
        <v>23340936</v>
      </c>
      <c r="M31" s="60">
        <v>15675352</v>
      </c>
      <c r="N31" s="60">
        <v>66778183</v>
      </c>
      <c r="O31" s="60">
        <v>38021916</v>
      </c>
      <c r="P31" s="60">
        <v>32633338</v>
      </c>
      <c r="Q31" s="60">
        <v>34505613</v>
      </c>
      <c r="R31" s="60">
        <v>105160867</v>
      </c>
      <c r="S31" s="60">
        <v>26034952</v>
      </c>
      <c r="T31" s="60">
        <v>16981047</v>
      </c>
      <c r="U31" s="60">
        <v>23110385</v>
      </c>
      <c r="V31" s="60">
        <v>66126384</v>
      </c>
      <c r="W31" s="60">
        <v>306487562</v>
      </c>
      <c r="X31" s="60">
        <v>308904318</v>
      </c>
      <c r="Y31" s="60">
        <v>-2416756</v>
      </c>
      <c r="Z31" s="140">
        <v>-0.78</v>
      </c>
      <c r="AA31" s="155">
        <v>308904318</v>
      </c>
    </row>
    <row r="32" spans="1:27" ht="13.5">
      <c r="A32" s="183" t="s">
        <v>121</v>
      </c>
      <c r="B32" s="182"/>
      <c r="C32" s="155">
        <v>1717220927</v>
      </c>
      <c r="D32" s="155">
        <v>0</v>
      </c>
      <c r="E32" s="156">
        <v>1427075766</v>
      </c>
      <c r="F32" s="60">
        <v>1594453438</v>
      </c>
      <c r="G32" s="60">
        <v>26133788</v>
      </c>
      <c r="H32" s="60">
        <v>110960397</v>
      </c>
      <c r="I32" s="60">
        <v>149886924</v>
      </c>
      <c r="J32" s="60">
        <v>286981109</v>
      </c>
      <c r="K32" s="60">
        <v>137372195</v>
      </c>
      <c r="L32" s="60">
        <v>137717172</v>
      </c>
      <c r="M32" s="60">
        <v>129906304</v>
      </c>
      <c r="N32" s="60">
        <v>404995671</v>
      </c>
      <c r="O32" s="60">
        <v>120250313</v>
      </c>
      <c r="P32" s="60">
        <v>228990208</v>
      </c>
      <c r="Q32" s="60">
        <v>150868482</v>
      </c>
      <c r="R32" s="60">
        <v>500109003</v>
      </c>
      <c r="S32" s="60">
        <v>148066877</v>
      </c>
      <c r="T32" s="60">
        <v>183409001</v>
      </c>
      <c r="U32" s="60">
        <v>344854670</v>
      </c>
      <c r="V32" s="60">
        <v>676330548</v>
      </c>
      <c r="W32" s="60">
        <v>1868416331</v>
      </c>
      <c r="X32" s="60">
        <v>1594453438</v>
      </c>
      <c r="Y32" s="60">
        <v>273962893</v>
      </c>
      <c r="Z32" s="140">
        <v>17.18</v>
      </c>
      <c r="AA32" s="155">
        <v>1594453438</v>
      </c>
    </row>
    <row r="33" spans="1:27" ht="13.5">
      <c r="A33" s="183" t="s">
        <v>42</v>
      </c>
      <c r="B33" s="182"/>
      <c r="C33" s="155">
        <v>17290290</v>
      </c>
      <c r="D33" s="155">
        <v>0</v>
      </c>
      <c r="E33" s="156">
        <v>242917500</v>
      </c>
      <c r="F33" s="60">
        <v>242852500</v>
      </c>
      <c r="G33" s="60">
        <v>83249</v>
      </c>
      <c r="H33" s="60">
        <v>817037</v>
      </c>
      <c r="I33" s="60">
        <v>14128050</v>
      </c>
      <c r="J33" s="60">
        <v>15028336</v>
      </c>
      <c r="K33" s="60">
        <v>26953660</v>
      </c>
      <c r="L33" s="60">
        <v>41004623</v>
      </c>
      <c r="M33" s="60">
        <v>13405598</v>
      </c>
      <c r="N33" s="60">
        <v>81363881</v>
      </c>
      <c r="O33" s="60">
        <v>23911123</v>
      </c>
      <c r="P33" s="60">
        <v>36111364</v>
      </c>
      <c r="Q33" s="60">
        <v>2956315</v>
      </c>
      <c r="R33" s="60">
        <v>62978802</v>
      </c>
      <c r="S33" s="60">
        <v>43668562</v>
      </c>
      <c r="T33" s="60">
        <v>19846208</v>
      </c>
      <c r="U33" s="60">
        <v>4156356</v>
      </c>
      <c r="V33" s="60">
        <v>67671126</v>
      </c>
      <c r="W33" s="60">
        <v>227042145</v>
      </c>
      <c r="X33" s="60">
        <v>242852500</v>
      </c>
      <c r="Y33" s="60">
        <v>-15810355</v>
      </c>
      <c r="Z33" s="140">
        <v>-6.51</v>
      </c>
      <c r="AA33" s="155">
        <v>242852500</v>
      </c>
    </row>
    <row r="34" spans="1:27" ht="13.5">
      <c r="A34" s="183" t="s">
        <v>43</v>
      </c>
      <c r="B34" s="182"/>
      <c r="C34" s="155">
        <v>2460836718</v>
      </c>
      <c r="D34" s="155">
        <v>0</v>
      </c>
      <c r="E34" s="156">
        <v>3359112876</v>
      </c>
      <c r="F34" s="60">
        <v>3394942228</v>
      </c>
      <c r="G34" s="60">
        <v>191060251</v>
      </c>
      <c r="H34" s="60">
        <v>75828288</v>
      </c>
      <c r="I34" s="60">
        <v>197334619</v>
      </c>
      <c r="J34" s="60">
        <v>464223158</v>
      </c>
      <c r="K34" s="60">
        <v>326533795</v>
      </c>
      <c r="L34" s="60">
        <v>239760792</v>
      </c>
      <c r="M34" s="60">
        <v>337436950</v>
      </c>
      <c r="N34" s="60">
        <v>903731537</v>
      </c>
      <c r="O34" s="60">
        <v>243313888</v>
      </c>
      <c r="P34" s="60">
        <v>312274955</v>
      </c>
      <c r="Q34" s="60">
        <v>252124062</v>
      </c>
      <c r="R34" s="60">
        <v>807712905</v>
      </c>
      <c r="S34" s="60">
        <v>335731642</v>
      </c>
      <c r="T34" s="60">
        <v>322140987</v>
      </c>
      <c r="U34" s="60">
        <v>506142680</v>
      </c>
      <c r="V34" s="60">
        <v>1164015309</v>
      </c>
      <c r="W34" s="60">
        <v>3339682909</v>
      </c>
      <c r="X34" s="60">
        <v>3394942228</v>
      </c>
      <c r="Y34" s="60">
        <v>-55259319</v>
      </c>
      <c r="Z34" s="140">
        <v>-1.63</v>
      </c>
      <c r="AA34" s="155">
        <v>3394942228</v>
      </c>
    </row>
    <row r="35" spans="1:27" ht="13.5">
      <c r="A35" s="181" t="s">
        <v>122</v>
      </c>
      <c r="B35" s="185"/>
      <c r="C35" s="155">
        <v>279422603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687765</v>
      </c>
      <c r="J35" s="60">
        <v>687765</v>
      </c>
      <c r="K35" s="60">
        <v>537</v>
      </c>
      <c r="L35" s="60">
        <v>31832487</v>
      </c>
      <c r="M35" s="60">
        <v>71809</v>
      </c>
      <c r="N35" s="60">
        <v>31904833</v>
      </c>
      <c r="O35" s="60">
        <v>-31651884</v>
      </c>
      <c r="P35" s="60">
        <v>287612</v>
      </c>
      <c r="Q35" s="60">
        <v>71378</v>
      </c>
      <c r="R35" s="60">
        <v>-31292894</v>
      </c>
      <c r="S35" s="60">
        <v>166923</v>
      </c>
      <c r="T35" s="60">
        <v>2122702</v>
      </c>
      <c r="U35" s="60">
        <v>4828717</v>
      </c>
      <c r="V35" s="60">
        <v>7118342</v>
      </c>
      <c r="W35" s="60">
        <v>8418046</v>
      </c>
      <c r="X35" s="60">
        <v>0</v>
      </c>
      <c r="Y35" s="60">
        <v>8418046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19817287073</v>
      </c>
      <c r="D36" s="188">
        <f>SUM(D25:D35)</f>
        <v>0</v>
      </c>
      <c r="E36" s="189">
        <f t="shared" si="1"/>
        <v>22171995185</v>
      </c>
      <c r="F36" s="190">
        <f t="shared" si="1"/>
        <v>21993129107</v>
      </c>
      <c r="G36" s="190">
        <f t="shared" si="1"/>
        <v>945959257</v>
      </c>
      <c r="H36" s="190">
        <f t="shared" si="1"/>
        <v>1688404735</v>
      </c>
      <c r="I36" s="190">
        <f t="shared" si="1"/>
        <v>1912206649</v>
      </c>
      <c r="J36" s="190">
        <f t="shared" si="1"/>
        <v>4546570641</v>
      </c>
      <c r="K36" s="190">
        <f t="shared" si="1"/>
        <v>2252533449</v>
      </c>
      <c r="L36" s="190">
        <f t="shared" si="1"/>
        <v>1884021705</v>
      </c>
      <c r="M36" s="190">
        <f t="shared" si="1"/>
        <v>1843788933</v>
      </c>
      <c r="N36" s="190">
        <f t="shared" si="1"/>
        <v>5980344087</v>
      </c>
      <c r="O36" s="190">
        <f t="shared" si="1"/>
        <v>1660689254</v>
      </c>
      <c r="P36" s="190">
        <f t="shared" si="1"/>
        <v>1801469277</v>
      </c>
      <c r="Q36" s="190">
        <f t="shared" si="1"/>
        <v>1750850733</v>
      </c>
      <c r="R36" s="190">
        <f t="shared" si="1"/>
        <v>5213009264</v>
      </c>
      <c r="S36" s="190">
        <f t="shared" si="1"/>
        <v>1694780277</v>
      </c>
      <c r="T36" s="190">
        <f t="shared" si="1"/>
        <v>1753087895</v>
      </c>
      <c r="U36" s="190">
        <f t="shared" si="1"/>
        <v>2277890480</v>
      </c>
      <c r="V36" s="190">
        <f t="shared" si="1"/>
        <v>5725758652</v>
      </c>
      <c r="W36" s="190">
        <f t="shared" si="1"/>
        <v>21465682644</v>
      </c>
      <c r="X36" s="190">
        <f t="shared" si="1"/>
        <v>21993129107</v>
      </c>
      <c r="Y36" s="190">
        <f t="shared" si="1"/>
        <v>-527446463</v>
      </c>
      <c r="Z36" s="191">
        <f>+IF(X36&lt;&gt;0,+(Y36/X36)*100,0)</f>
        <v>-2.398232922809168</v>
      </c>
      <c r="AA36" s="188">
        <f>SUM(AA25:AA35)</f>
        <v>21993129107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-242382880</v>
      </c>
      <c r="D38" s="199">
        <f>+D22-D36</f>
        <v>0</v>
      </c>
      <c r="E38" s="200">
        <f t="shared" si="2"/>
        <v>-1</v>
      </c>
      <c r="F38" s="106">
        <f t="shared" si="2"/>
        <v>1</v>
      </c>
      <c r="G38" s="106">
        <f t="shared" si="2"/>
        <v>1104778726</v>
      </c>
      <c r="H38" s="106">
        <f t="shared" si="2"/>
        <v>-119076969</v>
      </c>
      <c r="I38" s="106">
        <f t="shared" si="2"/>
        <v>125132296</v>
      </c>
      <c r="J38" s="106">
        <f t="shared" si="2"/>
        <v>1110834053</v>
      </c>
      <c r="K38" s="106">
        <f t="shared" si="2"/>
        <v>-670035037</v>
      </c>
      <c r="L38" s="106">
        <f t="shared" si="2"/>
        <v>11453274</v>
      </c>
      <c r="M38" s="106">
        <f t="shared" si="2"/>
        <v>66076502</v>
      </c>
      <c r="N38" s="106">
        <f t="shared" si="2"/>
        <v>-592505261</v>
      </c>
      <c r="O38" s="106">
        <f t="shared" si="2"/>
        <v>102325641</v>
      </c>
      <c r="P38" s="106">
        <f t="shared" si="2"/>
        <v>-65406450</v>
      </c>
      <c r="Q38" s="106">
        <f t="shared" si="2"/>
        <v>522663133</v>
      </c>
      <c r="R38" s="106">
        <f t="shared" si="2"/>
        <v>559582324</v>
      </c>
      <c r="S38" s="106">
        <f t="shared" si="2"/>
        <v>-249992262</v>
      </c>
      <c r="T38" s="106">
        <f t="shared" si="2"/>
        <v>-56473479</v>
      </c>
      <c r="U38" s="106">
        <f t="shared" si="2"/>
        <v>-578464570</v>
      </c>
      <c r="V38" s="106">
        <f t="shared" si="2"/>
        <v>-884930311</v>
      </c>
      <c r="W38" s="106">
        <f t="shared" si="2"/>
        <v>192980805</v>
      </c>
      <c r="X38" s="106">
        <f>IF(F22=F36,0,X22-X36)</f>
        <v>1</v>
      </c>
      <c r="Y38" s="106">
        <f t="shared" si="2"/>
        <v>192980804</v>
      </c>
      <c r="Z38" s="201">
        <f>+IF(X38&lt;&gt;0,+(Y38/X38)*100,0)</f>
        <v>19298080400</v>
      </c>
      <c r="AA38" s="199">
        <f>+AA22-AA36</f>
        <v>1</v>
      </c>
    </row>
    <row r="39" spans="1:27" ht="13.5">
      <c r="A39" s="181" t="s">
        <v>46</v>
      </c>
      <c r="B39" s="185"/>
      <c r="C39" s="155">
        <v>2151545533</v>
      </c>
      <c r="D39" s="155">
        <v>0</v>
      </c>
      <c r="E39" s="156">
        <v>2097038969</v>
      </c>
      <c r="F39" s="60">
        <v>2219778681</v>
      </c>
      <c r="G39" s="60">
        <v>33967978</v>
      </c>
      <c r="H39" s="60">
        <v>85777407</v>
      </c>
      <c r="I39" s="60">
        <v>169936140</v>
      </c>
      <c r="J39" s="60">
        <v>289681525</v>
      </c>
      <c r="K39" s="60">
        <v>77336858</v>
      </c>
      <c r="L39" s="60">
        <v>288934529</v>
      </c>
      <c r="M39" s="60">
        <v>281119964</v>
      </c>
      <c r="N39" s="60">
        <v>647391351</v>
      </c>
      <c r="O39" s="60">
        <v>34282262</v>
      </c>
      <c r="P39" s="60">
        <v>110847147</v>
      </c>
      <c r="Q39" s="60">
        <v>199990252</v>
      </c>
      <c r="R39" s="60">
        <v>345119661</v>
      </c>
      <c r="S39" s="60">
        <v>165738278</v>
      </c>
      <c r="T39" s="60">
        <v>335096256</v>
      </c>
      <c r="U39" s="60">
        <v>282911275</v>
      </c>
      <c r="V39" s="60">
        <v>783745809</v>
      </c>
      <c r="W39" s="60">
        <v>2065938346</v>
      </c>
      <c r="X39" s="60">
        <v>2219778681</v>
      </c>
      <c r="Y39" s="60">
        <v>-153840335</v>
      </c>
      <c r="Z39" s="140">
        <v>-6.93</v>
      </c>
      <c r="AA39" s="155">
        <v>2219778681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1909162653</v>
      </c>
      <c r="D42" s="206">
        <f>SUM(D38:D41)</f>
        <v>0</v>
      </c>
      <c r="E42" s="207">
        <f t="shared" si="3"/>
        <v>2097038968</v>
      </c>
      <c r="F42" s="88">
        <f t="shared" si="3"/>
        <v>2219778682</v>
      </c>
      <c r="G42" s="88">
        <f t="shared" si="3"/>
        <v>1138746704</v>
      </c>
      <c r="H42" s="88">
        <f t="shared" si="3"/>
        <v>-33299562</v>
      </c>
      <c r="I42" s="88">
        <f t="shared" si="3"/>
        <v>295068436</v>
      </c>
      <c r="J42" s="88">
        <f t="shared" si="3"/>
        <v>1400515578</v>
      </c>
      <c r="K42" s="88">
        <f t="shared" si="3"/>
        <v>-592698179</v>
      </c>
      <c r="L42" s="88">
        <f t="shared" si="3"/>
        <v>300387803</v>
      </c>
      <c r="M42" s="88">
        <f t="shared" si="3"/>
        <v>347196466</v>
      </c>
      <c r="N42" s="88">
        <f t="shared" si="3"/>
        <v>54886090</v>
      </c>
      <c r="O42" s="88">
        <f t="shared" si="3"/>
        <v>136607903</v>
      </c>
      <c r="P42" s="88">
        <f t="shared" si="3"/>
        <v>45440697</v>
      </c>
      <c r="Q42" s="88">
        <f t="shared" si="3"/>
        <v>722653385</v>
      </c>
      <c r="R42" s="88">
        <f t="shared" si="3"/>
        <v>904701985</v>
      </c>
      <c r="S42" s="88">
        <f t="shared" si="3"/>
        <v>-84253984</v>
      </c>
      <c r="T42" s="88">
        <f t="shared" si="3"/>
        <v>278622777</v>
      </c>
      <c r="U42" s="88">
        <f t="shared" si="3"/>
        <v>-295553295</v>
      </c>
      <c r="V42" s="88">
        <f t="shared" si="3"/>
        <v>-101184502</v>
      </c>
      <c r="W42" s="88">
        <f t="shared" si="3"/>
        <v>2258919151</v>
      </c>
      <c r="X42" s="88">
        <f t="shared" si="3"/>
        <v>2219778682</v>
      </c>
      <c r="Y42" s="88">
        <f t="shared" si="3"/>
        <v>39140469</v>
      </c>
      <c r="Z42" s="208">
        <f>+IF(X42&lt;&gt;0,+(Y42/X42)*100,0)</f>
        <v>1.7632599735003671</v>
      </c>
      <c r="AA42" s="206">
        <f>SUM(AA38:AA41)</f>
        <v>2219778682</v>
      </c>
    </row>
    <row r="43" spans="1:27" ht="13.5">
      <c r="A43" s="181" t="s">
        <v>125</v>
      </c>
      <c r="B43" s="185"/>
      <c r="C43" s="157">
        <v>-824863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1909987516</v>
      </c>
      <c r="D44" s="210">
        <f>+D42-D43</f>
        <v>0</v>
      </c>
      <c r="E44" s="211">
        <f t="shared" si="4"/>
        <v>2097038968</v>
      </c>
      <c r="F44" s="77">
        <f t="shared" si="4"/>
        <v>2219778682</v>
      </c>
      <c r="G44" s="77">
        <f t="shared" si="4"/>
        <v>1138746704</v>
      </c>
      <c r="H44" s="77">
        <f t="shared" si="4"/>
        <v>-33299562</v>
      </c>
      <c r="I44" s="77">
        <f t="shared" si="4"/>
        <v>295068436</v>
      </c>
      <c r="J44" s="77">
        <f t="shared" si="4"/>
        <v>1400515578</v>
      </c>
      <c r="K44" s="77">
        <f t="shared" si="4"/>
        <v>-592698179</v>
      </c>
      <c r="L44" s="77">
        <f t="shared" si="4"/>
        <v>300387803</v>
      </c>
      <c r="M44" s="77">
        <f t="shared" si="4"/>
        <v>347196466</v>
      </c>
      <c r="N44" s="77">
        <f t="shared" si="4"/>
        <v>54886090</v>
      </c>
      <c r="O44" s="77">
        <f t="shared" si="4"/>
        <v>136607903</v>
      </c>
      <c r="P44" s="77">
        <f t="shared" si="4"/>
        <v>45440697</v>
      </c>
      <c r="Q44" s="77">
        <f t="shared" si="4"/>
        <v>722653385</v>
      </c>
      <c r="R44" s="77">
        <f t="shared" si="4"/>
        <v>904701985</v>
      </c>
      <c r="S44" s="77">
        <f t="shared" si="4"/>
        <v>-84253984</v>
      </c>
      <c r="T44" s="77">
        <f t="shared" si="4"/>
        <v>278622777</v>
      </c>
      <c r="U44" s="77">
        <f t="shared" si="4"/>
        <v>-295553295</v>
      </c>
      <c r="V44" s="77">
        <f t="shared" si="4"/>
        <v>-101184502</v>
      </c>
      <c r="W44" s="77">
        <f t="shared" si="4"/>
        <v>2258919151</v>
      </c>
      <c r="X44" s="77">
        <f t="shared" si="4"/>
        <v>2219778682</v>
      </c>
      <c r="Y44" s="77">
        <f t="shared" si="4"/>
        <v>39140469</v>
      </c>
      <c r="Z44" s="212">
        <f>+IF(X44&lt;&gt;0,+(Y44/X44)*100,0)</f>
        <v>1.7632599735003671</v>
      </c>
      <c r="AA44" s="210">
        <f>+AA42-AA43</f>
        <v>2219778682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1909987516</v>
      </c>
      <c r="D46" s="206">
        <f>SUM(D44:D45)</f>
        <v>0</v>
      </c>
      <c r="E46" s="207">
        <f t="shared" si="5"/>
        <v>2097038968</v>
      </c>
      <c r="F46" s="88">
        <f t="shared" si="5"/>
        <v>2219778682</v>
      </c>
      <c r="G46" s="88">
        <f t="shared" si="5"/>
        <v>1138746704</v>
      </c>
      <c r="H46" s="88">
        <f t="shared" si="5"/>
        <v>-33299562</v>
      </c>
      <c r="I46" s="88">
        <f t="shared" si="5"/>
        <v>295068436</v>
      </c>
      <c r="J46" s="88">
        <f t="shared" si="5"/>
        <v>1400515578</v>
      </c>
      <c r="K46" s="88">
        <f t="shared" si="5"/>
        <v>-592698179</v>
      </c>
      <c r="L46" s="88">
        <f t="shared" si="5"/>
        <v>300387803</v>
      </c>
      <c r="M46" s="88">
        <f t="shared" si="5"/>
        <v>347196466</v>
      </c>
      <c r="N46" s="88">
        <f t="shared" si="5"/>
        <v>54886090</v>
      </c>
      <c r="O46" s="88">
        <f t="shared" si="5"/>
        <v>136607903</v>
      </c>
      <c r="P46" s="88">
        <f t="shared" si="5"/>
        <v>45440697</v>
      </c>
      <c r="Q46" s="88">
        <f t="shared" si="5"/>
        <v>722653385</v>
      </c>
      <c r="R46" s="88">
        <f t="shared" si="5"/>
        <v>904701985</v>
      </c>
      <c r="S46" s="88">
        <f t="shared" si="5"/>
        <v>-84253984</v>
      </c>
      <c r="T46" s="88">
        <f t="shared" si="5"/>
        <v>278622777</v>
      </c>
      <c r="U46" s="88">
        <f t="shared" si="5"/>
        <v>-295553295</v>
      </c>
      <c r="V46" s="88">
        <f t="shared" si="5"/>
        <v>-101184502</v>
      </c>
      <c r="W46" s="88">
        <f t="shared" si="5"/>
        <v>2258919151</v>
      </c>
      <c r="X46" s="88">
        <f t="shared" si="5"/>
        <v>2219778682</v>
      </c>
      <c r="Y46" s="88">
        <f t="shared" si="5"/>
        <v>39140469</v>
      </c>
      <c r="Z46" s="208">
        <f>+IF(X46&lt;&gt;0,+(Y46/X46)*100,0)</f>
        <v>1.7632599735003671</v>
      </c>
      <c r="AA46" s="206">
        <f>SUM(AA44:AA45)</f>
        <v>2219778682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1909987516</v>
      </c>
      <c r="D48" s="217">
        <f>SUM(D46:D47)</f>
        <v>0</v>
      </c>
      <c r="E48" s="218">
        <f t="shared" si="6"/>
        <v>2097038968</v>
      </c>
      <c r="F48" s="219">
        <f t="shared" si="6"/>
        <v>2219778682</v>
      </c>
      <c r="G48" s="219">
        <f t="shared" si="6"/>
        <v>1138746704</v>
      </c>
      <c r="H48" s="220">
        <f t="shared" si="6"/>
        <v>-33299562</v>
      </c>
      <c r="I48" s="220">
        <f t="shared" si="6"/>
        <v>295068436</v>
      </c>
      <c r="J48" s="220">
        <f t="shared" si="6"/>
        <v>1400515578</v>
      </c>
      <c r="K48" s="220">
        <f t="shared" si="6"/>
        <v>-592698179</v>
      </c>
      <c r="L48" s="220">
        <f t="shared" si="6"/>
        <v>300387803</v>
      </c>
      <c r="M48" s="219">
        <f t="shared" si="6"/>
        <v>347196466</v>
      </c>
      <c r="N48" s="219">
        <f t="shared" si="6"/>
        <v>54886090</v>
      </c>
      <c r="O48" s="220">
        <f t="shared" si="6"/>
        <v>136607903</v>
      </c>
      <c r="P48" s="220">
        <f t="shared" si="6"/>
        <v>45440697</v>
      </c>
      <c r="Q48" s="220">
        <f t="shared" si="6"/>
        <v>722653385</v>
      </c>
      <c r="R48" s="220">
        <f t="shared" si="6"/>
        <v>904701985</v>
      </c>
      <c r="S48" s="220">
        <f t="shared" si="6"/>
        <v>-84253984</v>
      </c>
      <c r="T48" s="219">
        <f t="shared" si="6"/>
        <v>278622777</v>
      </c>
      <c r="U48" s="219">
        <f t="shared" si="6"/>
        <v>-295553295</v>
      </c>
      <c r="V48" s="220">
        <f t="shared" si="6"/>
        <v>-101184502</v>
      </c>
      <c r="W48" s="220">
        <f t="shared" si="6"/>
        <v>2258919151</v>
      </c>
      <c r="X48" s="220">
        <f t="shared" si="6"/>
        <v>2219778682</v>
      </c>
      <c r="Y48" s="220">
        <f t="shared" si="6"/>
        <v>39140469</v>
      </c>
      <c r="Z48" s="221">
        <f>+IF(X48&lt;&gt;0,+(Y48/X48)*100,0)</f>
        <v>1.7632599735003671</v>
      </c>
      <c r="AA48" s="222">
        <f>SUM(AA46:AA47)</f>
        <v>2219778682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406815300</v>
      </c>
      <c r="D5" s="153">
        <f>SUM(D6:D8)</f>
        <v>0</v>
      </c>
      <c r="E5" s="154">
        <f t="shared" si="0"/>
        <v>416950000</v>
      </c>
      <c r="F5" s="100">
        <f t="shared" si="0"/>
        <v>542198410</v>
      </c>
      <c r="G5" s="100">
        <f t="shared" si="0"/>
        <v>129038</v>
      </c>
      <c r="H5" s="100">
        <f t="shared" si="0"/>
        <v>4471476</v>
      </c>
      <c r="I5" s="100">
        <f t="shared" si="0"/>
        <v>2767720</v>
      </c>
      <c r="J5" s="100">
        <f t="shared" si="0"/>
        <v>7368234</v>
      </c>
      <c r="K5" s="100">
        <f t="shared" si="0"/>
        <v>35831855</v>
      </c>
      <c r="L5" s="100">
        <f t="shared" si="0"/>
        <v>37419855</v>
      </c>
      <c r="M5" s="100">
        <f t="shared" si="0"/>
        <v>10624332</v>
      </c>
      <c r="N5" s="100">
        <f t="shared" si="0"/>
        <v>83876042</v>
      </c>
      <c r="O5" s="100">
        <f t="shared" si="0"/>
        <v>14414358</v>
      </c>
      <c r="P5" s="100">
        <f t="shared" si="0"/>
        <v>30615072</v>
      </c>
      <c r="Q5" s="100">
        <f t="shared" si="0"/>
        <v>33524714</v>
      </c>
      <c r="R5" s="100">
        <f t="shared" si="0"/>
        <v>78554144</v>
      </c>
      <c r="S5" s="100">
        <f t="shared" si="0"/>
        <v>41823101</v>
      </c>
      <c r="T5" s="100">
        <f t="shared" si="0"/>
        <v>140554781</v>
      </c>
      <c r="U5" s="100">
        <f t="shared" si="0"/>
        <v>141066788</v>
      </c>
      <c r="V5" s="100">
        <f t="shared" si="0"/>
        <v>323444670</v>
      </c>
      <c r="W5" s="100">
        <f t="shared" si="0"/>
        <v>493243090</v>
      </c>
      <c r="X5" s="100">
        <f t="shared" si="0"/>
        <v>542198410</v>
      </c>
      <c r="Y5" s="100">
        <f t="shared" si="0"/>
        <v>-48955320</v>
      </c>
      <c r="Z5" s="137">
        <f>+IF(X5&lt;&gt;0,+(Y5/X5)*100,0)</f>
        <v>-9.029041601210155</v>
      </c>
      <c r="AA5" s="153">
        <f>SUM(AA6:AA8)</f>
        <v>542198410</v>
      </c>
    </row>
    <row r="6" spans="1:27" ht="13.5">
      <c r="A6" s="138" t="s">
        <v>75</v>
      </c>
      <c r="B6" s="136"/>
      <c r="C6" s="155">
        <v>209002982</v>
      </c>
      <c r="D6" s="155"/>
      <c r="E6" s="156">
        <v>123950000</v>
      </c>
      <c r="F6" s="60">
        <v>227971110</v>
      </c>
      <c r="G6" s="60">
        <v>328250</v>
      </c>
      <c r="H6" s="60">
        <v>-139367</v>
      </c>
      <c r="I6" s="60">
        <v>2068641</v>
      </c>
      <c r="J6" s="60">
        <v>2257524</v>
      </c>
      <c r="K6" s="60">
        <v>13976777</v>
      </c>
      <c r="L6" s="60">
        <v>12881711</v>
      </c>
      <c r="M6" s="60">
        <v>8819446</v>
      </c>
      <c r="N6" s="60">
        <v>35677934</v>
      </c>
      <c r="O6" s="60">
        <v>39333</v>
      </c>
      <c r="P6" s="60">
        <v>26659961</v>
      </c>
      <c r="Q6" s="60">
        <v>24725578</v>
      </c>
      <c r="R6" s="60">
        <v>51424872</v>
      </c>
      <c r="S6" s="60">
        <v>28511847</v>
      </c>
      <c r="T6" s="60">
        <v>46095235</v>
      </c>
      <c r="U6" s="60">
        <v>56312031</v>
      </c>
      <c r="V6" s="60">
        <v>130919113</v>
      </c>
      <c r="W6" s="60">
        <v>220279443</v>
      </c>
      <c r="X6" s="60">
        <v>227971110</v>
      </c>
      <c r="Y6" s="60">
        <v>-7691667</v>
      </c>
      <c r="Z6" s="140">
        <v>-3.37</v>
      </c>
      <c r="AA6" s="62">
        <v>227971110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197812318</v>
      </c>
      <c r="D8" s="155"/>
      <c r="E8" s="156">
        <v>293000000</v>
      </c>
      <c r="F8" s="60">
        <v>314227300</v>
      </c>
      <c r="G8" s="60">
        <v>-199212</v>
      </c>
      <c r="H8" s="60">
        <v>4610843</v>
      </c>
      <c r="I8" s="60">
        <v>699079</v>
      </c>
      <c r="J8" s="60">
        <v>5110710</v>
      </c>
      <c r="K8" s="60">
        <v>21855078</v>
      </c>
      <c r="L8" s="60">
        <v>24538144</v>
      </c>
      <c r="M8" s="60">
        <v>1804886</v>
      </c>
      <c r="N8" s="60">
        <v>48198108</v>
      </c>
      <c r="O8" s="60">
        <v>14375025</v>
      </c>
      <c r="P8" s="60">
        <v>3955111</v>
      </c>
      <c r="Q8" s="60">
        <v>8799136</v>
      </c>
      <c r="R8" s="60">
        <v>27129272</v>
      </c>
      <c r="S8" s="60">
        <v>13311254</v>
      </c>
      <c r="T8" s="60">
        <v>94459546</v>
      </c>
      <c r="U8" s="60">
        <v>84754757</v>
      </c>
      <c r="V8" s="60">
        <v>192525557</v>
      </c>
      <c r="W8" s="60">
        <v>272963647</v>
      </c>
      <c r="X8" s="60">
        <v>314227300</v>
      </c>
      <c r="Y8" s="60">
        <v>-41263653</v>
      </c>
      <c r="Z8" s="140">
        <v>-13.13</v>
      </c>
      <c r="AA8" s="62">
        <v>314227300</v>
      </c>
    </row>
    <row r="9" spans="1:27" ht="13.5">
      <c r="A9" s="135" t="s">
        <v>78</v>
      </c>
      <c r="B9" s="136"/>
      <c r="C9" s="153">
        <f aca="true" t="shared" si="1" ref="C9:Y9">SUM(C10:C14)</f>
        <v>1059106088</v>
      </c>
      <c r="D9" s="153">
        <f>SUM(D10:D14)</f>
        <v>0</v>
      </c>
      <c r="E9" s="154">
        <f t="shared" si="1"/>
        <v>953853271</v>
      </c>
      <c r="F9" s="100">
        <f t="shared" si="1"/>
        <v>982185449</v>
      </c>
      <c r="G9" s="100">
        <f t="shared" si="1"/>
        <v>4036623</v>
      </c>
      <c r="H9" s="100">
        <f t="shared" si="1"/>
        <v>34368896</v>
      </c>
      <c r="I9" s="100">
        <f t="shared" si="1"/>
        <v>70066635</v>
      </c>
      <c r="J9" s="100">
        <f t="shared" si="1"/>
        <v>108472154</v>
      </c>
      <c r="K9" s="100">
        <f t="shared" si="1"/>
        <v>70400147</v>
      </c>
      <c r="L9" s="100">
        <f t="shared" si="1"/>
        <v>38629014</v>
      </c>
      <c r="M9" s="100">
        <f t="shared" si="1"/>
        <v>138079497</v>
      </c>
      <c r="N9" s="100">
        <f t="shared" si="1"/>
        <v>247108658</v>
      </c>
      <c r="O9" s="100">
        <f t="shared" si="1"/>
        <v>15804687</v>
      </c>
      <c r="P9" s="100">
        <f t="shared" si="1"/>
        <v>18774948</v>
      </c>
      <c r="Q9" s="100">
        <f t="shared" si="1"/>
        <v>62544292</v>
      </c>
      <c r="R9" s="100">
        <f t="shared" si="1"/>
        <v>97123927</v>
      </c>
      <c r="S9" s="100">
        <f t="shared" si="1"/>
        <v>31763810</v>
      </c>
      <c r="T9" s="100">
        <f t="shared" si="1"/>
        <v>151388961</v>
      </c>
      <c r="U9" s="100">
        <f t="shared" si="1"/>
        <v>144277587</v>
      </c>
      <c r="V9" s="100">
        <f t="shared" si="1"/>
        <v>327430358</v>
      </c>
      <c r="W9" s="100">
        <f t="shared" si="1"/>
        <v>780135097</v>
      </c>
      <c r="X9" s="100">
        <f t="shared" si="1"/>
        <v>982185449</v>
      </c>
      <c r="Y9" s="100">
        <f t="shared" si="1"/>
        <v>-202050352</v>
      </c>
      <c r="Z9" s="137">
        <f>+IF(X9&lt;&gt;0,+(Y9/X9)*100,0)</f>
        <v>-20.571507367138768</v>
      </c>
      <c r="AA9" s="102">
        <f>SUM(AA10:AA14)</f>
        <v>982185449</v>
      </c>
    </row>
    <row r="10" spans="1:27" ht="13.5">
      <c r="A10" s="138" t="s">
        <v>79</v>
      </c>
      <c r="B10" s="136"/>
      <c r="C10" s="155">
        <v>47251517</v>
      </c>
      <c r="D10" s="155"/>
      <c r="E10" s="156">
        <v>44900000</v>
      </c>
      <c r="F10" s="60">
        <v>50863000</v>
      </c>
      <c r="G10" s="60">
        <v>22254</v>
      </c>
      <c r="H10" s="60">
        <v>-2022</v>
      </c>
      <c r="I10" s="60"/>
      <c r="J10" s="60">
        <v>20232</v>
      </c>
      <c r="K10" s="60">
        <v>619036</v>
      </c>
      <c r="L10" s="60">
        <v>3371896</v>
      </c>
      <c r="M10" s="60">
        <v>429572</v>
      </c>
      <c r="N10" s="60">
        <v>4420504</v>
      </c>
      <c r="O10" s="60">
        <v>440311</v>
      </c>
      <c r="P10" s="60">
        <v>108003</v>
      </c>
      <c r="Q10" s="60">
        <v>1389769</v>
      </c>
      <c r="R10" s="60">
        <v>1938083</v>
      </c>
      <c r="S10" s="60">
        <v>3116350</v>
      </c>
      <c r="T10" s="60">
        <v>1965259</v>
      </c>
      <c r="U10" s="60">
        <v>14728251</v>
      </c>
      <c r="V10" s="60">
        <v>19809860</v>
      </c>
      <c r="W10" s="60">
        <v>26188679</v>
      </c>
      <c r="X10" s="60">
        <v>50863000</v>
      </c>
      <c r="Y10" s="60">
        <v>-24674321</v>
      </c>
      <c r="Z10" s="140">
        <v>-48.51</v>
      </c>
      <c r="AA10" s="62">
        <v>50863000</v>
      </c>
    </row>
    <row r="11" spans="1:27" ht="13.5">
      <c r="A11" s="138" t="s">
        <v>80</v>
      </c>
      <c r="B11" s="136"/>
      <c r="C11" s="155">
        <v>341838653</v>
      </c>
      <c r="D11" s="155"/>
      <c r="E11" s="156">
        <v>222350000</v>
      </c>
      <c r="F11" s="60">
        <v>242350000</v>
      </c>
      <c r="G11" s="60">
        <v>1640424</v>
      </c>
      <c r="H11" s="60">
        <v>15159145</v>
      </c>
      <c r="I11" s="60">
        <v>23362563</v>
      </c>
      <c r="J11" s="60">
        <v>40162132</v>
      </c>
      <c r="K11" s="60">
        <v>24051101</v>
      </c>
      <c r="L11" s="60">
        <v>15612627</v>
      </c>
      <c r="M11" s="60">
        <v>30728601</v>
      </c>
      <c r="N11" s="60">
        <v>70392329</v>
      </c>
      <c r="O11" s="60">
        <v>3839382</v>
      </c>
      <c r="P11" s="60">
        <v>6468499</v>
      </c>
      <c r="Q11" s="60">
        <v>11723374</v>
      </c>
      <c r="R11" s="60">
        <v>22031255</v>
      </c>
      <c r="S11" s="60">
        <v>18705371</v>
      </c>
      <c r="T11" s="60">
        <v>9727521</v>
      </c>
      <c r="U11" s="60">
        <v>69917757</v>
      </c>
      <c r="V11" s="60">
        <v>98350649</v>
      </c>
      <c r="W11" s="60">
        <v>230936365</v>
      </c>
      <c r="X11" s="60">
        <v>242350000</v>
      </c>
      <c r="Y11" s="60">
        <v>-11413635</v>
      </c>
      <c r="Z11" s="140">
        <v>-4.71</v>
      </c>
      <c r="AA11" s="62">
        <v>242350000</v>
      </c>
    </row>
    <row r="12" spans="1:27" ht="13.5">
      <c r="A12" s="138" t="s">
        <v>81</v>
      </c>
      <c r="B12" s="136"/>
      <c r="C12" s="155">
        <v>66256421</v>
      </c>
      <c r="D12" s="155"/>
      <c r="E12" s="156">
        <v>74800000</v>
      </c>
      <c r="F12" s="60">
        <v>74875756</v>
      </c>
      <c r="G12" s="60"/>
      <c r="H12" s="60">
        <v>20516</v>
      </c>
      <c r="I12" s="60">
        <v>1699597</v>
      </c>
      <c r="J12" s="60">
        <v>1720113</v>
      </c>
      <c r="K12" s="60">
        <v>779843</v>
      </c>
      <c r="L12" s="60">
        <v>2066439</v>
      </c>
      <c r="M12" s="60">
        <v>1612867</v>
      </c>
      <c r="N12" s="60">
        <v>4459149</v>
      </c>
      <c r="O12" s="60">
        <v>2550451</v>
      </c>
      <c r="P12" s="60">
        <v>1956707</v>
      </c>
      <c r="Q12" s="60">
        <v>2802619</v>
      </c>
      <c r="R12" s="60">
        <v>7309777</v>
      </c>
      <c r="S12" s="60">
        <v>10267009</v>
      </c>
      <c r="T12" s="60">
        <v>16719077</v>
      </c>
      <c r="U12" s="60">
        <v>28116026</v>
      </c>
      <c r="V12" s="60">
        <v>55102112</v>
      </c>
      <c r="W12" s="60">
        <v>68591151</v>
      </c>
      <c r="X12" s="60">
        <v>74875756</v>
      </c>
      <c r="Y12" s="60">
        <v>-6284605</v>
      </c>
      <c r="Z12" s="140">
        <v>-8.39</v>
      </c>
      <c r="AA12" s="62">
        <v>74875756</v>
      </c>
    </row>
    <row r="13" spans="1:27" ht="13.5">
      <c r="A13" s="138" t="s">
        <v>82</v>
      </c>
      <c r="B13" s="136"/>
      <c r="C13" s="155">
        <v>566514419</v>
      </c>
      <c r="D13" s="155"/>
      <c r="E13" s="156">
        <v>570303271</v>
      </c>
      <c r="F13" s="60">
        <v>572596693</v>
      </c>
      <c r="G13" s="60">
        <v>2373945</v>
      </c>
      <c r="H13" s="60">
        <v>18277801</v>
      </c>
      <c r="I13" s="60">
        <v>43624557</v>
      </c>
      <c r="J13" s="60">
        <v>64276303</v>
      </c>
      <c r="K13" s="60">
        <v>44317153</v>
      </c>
      <c r="L13" s="60">
        <v>14758202</v>
      </c>
      <c r="M13" s="60">
        <v>101791701</v>
      </c>
      <c r="N13" s="60">
        <v>160867056</v>
      </c>
      <c r="O13" s="60">
        <v>8674812</v>
      </c>
      <c r="P13" s="60">
        <v>8914181</v>
      </c>
      <c r="Q13" s="60">
        <v>46565270</v>
      </c>
      <c r="R13" s="60">
        <v>64154263</v>
      </c>
      <c r="S13" s="60">
        <v>-321208</v>
      </c>
      <c r="T13" s="60">
        <v>120438266</v>
      </c>
      <c r="U13" s="60">
        <v>10680412</v>
      </c>
      <c r="V13" s="60">
        <v>130797470</v>
      </c>
      <c r="W13" s="60">
        <v>420095092</v>
      </c>
      <c r="X13" s="60">
        <v>572596693</v>
      </c>
      <c r="Y13" s="60">
        <v>-152501601</v>
      </c>
      <c r="Z13" s="140">
        <v>-26.63</v>
      </c>
      <c r="AA13" s="62">
        <v>572596693</v>
      </c>
    </row>
    <row r="14" spans="1:27" ht="13.5">
      <c r="A14" s="138" t="s">
        <v>83</v>
      </c>
      <c r="B14" s="136"/>
      <c r="C14" s="157">
        <v>37245078</v>
      </c>
      <c r="D14" s="157"/>
      <c r="E14" s="158">
        <v>41500000</v>
      </c>
      <c r="F14" s="159">
        <v>41500000</v>
      </c>
      <c r="G14" s="159"/>
      <c r="H14" s="159">
        <v>913456</v>
      </c>
      <c r="I14" s="159">
        <v>1379918</v>
      </c>
      <c r="J14" s="159">
        <v>2293374</v>
      </c>
      <c r="K14" s="159">
        <v>633014</v>
      </c>
      <c r="L14" s="159">
        <v>2819850</v>
      </c>
      <c r="M14" s="159">
        <v>3516756</v>
      </c>
      <c r="N14" s="159">
        <v>6969620</v>
      </c>
      <c r="O14" s="159">
        <v>299731</v>
      </c>
      <c r="P14" s="159">
        <v>1327558</v>
      </c>
      <c r="Q14" s="159">
        <v>63260</v>
      </c>
      <c r="R14" s="159">
        <v>1690549</v>
      </c>
      <c r="S14" s="159">
        <v>-3712</v>
      </c>
      <c r="T14" s="159">
        <v>2538838</v>
      </c>
      <c r="U14" s="159">
        <v>20835141</v>
      </c>
      <c r="V14" s="159">
        <v>23370267</v>
      </c>
      <c r="W14" s="159">
        <v>34323810</v>
      </c>
      <c r="X14" s="159">
        <v>41500000</v>
      </c>
      <c r="Y14" s="159">
        <v>-7176190</v>
      </c>
      <c r="Z14" s="141">
        <v>-17.29</v>
      </c>
      <c r="AA14" s="225">
        <v>41500000</v>
      </c>
    </row>
    <row r="15" spans="1:27" ht="13.5">
      <c r="A15" s="135" t="s">
        <v>84</v>
      </c>
      <c r="B15" s="142"/>
      <c r="C15" s="153">
        <f aca="true" t="shared" si="2" ref="C15:Y15">SUM(C16:C18)</f>
        <v>1440994921</v>
      </c>
      <c r="D15" s="153">
        <f>SUM(D16:D18)</f>
        <v>0</v>
      </c>
      <c r="E15" s="154">
        <f t="shared" si="2"/>
        <v>1525399775</v>
      </c>
      <c r="F15" s="100">
        <f t="shared" si="2"/>
        <v>1535821428</v>
      </c>
      <c r="G15" s="100">
        <f t="shared" si="2"/>
        <v>148157</v>
      </c>
      <c r="H15" s="100">
        <f t="shared" si="2"/>
        <v>55955618</v>
      </c>
      <c r="I15" s="100">
        <f t="shared" si="2"/>
        <v>173657866</v>
      </c>
      <c r="J15" s="100">
        <f t="shared" si="2"/>
        <v>229761641</v>
      </c>
      <c r="K15" s="100">
        <f t="shared" si="2"/>
        <v>149700457</v>
      </c>
      <c r="L15" s="100">
        <f t="shared" si="2"/>
        <v>128977108</v>
      </c>
      <c r="M15" s="100">
        <f t="shared" si="2"/>
        <v>170165822</v>
      </c>
      <c r="N15" s="100">
        <f t="shared" si="2"/>
        <v>448843387</v>
      </c>
      <c r="O15" s="100">
        <f t="shared" si="2"/>
        <v>35566871</v>
      </c>
      <c r="P15" s="100">
        <f t="shared" si="2"/>
        <v>84383230</v>
      </c>
      <c r="Q15" s="100">
        <f t="shared" si="2"/>
        <v>138220298</v>
      </c>
      <c r="R15" s="100">
        <f t="shared" si="2"/>
        <v>258170399</v>
      </c>
      <c r="S15" s="100">
        <f t="shared" si="2"/>
        <v>155965551</v>
      </c>
      <c r="T15" s="100">
        <f t="shared" si="2"/>
        <v>165869422</v>
      </c>
      <c r="U15" s="100">
        <f t="shared" si="2"/>
        <v>261550175</v>
      </c>
      <c r="V15" s="100">
        <f t="shared" si="2"/>
        <v>583385148</v>
      </c>
      <c r="W15" s="100">
        <f t="shared" si="2"/>
        <v>1520160575</v>
      </c>
      <c r="X15" s="100">
        <f t="shared" si="2"/>
        <v>1535821428</v>
      </c>
      <c r="Y15" s="100">
        <f t="shared" si="2"/>
        <v>-15660853</v>
      </c>
      <c r="Z15" s="137">
        <f>+IF(X15&lt;&gt;0,+(Y15/X15)*100,0)</f>
        <v>-1.0197053325655254</v>
      </c>
      <c r="AA15" s="102">
        <f>SUM(AA16:AA18)</f>
        <v>1535821428</v>
      </c>
    </row>
    <row r="16" spans="1:27" ht="13.5">
      <c r="A16" s="138" t="s">
        <v>85</v>
      </c>
      <c r="B16" s="136"/>
      <c r="C16" s="155">
        <v>15621909</v>
      </c>
      <c r="D16" s="155"/>
      <c r="E16" s="156">
        <v>2700000</v>
      </c>
      <c r="F16" s="60">
        <v>2700000</v>
      </c>
      <c r="G16" s="60"/>
      <c r="H16" s="60">
        <v>46787</v>
      </c>
      <c r="I16" s="60">
        <v>39000</v>
      </c>
      <c r="J16" s="60">
        <v>85787</v>
      </c>
      <c r="K16" s="60">
        <v>50967</v>
      </c>
      <c r="L16" s="60">
        <v>285533</v>
      </c>
      <c r="M16" s="60"/>
      <c r="N16" s="60">
        <v>336500</v>
      </c>
      <c r="O16" s="60">
        <v>101089</v>
      </c>
      <c r="P16" s="60">
        <v>1758</v>
      </c>
      <c r="Q16" s="60">
        <v>83657</v>
      </c>
      <c r="R16" s="60">
        <v>186504</v>
      </c>
      <c r="S16" s="60">
        <v>1856953</v>
      </c>
      <c r="T16" s="60">
        <v>64758</v>
      </c>
      <c r="U16" s="60">
        <v>152063</v>
      </c>
      <c r="V16" s="60">
        <v>2073774</v>
      </c>
      <c r="W16" s="60">
        <v>2682565</v>
      </c>
      <c r="X16" s="60">
        <v>2700000</v>
      </c>
      <c r="Y16" s="60">
        <v>-17435</v>
      </c>
      <c r="Z16" s="140">
        <v>-0.65</v>
      </c>
      <c r="AA16" s="62">
        <v>2700000</v>
      </c>
    </row>
    <row r="17" spans="1:27" ht="13.5">
      <c r="A17" s="138" t="s">
        <v>86</v>
      </c>
      <c r="B17" s="136"/>
      <c r="C17" s="155">
        <v>1417438982</v>
      </c>
      <c r="D17" s="155"/>
      <c r="E17" s="156">
        <v>1513099775</v>
      </c>
      <c r="F17" s="60">
        <v>1525922428</v>
      </c>
      <c r="G17" s="60">
        <v>263417</v>
      </c>
      <c r="H17" s="60">
        <v>55846579</v>
      </c>
      <c r="I17" s="60">
        <v>173618866</v>
      </c>
      <c r="J17" s="60">
        <v>229728862</v>
      </c>
      <c r="K17" s="60">
        <v>149649490</v>
      </c>
      <c r="L17" s="60">
        <v>128691575</v>
      </c>
      <c r="M17" s="60">
        <v>170165822</v>
      </c>
      <c r="N17" s="60">
        <v>448506887</v>
      </c>
      <c r="O17" s="60">
        <v>34396632</v>
      </c>
      <c r="P17" s="60">
        <v>81853312</v>
      </c>
      <c r="Q17" s="60">
        <v>136607708</v>
      </c>
      <c r="R17" s="60">
        <v>252857652</v>
      </c>
      <c r="S17" s="60">
        <v>153846134</v>
      </c>
      <c r="T17" s="60">
        <v>165529642</v>
      </c>
      <c r="U17" s="60">
        <v>260516266</v>
      </c>
      <c r="V17" s="60">
        <v>579892042</v>
      </c>
      <c r="W17" s="60">
        <v>1510985443</v>
      </c>
      <c r="X17" s="60">
        <v>1525922428</v>
      </c>
      <c r="Y17" s="60">
        <v>-14936985</v>
      </c>
      <c r="Z17" s="140">
        <v>-0.98</v>
      </c>
      <c r="AA17" s="62">
        <v>1525922428</v>
      </c>
    </row>
    <row r="18" spans="1:27" ht="13.5">
      <c r="A18" s="138" t="s">
        <v>87</v>
      </c>
      <c r="B18" s="136"/>
      <c r="C18" s="155">
        <v>7934030</v>
      </c>
      <c r="D18" s="155"/>
      <c r="E18" s="156">
        <v>9600000</v>
      </c>
      <c r="F18" s="60">
        <v>7199000</v>
      </c>
      <c r="G18" s="60">
        <v>-115260</v>
      </c>
      <c r="H18" s="60">
        <v>62252</v>
      </c>
      <c r="I18" s="60"/>
      <c r="J18" s="60">
        <v>-53008</v>
      </c>
      <c r="K18" s="60"/>
      <c r="L18" s="60"/>
      <c r="M18" s="60"/>
      <c r="N18" s="60"/>
      <c r="O18" s="60">
        <v>1069150</v>
      </c>
      <c r="P18" s="60">
        <v>2528160</v>
      </c>
      <c r="Q18" s="60">
        <v>1528933</v>
      </c>
      <c r="R18" s="60">
        <v>5126243</v>
      </c>
      <c r="S18" s="60">
        <v>262464</v>
      </c>
      <c r="T18" s="60">
        <v>275022</v>
      </c>
      <c r="U18" s="60">
        <v>881846</v>
      </c>
      <c r="V18" s="60">
        <v>1419332</v>
      </c>
      <c r="W18" s="60">
        <v>6492567</v>
      </c>
      <c r="X18" s="60">
        <v>7199000</v>
      </c>
      <c r="Y18" s="60">
        <v>-706433</v>
      </c>
      <c r="Z18" s="140">
        <v>-9.81</v>
      </c>
      <c r="AA18" s="62">
        <v>7199000</v>
      </c>
    </row>
    <row r="19" spans="1:27" ht="13.5">
      <c r="A19" s="135" t="s">
        <v>88</v>
      </c>
      <c r="B19" s="142"/>
      <c r="C19" s="153">
        <f aca="true" t="shared" si="3" ref="C19:Y19">SUM(C20:C23)</f>
        <v>1609922451</v>
      </c>
      <c r="D19" s="153">
        <f>SUM(D20:D23)</f>
        <v>0</v>
      </c>
      <c r="E19" s="154">
        <f t="shared" si="3"/>
        <v>1412153369</v>
      </c>
      <c r="F19" s="100">
        <f t="shared" si="3"/>
        <v>1410484939</v>
      </c>
      <c r="G19" s="100">
        <f t="shared" si="3"/>
        <v>10836111</v>
      </c>
      <c r="H19" s="100">
        <f t="shared" si="3"/>
        <v>78258610</v>
      </c>
      <c r="I19" s="100">
        <f t="shared" si="3"/>
        <v>73474706</v>
      </c>
      <c r="J19" s="100">
        <f t="shared" si="3"/>
        <v>162569427</v>
      </c>
      <c r="K19" s="100">
        <f t="shared" si="3"/>
        <v>131960825</v>
      </c>
      <c r="L19" s="100">
        <f t="shared" si="3"/>
        <v>107307977</v>
      </c>
      <c r="M19" s="100">
        <f t="shared" si="3"/>
        <v>144638530</v>
      </c>
      <c r="N19" s="100">
        <f t="shared" si="3"/>
        <v>383907332</v>
      </c>
      <c r="O19" s="100">
        <f t="shared" si="3"/>
        <v>26503897</v>
      </c>
      <c r="P19" s="100">
        <f t="shared" si="3"/>
        <v>110289775</v>
      </c>
      <c r="Q19" s="100">
        <f t="shared" si="3"/>
        <v>95739772</v>
      </c>
      <c r="R19" s="100">
        <f t="shared" si="3"/>
        <v>232533444</v>
      </c>
      <c r="S19" s="100">
        <f t="shared" si="3"/>
        <v>73321767</v>
      </c>
      <c r="T19" s="100">
        <f t="shared" si="3"/>
        <v>194985825</v>
      </c>
      <c r="U19" s="100">
        <f t="shared" si="3"/>
        <v>330376274</v>
      </c>
      <c r="V19" s="100">
        <f t="shared" si="3"/>
        <v>598683866</v>
      </c>
      <c r="W19" s="100">
        <f t="shared" si="3"/>
        <v>1377694069</v>
      </c>
      <c r="X19" s="100">
        <f t="shared" si="3"/>
        <v>1410484939</v>
      </c>
      <c r="Y19" s="100">
        <f t="shared" si="3"/>
        <v>-32790870</v>
      </c>
      <c r="Z19" s="137">
        <f>+IF(X19&lt;&gt;0,+(Y19/X19)*100,0)</f>
        <v>-2.3247940543943657</v>
      </c>
      <c r="AA19" s="102">
        <f>SUM(AA20:AA23)</f>
        <v>1410484939</v>
      </c>
    </row>
    <row r="20" spans="1:27" ht="13.5">
      <c r="A20" s="138" t="s">
        <v>89</v>
      </c>
      <c r="B20" s="136"/>
      <c r="C20" s="155">
        <v>702972113</v>
      </c>
      <c r="D20" s="155"/>
      <c r="E20" s="156">
        <v>440157000</v>
      </c>
      <c r="F20" s="60">
        <v>441488570</v>
      </c>
      <c r="G20" s="60">
        <v>10477709</v>
      </c>
      <c r="H20" s="60">
        <v>23321506</v>
      </c>
      <c r="I20" s="60">
        <v>17267966</v>
      </c>
      <c r="J20" s="60">
        <v>51067181</v>
      </c>
      <c r="K20" s="60">
        <v>31764432</v>
      </c>
      <c r="L20" s="60">
        <v>25767666</v>
      </c>
      <c r="M20" s="60">
        <v>36959134</v>
      </c>
      <c r="N20" s="60">
        <v>94491232</v>
      </c>
      <c r="O20" s="60">
        <v>16568277</v>
      </c>
      <c r="P20" s="60">
        <v>60006886</v>
      </c>
      <c r="Q20" s="60">
        <v>24020252</v>
      </c>
      <c r="R20" s="60">
        <v>100595415</v>
      </c>
      <c r="S20" s="60">
        <v>14571191</v>
      </c>
      <c r="T20" s="60">
        <v>86003997</v>
      </c>
      <c r="U20" s="60">
        <v>76792884</v>
      </c>
      <c r="V20" s="60">
        <v>177368072</v>
      </c>
      <c r="W20" s="60">
        <v>423521900</v>
      </c>
      <c r="X20" s="60">
        <v>441488570</v>
      </c>
      <c r="Y20" s="60">
        <v>-17966670</v>
      </c>
      <c r="Z20" s="140">
        <v>-4.07</v>
      </c>
      <c r="AA20" s="62">
        <v>441488570</v>
      </c>
    </row>
    <row r="21" spans="1:27" ht="13.5">
      <c r="A21" s="138" t="s">
        <v>90</v>
      </c>
      <c r="B21" s="136"/>
      <c r="C21" s="155">
        <v>203483642</v>
      </c>
      <c r="D21" s="155"/>
      <c r="E21" s="156">
        <v>209200000</v>
      </c>
      <c r="F21" s="60">
        <v>209200000</v>
      </c>
      <c r="G21" s="60">
        <v>358402</v>
      </c>
      <c r="H21" s="60">
        <v>10984726</v>
      </c>
      <c r="I21" s="60">
        <v>19141646</v>
      </c>
      <c r="J21" s="60">
        <v>30484774</v>
      </c>
      <c r="K21" s="60">
        <v>20227745</v>
      </c>
      <c r="L21" s="60">
        <v>24623905</v>
      </c>
      <c r="M21" s="60">
        <v>20125555</v>
      </c>
      <c r="N21" s="60">
        <v>64977205</v>
      </c>
      <c r="O21" s="60">
        <v>2320703</v>
      </c>
      <c r="P21" s="60">
        <v>8120361</v>
      </c>
      <c r="Q21" s="60">
        <v>12995909</v>
      </c>
      <c r="R21" s="60">
        <v>23436973</v>
      </c>
      <c r="S21" s="60">
        <v>9515637</v>
      </c>
      <c r="T21" s="60">
        <v>28482676</v>
      </c>
      <c r="U21" s="60">
        <v>64680405</v>
      </c>
      <c r="V21" s="60">
        <v>102678718</v>
      </c>
      <c r="W21" s="60">
        <v>221577670</v>
      </c>
      <c r="X21" s="60">
        <v>209200000</v>
      </c>
      <c r="Y21" s="60">
        <v>12377670</v>
      </c>
      <c r="Z21" s="140">
        <v>5.92</v>
      </c>
      <c r="AA21" s="62">
        <v>209200000</v>
      </c>
    </row>
    <row r="22" spans="1:27" ht="13.5">
      <c r="A22" s="138" t="s">
        <v>91</v>
      </c>
      <c r="B22" s="136"/>
      <c r="C22" s="157">
        <v>703466696</v>
      </c>
      <c r="D22" s="157"/>
      <c r="E22" s="158">
        <v>745296369</v>
      </c>
      <c r="F22" s="159">
        <v>745296369</v>
      </c>
      <c r="G22" s="159"/>
      <c r="H22" s="159">
        <v>43952378</v>
      </c>
      <c r="I22" s="159">
        <v>37065094</v>
      </c>
      <c r="J22" s="159">
        <v>81017472</v>
      </c>
      <c r="K22" s="159">
        <v>79098766</v>
      </c>
      <c r="L22" s="159">
        <v>56916406</v>
      </c>
      <c r="M22" s="159">
        <v>87553841</v>
      </c>
      <c r="N22" s="159">
        <v>223569013</v>
      </c>
      <c r="O22" s="159">
        <v>7120910</v>
      </c>
      <c r="P22" s="159">
        <v>42162528</v>
      </c>
      <c r="Q22" s="159">
        <v>58562381</v>
      </c>
      <c r="R22" s="159">
        <v>107845819</v>
      </c>
      <c r="S22" s="159">
        <v>49234939</v>
      </c>
      <c r="T22" s="159">
        <v>80499152</v>
      </c>
      <c r="U22" s="159">
        <v>176191453</v>
      </c>
      <c r="V22" s="159">
        <v>305925544</v>
      </c>
      <c r="W22" s="159">
        <v>718357848</v>
      </c>
      <c r="X22" s="159">
        <v>745296369</v>
      </c>
      <c r="Y22" s="159">
        <v>-26938521</v>
      </c>
      <c r="Z22" s="141">
        <v>-3.61</v>
      </c>
      <c r="AA22" s="225">
        <v>745296369</v>
      </c>
    </row>
    <row r="23" spans="1:27" ht="13.5">
      <c r="A23" s="138" t="s">
        <v>92</v>
      </c>
      <c r="B23" s="136"/>
      <c r="C23" s="155"/>
      <c r="D23" s="155"/>
      <c r="E23" s="156">
        <v>17500000</v>
      </c>
      <c r="F23" s="60">
        <v>14500000</v>
      </c>
      <c r="G23" s="60"/>
      <c r="H23" s="60"/>
      <c r="I23" s="60"/>
      <c r="J23" s="60"/>
      <c r="K23" s="60">
        <v>869882</v>
      </c>
      <c r="L23" s="60"/>
      <c r="M23" s="60"/>
      <c r="N23" s="60">
        <v>869882</v>
      </c>
      <c r="O23" s="60">
        <v>494007</v>
      </c>
      <c r="P23" s="60"/>
      <c r="Q23" s="60">
        <v>161230</v>
      </c>
      <c r="R23" s="60">
        <v>655237</v>
      </c>
      <c r="S23" s="60"/>
      <c r="T23" s="60"/>
      <c r="U23" s="60">
        <v>12711532</v>
      </c>
      <c r="V23" s="60">
        <v>12711532</v>
      </c>
      <c r="W23" s="60">
        <v>14236651</v>
      </c>
      <c r="X23" s="60">
        <v>14500000</v>
      </c>
      <c r="Y23" s="60">
        <v>-263349</v>
      </c>
      <c r="Z23" s="140">
        <v>-1.82</v>
      </c>
      <c r="AA23" s="62">
        <v>14500000</v>
      </c>
    </row>
    <row r="24" spans="1:27" ht="13.5">
      <c r="A24" s="135" t="s">
        <v>93</v>
      </c>
      <c r="B24" s="142"/>
      <c r="C24" s="153">
        <v>33664641</v>
      </c>
      <c r="D24" s="153"/>
      <c r="E24" s="154">
        <v>36900000</v>
      </c>
      <c r="F24" s="100">
        <v>36900000</v>
      </c>
      <c r="G24" s="100"/>
      <c r="H24" s="100">
        <v>1054356</v>
      </c>
      <c r="I24" s="100">
        <v>4016460</v>
      </c>
      <c r="J24" s="100">
        <v>5070816</v>
      </c>
      <c r="K24" s="100">
        <v>5591847</v>
      </c>
      <c r="L24" s="100">
        <v>7606321</v>
      </c>
      <c r="M24" s="100">
        <v>2631746</v>
      </c>
      <c r="N24" s="100">
        <v>15829914</v>
      </c>
      <c r="O24" s="100">
        <v>655951</v>
      </c>
      <c r="P24" s="100">
        <v>2973560</v>
      </c>
      <c r="Q24" s="100">
        <v>1725822</v>
      </c>
      <c r="R24" s="100">
        <v>5355333</v>
      </c>
      <c r="S24" s="100">
        <v>2315684</v>
      </c>
      <c r="T24" s="100">
        <v>4556177</v>
      </c>
      <c r="U24" s="100">
        <v>3332246</v>
      </c>
      <c r="V24" s="100">
        <v>10204107</v>
      </c>
      <c r="W24" s="100">
        <v>36460170</v>
      </c>
      <c r="X24" s="100">
        <v>36900000</v>
      </c>
      <c r="Y24" s="100">
        <v>-439830</v>
      </c>
      <c r="Z24" s="137">
        <v>-1.19</v>
      </c>
      <c r="AA24" s="102">
        <v>36900000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4550503401</v>
      </c>
      <c r="D25" s="217">
        <f>+D5+D9+D15+D19+D24</f>
        <v>0</v>
      </c>
      <c r="E25" s="230">
        <f t="shared" si="4"/>
        <v>4345256415</v>
      </c>
      <c r="F25" s="219">
        <f t="shared" si="4"/>
        <v>4507590226</v>
      </c>
      <c r="G25" s="219">
        <f t="shared" si="4"/>
        <v>15149929</v>
      </c>
      <c r="H25" s="219">
        <f t="shared" si="4"/>
        <v>174108956</v>
      </c>
      <c r="I25" s="219">
        <f t="shared" si="4"/>
        <v>323983387</v>
      </c>
      <c r="J25" s="219">
        <f t="shared" si="4"/>
        <v>513242272</v>
      </c>
      <c r="K25" s="219">
        <f t="shared" si="4"/>
        <v>393485131</v>
      </c>
      <c r="L25" s="219">
        <f t="shared" si="4"/>
        <v>319940275</v>
      </c>
      <c r="M25" s="219">
        <f t="shared" si="4"/>
        <v>466139927</v>
      </c>
      <c r="N25" s="219">
        <f t="shared" si="4"/>
        <v>1179565333</v>
      </c>
      <c r="O25" s="219">
        <f t="shared" si="4"/>
        <v>92945764</v>
      </c>
      <c r="P25" s="219">
        <f t="shared" si="4"/>
        <v>247036585</v>
      </c>
      <c r="Q25" s="219">
        <f t="shared" si="4"/>
        <v>331754898</v>
      </c>
      <c r="R25" s="219">
        <f t="shared" si="4"/>
        <v>671737247</v>
      </c>
      <c r="S25" s="219">
        <f t="shared" si="4"/>
        <v>305189913</v>
      </c>
      <c r="T25" s="219">
        <f t="shared" si="4"/>
        <v>657355166</v>
      </c>
      <c r="U25" s="219">
        <f t="shared" si="4"/>
        <v>880603070</v>
      </c>
      <c r="V25" s="219">
        <f t="shared" si="4"/>
        <v>1843148149</v>
      </c>
      <c r="W25" s="219">
        <f t="shared" si="4"/>
        <v>4207693001</v>
      </c>
      <c r="X25" s="219">
        <f t="shared" si="4"/>
        <v>4507590226</v>
      </c>
      <c r="Y25" s="219">
        <f t="shared" si="4"/>
        <v>-299897225</v>
      </c>
      <c r="Z25" s="231">
        <f>+IF(X25&lt;&gt;0,+(Y25/X25)*100,0)</f>
        <v>-6.6531607791271306</v>
      </c>
      <c r="AA25" s="232">
        <f>+AA5+AA9+AA15+AA19+AA24</f>
        <v>4507590226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2076699119</v>
      </c>
      <c r="D28" s="155"/>
      <c r="E28" s="156">
        <v>2025509969</v>
      </c>
      <c r="F28" s="60">
        <v>2144154818</v>
      </c>
      <c r="G28" s="60">
        <v>33967978</v>
      </c>
      <c r="H28" s="60">
        <v>85777407</v>
      </c>
      <c r="I28" s="60">
        <v>190327320</v>
      </c>
      <c r="J28" s="60">
        <v>310072705</v>
      </c>
      <c r="K28" s="60">
        <v>211518776</v>
      </c>
      <c r="L28" s="60">
        <v>131940793</v>
      </c>
      <c r="M28" s="60">
        <v>280272116</v>
      </c>
      <c r="N28" s="60">
        <v>623731685</v>
      </c>
      <c r="O28" s="60">
        <v>34239241</v>
      </c>
      <c r="P28" s="60">
        <v>110601413</v>
      </c>
      <c r="Q28" s="60">
        <v>198196666</v>
      </c>
      <c r="R28" s="60">
        <v>343037320</v>
      </c>
      <c r="S28" s="60">
        <v>166247091</v>
      </c>
      <c r="T28" s="60">
        <v>330779572</v>
      </c>
      <c r="U28" s="60">
        <v>284869609</v>
      </c>
      <c r="V28" s="60">
        <v>781896272</v>
      </c>
      <c r="W28" s="60">
        <v>2058737982</v>
      </c>
      <c r="X28" s="60">
        <v>2144154818</v>
      </c>
      <c r="Y28" s="60">
        <v>-85416836</v>
      </c>
      <c r="Z28" s="140">
        <v>-3.98</v>
      </c>
      <c r="AA28" s="155">
        <v>2144154818</v>
      </c>
    </row>
    <row r="29" spans="1:27" ht="13.5">
      <c r="A29" s="234" t="s">
        <v>134</v>
      </c>
      <c r="B29" s="136"/>
      <c r="C29" s="155">
        <v>74846413</v>
      </c>
      <c r="D29" s="155"/>
      <c r="E29" s="156">
        <v>71529000</v>
      </c>
      <c r="F29" s="60">
        <v>75623863</v>
      </c>
      <c r="G29" s="60"/>
      <c r="H29" s="60"/>
      <c r="I29" s="60">
        <v>2422262</v>
      </c>
      <c r="J29" s="60">
        <v>2422262</v>
      </c>
      <c r="K29" s="60"/>
      <c r="L29" s="60">
        <v>60199</v>
      </c>
      <c r="M29" s="60">
        <v>846224</v>
      </c>
      <c r="N29" s="60">
        <v>906423</v>
      </c>
      <c r="O29" s="60">
        <v>234555</v>
      </c>
      <c r="P29" s="60">
        <v>197902</v>
      </c>
      <c r="Q29" s="60">
        <v>1789322</v>
      </c>
      <c r="R29" s="60">
        <v>2221779</v>
      </c>
      <c r="S29" s="60">
        <v>1173252</v>
      </c>
      <c r="T29" s="60">
        <v>4661600</v>
      </c>
      <c r="U29" s="60">
        <v>5601743</v>
      </c>
      <c r="V29" s="60">
        <v>11436595</v>
      </c>
      <c r="W29" s="60">
        <v>16987059</v>
      </c>
      <c r="X29" s="60">
        <v>75623863</v>
      </c>
      <c r="Y29" s="60">
        <v>-58636804</v>
      </c>
      <c r="Z29" s="140">
        <v>-77.54</v>
      </c>
      <c r="AA29" s="62">
        <v>75623863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2151545532</v>
      </c>
      <c r="D32" s="210">
        <f>SUM(D28:D31)</f>
        <v>0</v>
      </c>
      <c r="E32" s="211">
        <f t="shared" si="5"/>
        <v>2097038969</v>
      </c>
      <c r="F32" s="77">
        <f t="shared" si="5"/>
        <v>2219778681</v>
      </c>
      <c r="G32" s="77">
        <f t="shared" si="5"/>
        <v>33967978</v>
      </c>
      <c r="H32" s="77">
        <f t="shared" si="5"/>
        <v>85777407</v>
      </c>
      <c r="I32" s="77">
        <f t="shared" si="5"/>
        <v>192749582</v>
      </c>
      <c r="J32" s="77">
        <f t="shared" si="5"/>
        <v>312494967</v>
      </c>
      <c r="K32" s="77">
        <f t="shared" si="5"/>
        <v>211518776</v>
      </c>
      <c r="L32" s="77">
        <f t="shared" si="5"/>
        <v>132000992</v>
      </c>
      <c r="M32" s="77">
        <f t="shared" si="5"/>
        <v>281118340</v>
      </c>
      <c r="N32" s="77">
        <f t="shared" si="5"/>
        <v>624638108</v>
      </c>
      <c r="O32" s="77">
        <f t="shared" si="5"/>
        <v>34473796</v>
      </c>
      <c r="P32" s="77">
        <f t="shared" si="5"/>
        <v>110799315</v>
      </c>
      <c r="Q32" s="77">
        <f t="shared" si="5"/>
        <v>199985988</v>
      </c>
      <c r="R32" s="77">
        <f t="shared" si="5"/>
        <v>345259099</v>
      </c>
      <c r="S32" s="77">
        <f t="shared" si="5"/>
        <v>167420343</v>
      </c>
      <c r="T32" s="77">
        <f t="shared" si="5"/>
        <v>335441172</v>
      </c>
      <c r="U32" s="77">
        <f t="shared" si="5"/>
        <v>290471352</v>
      </c>
      <c r="V32" s="77">
        <f t="shared" si="5"/>
        <v>793332867</v>
      </c>
      <c r="W32" s="77">
        <f t="shared" si="5"/>
        <v>2075725041</v>
      </c>
      <c r="X32" s="77">
        <f t="shared" si="5"/>
        <v>2219778681</v>
      </c>
      <c r="Y32" s="77">
        <f t="shared" si="5"/>
        <v>-144053640</v>
      </c>
      <c r="Z32" s="212">
        <f>+IF(X32&lt;&gt;0,+(Y32/X32)*100,0)</f>
        <v>-6.48954966695619</v>
      </c>
      <c r="AA32" s="79">
        <f>SUM(AA28:AA31)</f>
        <v>2219778681</v>
      </c>
    </row>
    <row r="33" spans="1:27" ht="13.5">
      <c r="A33" s="237" t="s">
        <v>51</v>
      </c>
      <c r="B33" s="136" t="s">
        <v>137</v>
      </c>
      <c r="C33" s="155">
        <v>86435401</v>
      </c>
      <c r="D33" s="155"/>
      <c r="E33" s="156">
        <v>95900000</v>
      </c>
      <c r="F33" s="60">
        <v>95900000</v>
      </c>
      <c r="G33" s="60">
        <v>1440760</v>
      </c>
      <c r="H33" s="60">
        <v>4395640</v>
      </c>
      <c r="I33" s="60">
        <v>5988531</v>
      </c>
      <c r="J33" s="60">
        <v>11824931</v>
      </c>
      <c r="K33" s="60">
        <v>9398305</v>
      </c>
      <c r="L33" s="60">
        <v>5402190</v>
      </c>
      <c r="M33" s="60">
        <v>7214091</v>
      </c>
      <c r="N33" s="60">
        <v>22014586</v>
      </c>
      <c r="O33" s="60">
        <v>2487657</v>
      </c>
      <c r="P33" s="60">
        <v>3661662</v>
      </c>
      <c r="Q33" s="60">
        <v>5560241</v>
      </c>
      <c r="R33" s="60">
        <v>11709560</v>
      </c>
      <c r="S33" s="60">
        <v>6130666</v>
      </c>
      <c r="T33" s="60">
        <v>4854350</v>
      </c>
      <c r="U33" s="60">
        <v>37272798</v>
      </c>
      <c r="V33" s="60">
        <v>48257814</v>
      </c>
      <c r="W33" s="60">
        <v>93806891</v>
      </c>
      <c r="X33" s="60">
        <v>95900000</v>
      </c>
      <c r="Y33" s="60">
        <v>-2093109</v>
      </c>
      <c r="Z33" s="140">
        <v>-2.18</v>
      </c>
      <c r="AA33" s="62">
        <v>95900000</v>
      </c>
    </row>
    <row r="34" spans="1:27" ht="13.5">
      <c r="A34" s="237" t="s">
        <v>52</v>
      </c>
      <c r="B34" s="136" t="s">
        <v>138</v>
      </c>
      <c r="C34" s="155">
        <v>2126587938</v>
      </c>
      <c r="D34" s="155"/>
      <c r="E34" s="156">
        <v>1600000000</v>
      </c>
      <c r="F34" s="60">
        <v>1600000000</v>
      </c>
      <c r="G34" s="60">
        <v>-20099458</v>
      </c>
      <c r="H34" s="60">
        <v>70075293</v>
      </c>
      <c r="I34" s="60">
        <v>98779796</v>
      </c>
      <c r="J34" s="60">
        <v>148755631</v>
      </c>
      <c r="K34" s="60">
        <v>136432777</v>
      </c>
      <c r="L34" s="60">
        <v>136532823</v>
      </c>
      <c r="M34" s="60">
        <v>140234856</v>
      </c>
      <c r="N34" s="60">
        <v>413200456</v>
      </c>
      <c r="O34" s="60">
        <v>33618520</v>
      </c>
      <c r="P34" s="60">
        <v>98618179</v>
      </c>
      <c r="Q34" s="60">
        <v>84698377</v>
      </c>
      <c r="R34" s="60">
        <v>216935076</v>
      </c>
      <c r="S34" s="60">
        <v>92218470</v>
      </c>
      <c r="T34" s="60">
        <v>253257966</v>
      </c>
      <c r="U34" s="60">
        <v>385407122</v>
      </c>
      <c r="V34" s="60">
        <v>730883558</v>
      </c>
      <c r="W34" s="60">
        <v>1509774721</v>
      </c>
      <c r="X34" s="60">
        <v>1600000000</v>
      </c>
      <c r="Y34" s="60">
        <v>-90225279</v>
      </c>
      <c r="Z34" s="140">
        <v>-5.64</v>
      </c>
      <c r="AA34" s="62">
        <v>1600000000</v>
      </c>
    </row>
    <row r="35" spans="1:27" ht="13.5">
      <c r="A35" s="237" t="s">
        <v>53</v>
      </c>
      <c r="B35" s="136"/>
      <c r="C35" s="155">
        <v>185934530</v>
      </c>
      <c r="D35" s="155"/>
      <c r="E35" s="156">
        <v>552317446</v>
      </c>
      <c r="F35" s="60">
        <v>591911545</v>
      </c>
      <c r="G35" s="60">
        <v>-159352</v>
      </c>
      <c r="H35" s="60">
        <v>13860616</v>
      </c>
      <c r="I35" s="60">
        <v>26465478</v>
      </c>
      <c r="J35" s="60">
        <v>40166742</v>
      </c>
      <c r="K35" s="60">
        <v>36135277</v>
      </c>
      <c r="L35" s="60">
        <v>46004270</v>
      </c>
      <c r="M35" s="60">
        <v>37572640</v>
      </c>
      <c r="N35" s="60">
        <v>119712187</v>
      </c>
      <c r="O35" s="60">
        <v>22365790</v>
      </c>
      <c r="P35" s="60">
        <v>33957432</v>
      </c>
      <c r="Q35" s="60">
        <v>41510292</v>
      </c>
      <c r="R35" s="60">
        <v>97833514</v>
      </c>
      <c r="S35" s="60">
        <v>39420435</v>
      </c>
      <c r="T35" s="60">
        <v>63801681</v>
      </c>
      <c r="U35" s="60">
        <v>167451798</v>
      </c>
      <c r="V35" s="60">
        <v>270673914</v>
      </c>
      <c r="W35" s="60">
        <v>528386357</v>
      </c>
      <c r="X35" s="60">
        <v>591911545</v>
      </c>
      <c r="Y35" s="60">
        <v>-63525188</v>
      </c>
      <c r="Z35" s="140">
        <v>-10.73</v>
      </c>
      <c r="AA35" s="62">
        <v>591911545</v>
      </c>
    </row>
    <row r="36" spans="1:27" ht="13.5">
      <c r="A36" s="238" t="s">
        <v>139</v>
      </c>
      <c r="B36" s="149"/>
      <c r="C36" s="222">
        <f aca="true" t="shared" si="6" ref="C36:Y36">SUM(C32:C35)</f>
        <v>4550503401</v>
      </c>
      <c r="D36" s="222">
        <f>SUM(D32:D35)</f>
        <v>0</v>
      </c>
      <c r="E36" s="218">
        <f t="shared" si="6"/>
        <v>4345256415</v>
      </c>
      <c r="F36" s="220">
        <f t="shared" si="6"/>
        <v>4507590226</v>
      </c>
      <c r="G36" s="220">
        <f t="shared" si="6"/>
        <v>15149928</v>
      </c>
      <c r="H36" s="220">
        <f t="shared" si="6"/>
        <v>174108956</v>
      </c>
      <c r="I36" s="220">
        <f t="shared" si="6"/>
        <v>323983387</v>
      </c>
      <c r="J36" s="220">
        <f t="shared" si="6"/>
        <v>513242271</v>
      </c>
      <c r="K36" s="220">
        <f t="shared" si="6"/>
        <v>393485135</v>
      </c>
      <c r="L36" s="220">
        <f t="shared" si="6"/>
        <v>319940275</v>
      </c>
      <c r="M36" s="220">
        <f t="shared" si="6"/>
        <v>466139927</v>
      </c>
      <c r="N36" s="220">
        <f t="shared" si="6"/>
        <v>1179565337</v>
      </c>
      <c r="O36" s="220">
        <f t="shared" si="6"/>
        <v>92945763</v>
      </c>
      <c r="P36" s="220">
        <f t="shared" si="6"/>
        <v>247036588</v>
      </c>
      <c r="Q36" s="220">
        <f t="shared" si="6"/>
        <v>331754898</v>
      </c>
      <c r="R36" s="220">
        <f t="shared" si="6"/>
        <v>671737249</v>
      </c>
      <c r="S36" s="220">
        <f t="shared" si="6"/>
        <v>305189914</v>
      </c>
      <c r="T36" s="220">
        <f t="shared" si="6"/>
        <v>657355169</v>
      </c>
      <c r="U36" s="220">
        <f t="shared" si="6"/>
        <v>880603070</v>
      </c>
      <c r="V36" s="220">
        <f t="shared" si="6"/>
        <v>1843148153</v>
      </c>
      <c r="W36" s="220">
        <f t="shared" si="6"/>
        <v>4207693010</v>
      </c>
      <c r="X36" s="220">
        <f t="shared" si="6"/>
        <v>4507590226</v>
      </c>
      <c r="Y36" s="220">
        <f t="shared" si="6"/>
        <v>-299897216</v>
      </c>
      <c r="Z36" s="221">
        <f>+IF(X36&lt;&gt;0,+(Y36/X36)*100,0)</f>
        <v>-6.653160579463906</v>
      </c>
      <c r="AA36" s="239">
        <f>SUM(AA32:AA35)</f>
        <v>4507590226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740967794</v>
      </c>
      <c r="D6" s="155"/>
      <c r="E6" s="59">
        <v>209316808</v>
      </c>
      <c r="F6" s="60">
        <v>252809094</v>
      </c>
      <c r="G6" s="60">
        <v>357663072</v>
      </c>
      <c r="H6" s="60">
        <v>108668579</v>
      </c>
      <c r="I6" s="60">
        <v>7705833</v>
      </c>
      <c r="J6" s="60">
        <v>7705833</v>
      </c>
      <c r="K6" s="60">
        <v>4680897</v>
      </c>
      <c r="L6" s="60">
        <v>289934891</v>
      </c>
      <c r="M6" s="60">
        <v>327087</v>
      </c>
      <c r="N6" s="60">
        <v>327087</v>
      </c>
      <c r="O6" s="60">
        <v>327087</v>
      </c>
      <c r="P6" s="60">
        <v>39200407</v>
      </c>
      <c r="Q6" s="60">
        <v>113492811</v>
      </c>
      <c r="R6" s="60">
        <v>113492811</v>
      </c>
      <c r="S6" s="60">
        <v>37726080</v>
      </c>
      <c r="T6" s="60">
        <v>91601247</v>
      </c>
      <c r="U6" s="60">
        <v>105147115</v>
      </c>
      <c r="V6" s="60">
        <v>105147115</v>
      </c>
      <c r="W6" s="60">
        <v>105147115</v>
      </c>
      <c r="X6" s="60">
        <v>252809094</v>
      </c>
      <c r="Y6" s="60">
        <v>-147661979</v>
      </c>
      <c r="Z6" s="140">
        <v>-58.41</v>
      </c>
      <c r="AA6" s="62">
        <v>252809094</v>
      </c>
    </row>
    <row r="7" spans="1:27" ht="13.5">
      <c r="A7" s="249" t="s">
        <v>144</v>
      </c>
      <c r="B7" s="182"/>
      <c r="C7" s="155">
        <v>636003487</v>
      </c>
      <c r="D7" s="155"/>
      <c r="E7" s="59">
        <v>1474209314</v>
      </c>
      <c r="F7" s="60">
        <v>1163930372</v>
      </c>
      <c r="G7" s="60">
        <v>371813989</v>
      </c>
      <c r="H7" s="60">
        <v>369590911</v>
      </c>
      <c r="I7" s="60">
        <v>549602741</v>
      </c>
      <c r="J7" s="60">
        <v>549602741</v>
      </c>
      <c r="K7" s="60">
        <v>544568898</v>
      </c>
      <c r="L7" s="60">
        <v>544568898</v>
      </c>
      <c r="M7" s="60">
        <v>625251498</v>
      </c>
      <c r="N7" s="60">
        <v>625251498</v>
      </c>
      <c r="O7" s="60">
        <v>628529556</v>
      </c>
      <c r="P7" s="60">
        <v>655705932</v>
      </c>
      <c r="Q7" s="60">
        <v>1053317199</v>
      </c>
      <c r="R7" s="60">
        <v>1053317199</v>
      </c>
      <c r="S7" s="60">
        <v>709505949</v>
      </c>
      <c r="T7" s="60">
        <v>737976331</v>
      </c>
      <c r="U7" s="60">
        <v>622948674</v>
      </c>
      <c r="V7" s="60">
        <v>622948674</v>
      </c>
      <c r="W7" s="60">
        <v>622948674</v>
      </c>
      <c r="X7" s="60">
        <v>1163930372</v>
      </c>
      <c r="Y7" s="60">
        <v>-540981698</v>
      </c>
      <c r="Z7" s="140">
        <v>-46.48</v>
      </c>
      <c r="AA7" s="62">
        <v>1163930372</v>
      </c>
    </row>
    <row r="8" spans="1:27" ht="13.5">
      <c r="A8" s="249" t="s">
        <v>145</v>
      </c>
      <c r="B8" s="182"/>
      <c r="C8" s="155">
        <v>3124929903</v>
      </c>
      <c r="D8" s="155"/>
      <c r="E8" s="59">
        <v>2948876799</v>
      </c>
      <c r="F8" s="60">
        <v>3174394085</v>
      </c>
      <c r="G8" s="60">
        <v>2639597761</v>
      </c>
      <c r="H8" s="60">
        <v>2958794924</v>
      </c>
      <c r="I8" s="60">
        <v>2953946948</v>
      </c>
      <c r="J8" s="60">
        <v>2953946948</v>
      </c>
      <c r="K8" s="60">
        <v>2732411087</v>
      </c>
      <c r="L8" s="60">
        <v>2590389316</v>
      </c>
      <c r="M8" s="60">
        <v>2657594113</v>
      </c>
      <c r="N8" s="60">
        <v>2657594113</v>
      </c>
      <c r="O8" s="60">
        <v>2731911818</v>
      </c>
      <c r="P8" s="60">
        <v>2969687976</v>
      </c>
      <c r="Q8" s="60">
        <v>2636054129</v>
      </c>
      <c r="R8" s="60">
        <v>2636054129</v>
      </c>
      <c r="S8" s="60">
        <v>2772568973</v>
      </c>
      <c r="T8" s="60">
        <v>2877554345</v>
      </c>
      <c r="U8" s="60">
        <v>3575168160</v>
      </c>
      <c r="V8" s="60">
        <v>3575168160</v>
      </c>
      <c r="W8" s="60">
        <v>3575168160</v>
      </c>
      <c r="X8" s="60">
        <v>3174394085</v>
      </c>
      <c r="Y8" s="60">
        <v>400774075</v>
      </c>
      <c r="Z8" s="140">
        <v>12.63</v>
      </c>
      <c r="AA8" s="62">
        <v>3174394085</v>
      </c>
    </row>
    <row r="9" spans="1:27" ht="13.5">
      <c r="A9" s="249" t="s">
        <v>146</v>
      </c>
      <c r="B9" s="182"/>
      <c r="C9" s="155">
        <v>584694008</v>
      </c>
      <c r="D9" s="155"/>
      <c r="E9" s="59">
        <v>839851250</v>
      </c>
      <c r="F9" s="60">
        <v>614036077</v>
      </c>
      <c r="G9" s="60">
        <v>1312069094</v>
      </c>
      <c r="H9" s="60">
        <v>463490679</v>
      </c>
      <c r="I9" s="60">
        <v>479772679</v>
      </c>
      <c r="J9" s="60">
        <v>479772679</v>
      </c>
      <c r="K9" s="60">
        <v>482807910</v>
      </c>
      <c r="L9" s="60">
        <v>1025200939</v>
      </c>
      <c r="M9" s="60">
        <v>472201338</v>
      </c>
      <c r="N9" s="60">
        <v>472201338</v>
      </c>
      <c r="O9" s="60">
        <v>494883033</v>
      </c>
      <c r="P9" s="60">
        <v>502157178</v>
      </c>
      <c r="Q9" s="60">
        <v>644879600</v>
      </c>
      <c r="R9" s="60">
        <v>644879600</v>
      </c>
      <c r="S9" s="60">
        <v>655488466</v>
      </c>
      <c r="T9" s="60">
        <v>686535773</v>
      </c>
      <c r="U9" s="60">
        <v>678403320</v>
      </c>
      <c r="V9" s="60">
        <v>678403320</v>
      </c>
      <c r="W9" s="60">
        <v>678403320</v>
      </c>
      <c r="X9" s="60">
        <v>614036077</v>
      </c>
      <c r="Y9" s="60">
        <v>64367243</v>
      </c>
      <c r="Z9" s="140">
        <v>10.48</v>
      </c>
      <c r="AA9" s="62">
        <v>614036077</v>
      </c>
    </row>
    <row r="10" spans="1:27" ht="13.5">
      <c r="A10" s="249" t="s">
        <v>147</v>
      </c>
      <c r="B10" s="182"/>
      <c r="C10" s="155">
        <v>119303329</v>
      </c>
      <c r="D10" s="155"/>
      <c r="E10" s="59">
        <v>162120377</v>
      </c>
      <c r="F10" s="60">
        <v>176017185</v>
      </c>
      <c r="G10" s="159">
        <v>107855572</v>
      </c>
      <c r="H10" s="159">
        <v>107855572</v>
      </c>
      <c r="I10" s="159">
        <v>107855572</v>
      </c>
      <c r="J10" s="60">
        <v>107855572</v>
      </c>
      <c r="K10" s="159">
        <v>107855572</v>
      </c>
      <c r="L10" s="159">
        <v>107855572</v>
      </c>
      <c r="M10" s="60">
        <v>94142769</v>
      </c>
      <c r="N10" s="159">
        <v>94142769</v>
      </c>
      <c r="O10" s="159">
        <v>94142769</v>
      </c>
      <c r="P10" s="159">
        <v>94142769</v>
      </c>
      <c r="Q10" s="60">
        <v>94142769</v>
      </c>
      <c r="R10" s="159">
        <v>94142769</v>
      </c>
      <c r="S10" s="159">
        <v>94142769</v>
      </c>
      <c r="T10" s="60">
        <v>94142769</v>
      </c>
      <c r="U10" s="159">
        <v>94142769</v>
      </c>
      <c r="V10" s="159">
        <v>94142769</v>
      </c>
      <c r="W10" s="159">
        <v>94142769</v>
      </c>
      <c r="X10" s="60">
        <v>176017185</v>
      </c>
      <c r="Y10" s="159">
        <v>-81874416</v>
      </c>
      <c r="Z10" s="141">
        <v>-46.52</v>
      </c>
      <c r="AA10" s="225">
        <v>176017185</v>
      </c>
    </row>
    <row r="11" spans="1:27" ht="13.5">
      <c r="A11" s="249" t="s">
        <v>148</v>
      </c>
      <c r="B11" s="182"/>
      <c r="C11" s="155">
        <v>402238641</v>
      </c>
      <c r="D11" s="155"/>
      <c r="E11" s="59">
        <v>464990157</v>
      </c>
      <c r="F11" s="60">
        <v>424518564</v>
      </c>
      <c r="G11" s="60">
        <v>368584502</v>
      </c>
      <c r="H11" s="60">
        <v>390033224</v>
      </c>
      <c r="I11" s="60">
        <v>387128855</v>
      </c>
      <c r="J11" s="60">
        <v>387128855</v>
      </c>
      <c r="K11" s="60">
        <v>384288984</v>
      </c>
      <c r="L11" s="60">
        <v>409443026</v>
      </c>
      <c r="M11" s="60">
        <v>432176512</v>
      </c>
      <c r="N11" s="60">
        <v>432176512</v>
      </c>
      <c r="O11" s="60">
        <v>423235724</v>
      </c>
      <c r="P11" s="60">
        <v>420095396</v>
      </c>
      <c r="Q11" s="60">
        <v>423143448</v>
      </c>
      <c r="R11" s="60">
        <v>423143448</v>
      </c>
      <c r="S11" s="60">
        <v>428258619</v>
      </c>
      <c r="T11" s="60">
        <v>427691647</v>
      </c>
      <c r="U11" s="60">
        <v>395612209</v>
      </c>
      <c r="V11" s="60">
        <v>395612209</v>
      </c>
      <c r="W11" s="60">
        <v>395612209</v>
      </c>
      <c r="X11" s="60">
        <v>424518564</v>
      </c>
      <c r="Y11" s="60">
        <v>-28906355</v>
      </c>
      <c r="Z11" s="140">
        <v>-6.81</v>
      </c>
      <c r="AA11" s="62">
        <v>424518564</v>
      </c>
    </row>
    <row r="12" spans="1:27" ht="13.5">
      <c r="A12" s="250" t="s">
        <v>56</v>
      </c>
      <c r="B12" s="251"/>
      <c r="C12" s="168">
        <f aca="true" t="shared" si="0" ref="C12:Y12">SUM(C6:C11)</f>
        <v>5608137162</v>
      </c>
      <c r="D12" s="168">
        <f>SUM(D6:D11)</f>
        <v>0</v>
      </c>
      <c r="E12" s="72">
        <f t="shared" si="0"/>
        <v>6099364705</v>
      </c>
      <c r="F12" s="73">
        <f t="shared" si="0"/>
        <v>5805705377</v>
      </c>
      <c r="G12" s="73">
        <f t="shared" si="0"/>
        <v>5157583990</v>
      </c>
      <c r="H12" s="73">
        <f t="shared" si="0"/>
        <v>4398433889</v>
      </c>
      <c r="I12" s="73">
        <f t="shared" si="0"/>
        <v>4486012628</v>
      </c>
      <c r="J12" s="73">
        <f t="shared" si="0"/>
        <v>4486012628</v>
      </c>
      <c r="K12" s="73">
        <f t="shared" si="0"/>
        <v>4256613348</v>
      </c>
      <c r="L12" s="73">
        <f t="shared" si="0"/>
        <v>4967392642</v>
      </c>
      <c r="M12" s="73">
        <f t="shared" si="0"/>
        <v>4281693317</v>
      </c>
      <c r="N12" s="73">
        <f t="shared" si="0"/>
        <v>4281693317</v>
      </c>
      <c r="O12" s="73">
        <f t="shared" si="0"/>
        <v>4373029987</v>
      </c>
      <c r="P12" s="73">
        <f t="shared" si="0"/>
        <v>4680989658</v>
      </c>
      <c r="Q12" s="73">
        <f t="shared" si="0"/>
        <v>4965029956</v>
      </c>
      <c r="R12" s="73">
        <f t="shared" si="0"/>
        <v>4965029956</v>
      </c>
      <c r="S12" s="73">
        <f t="shared" si="0"/>
        <v>4697690856</v>
      </c>
      <c r="T12" s="73">
        <f t="shared" si="0"/>
        <v>4915502112</v>
      </c>
      <c r="U12" s="73">
        <f t="shared" si="0"/>
        <v>5471422247</v>
      </c>
      <c r="V12" s="73">
        <f t="shared" si="0"/>
        <v>5471422247</v>
      </c>
      <c r="W12" s="73">
        <f t="shared" si="0"/>
        <v>5471422247</v>
      </c>
      <c r="X12" s="73">
        <f t="shared" si="0"/>
        <v>5805705377</v>
      </c>
      <c r="Y12" s="73">
        <f t="shared" si="0"/>
        <v>-334283130</v>
      </c>
      <c r="Z12" s="170">
        <f>+IF(X12&lt;&gt;0,+(Y12/X12)*100,0)</f>
        <v>-5.7578383382026725</v>
      </c>
      <c r="AA12" s="74">
        <f>SUM(AA6:AA11)</f>
        <v>5805705377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104277461</v>
      </c>
      <c r="D15" s="155"/>
      <c r="E15" s="59">
        <v>121280405</v>
      </c>
      <c r="F15" s="60">
        <v>138656585</v>
      </c>
      <c r="G15" s="60">
        <v>118245257</v>
      </c>
      <c r="H15" s="60">
        <v>110325632</v>
      </c>
      <c r="I15" s="60">
        <v>112305066</v>
      </c>
      <c r="J15" s="60">
        <v>112305066</v>
      </c>
      <c r="K15" s="60">
        <v>106098086</v>
      </c>
      <c r="L15" s="60">
        <v>101553856</v>
      </c>
      <c r="M15" s="60">
        <v>104825621</v>
      </c>
      <c r="N15" s="60">
        <v>104825621</v>
      </c>
      <c r="O15" s="60">
        <v>95748832</v>
      </c>
      <c r="P15" s="60">
        <v>94596883</v>
      </c>
      <c r="Q15" s="60">
        <v>78147365</v>
      </c>
      <c r="R15" s="60">
        <v>78147365</v>
      </c>
      <c r="S15" s="60">
        <v>99857519</v>
      </c>
      <c r="T15" s="60">
        <v>123937562</v>
      </c>
      <c r="U15" s="60">
        <v>147223274</v>
      </c>
      <c r="V15" s="60">
        <v>147223274</v>
      </c>
      <c r="W15" s="60">
        <v>147223274</v>
      </c>
      <c r="X15" s="60">
        <v>138656585</v>
      </c>
      <c r="Y15" s="60">
        <v>8566689</v>
      </c>
      <c r="Z15" s="140">
        <v>6.18</v>
      </c>
      <c r="AA15" s="62">
        <v>138656585</v>
      </c>
    </row>
    <row r="16" spans="1:27" ht="13.5">
      <c r="A16" s="249" t="s">
        <v>151</v>
      </c>
      <c r="B16" s="182"/>
      <c r="C16" s="155">
        <v>4986212</v>
      </c>
      <c r="D16" s="155"/>
      <c r="E16" s="59">
        <v>354154122</v>
      </c>
      <c r="F16" s="60">
        <v>107305188</v>
      </c>
      <c r="G16" s="159">
        <v>4719605</v>
      </c>
      <c r="H16" s="159">
        <v>4986212</v>
      </c>
      <c r="I16" s="159">
        <v>4986213</v>
      </c>
      <c r="J16" s="60">
        <v>4986213</v>
      </c>
      <c r="K16" s="159">
        <v>4855288</v>
      </c>
      <c r="L16" s="159">
        <v>56120870</v>
      </c>
      <c r="M16" s="60">
        <v>4873366</v>
      </c>
      <c r="N16" s="159">
        <v>4873366</v>
      </c>
      <c r="O16" s="159">
        <v>4986212</v>
      </c>
      <c r="P16" s="159">
        <v>4986211</v>
      </c>
      <c r="Q16" s="60">
        <v>4310916</v>
      </c>
      <c r="R16" s="159">
        <v>4310916</v>
      </c>
      <c r="S16" s="159">
        <v>4906709</v>
      </c>
      <c r="T16" s="60">
        <v>4906709</v>
      </c>
      <c r="U16" s="159">
        <v>5639046</v>
      </c>
      <c r="V16" s="159">
        <v>5639046</v>
      </c>
      <c r="W16" s="159">
        <v>5639046</v>
      </c>
      <c r="X16" s="60">
        <v>107305188</v>
      </c>
      <c r="Y16" s="159">
        <v>-101666142</v>
      </c>
      <c r="Z16" s="141">
        <v>-94.74</v>
      </c>
      <c r="AA16" s="225">
        <v>107305188</v>
      </c>
    </row>
    <row r="17" spans="1:27" ht="13.5">
      <c r="A17" s="249" t="s">
        <v>152</v>
      </c>
      <c r="B17" s="182"/>
      <c r="C17" s="155">
        <v>964541529</v>
      </c>
      <c r="D17" s="155"/>
      <c r="E17" s="59">
        <v>590410938</v>
      </c>
      <c r="F17" s="60">
        <v>966417121</v>
      </c>
      <c r="G17" s="60">
        <v>567064129</v>
      </c>
      <c r="H17" s="60">
        <v>815333795</v>
      </c>
      <c r="I17" s="60">
        <v>815333795</v>
      </c>
      <c r="J17" s="60">
        <v>815333795</v>
      </c>
      <c r="K17" s="60">
        <v>815333795</v>
      </c>
      <c r="L17" s="60">
        <v>815333795</v>
      </c>
      <c r="M17" s="60">
        <v>815333795</v>
      </c>
      <c r="N17" s="60">
        <v>815333795</v>
      </c>
      <c r="O17" s="60">
        <v>815333795</v>
      </c>
      <c r="P17" s="60">
        <v>815333795</v>
      </c>
      <c r="Q17" s="60">
        <v>815333795</v>
      </c>
      <c r="R17" s="60">
        <v>815333795</v>
      </c>
      <c r="S17" s="60">
        <v>815333795</v>
      </c>
      <c r="T17" s="60">
        <v>815333795</v>
      </c>
      <c r="U17" s="60">
        <v>815333795</v>
      </c>
      <c r="V17" s="60">
        <v>815333795</v>
      </c>
      <c r="W17" s="60">
        <v>815333795</v>
      </c>
      <c r="X17" s="60">
        <v>966417121</v>
      </c>
      <c r="Y17" s="60">
        <v>-151083326</v>
      </c>
      <c r="Z17" s="140">
        <v>-15.63</v>
      </c>
      <c r="AA17" s="62">
        <v>966417121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22648616539</v>
      </c>
      <c r="D19" s="155"/>
      <c r="E19" s="59">
        <v>25663678014</v>
      </c>
      <c r="F19" s="60">
        <v>26040856718</v>
      </c>
      <c r="G19" s="60">
        <v>22158096060</v>
      </c>
      <c r="H19" s="60">
        <v>22667538648</v>
      </c>
      <c r="I19" s="60">
        <v>22916233406</v>
      </c>
      <c r="J19" s="60">
        <v>22916233406</v>
      </c>
      <c r="K19" s="60">
        <v>23221117273</v>
      </c>
      <c r="L19" s="60">
        <v>23448783400</v>
      </c>
      <c r="M19" s="60">
        <v>23834986854</v>
      </c>
      <c r="N19" s="60">
        <v>23834986854</v>
      </c>
      <c r="O19" s="60">
        <v>23802692905</v>
      </c>
      <c r="P19" s="60">
        <v>23985019825</v>
      </c>
      <c r="Q19" s="60">
        <v>24217601505</v>
      </c>
      <c r="R19" s="60">
        <v>24217601505</v>
      </c>
      <c r="S19" s="60">
        <v>24438333277</v>
      </c>
      <c r="T19" s="60">
        <v>24998595107</v>
      </c>
      <c r="U19" s="60">
        <v>25862262790</v>
      </c>
      <c r="V19" s="60">
        <v>25862262790</v>
      </c>
      <c r="W19" s="60">
        <v>25862262790</v>
      </c>
      <c r="X19" s="60">
        <v>26040856718</v>
      </c>
      <c r="Y19" s="60">
        <v>-178593928</v>
      </c>
      <c r="Z19" s="140">
        <v>-0.69</v>
      </c>
      <c r="AA19" s="62">
        <v>26040856718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>
        <v>12955674</v>
      </c>
      <c r="H21" s="60">
        <v>12955674</v>
      </c>
      <c r="I21" s="60">
        <v>12955674</v>
      </c>
      <c r="J21" s="60">
        <v>12955674</v>
      </c>
      <c r="K21" s="60">
        <v>12955674</v>
      </c>
      <c r="L21" s="60">
        <v>12955674</v>
      </c>
      <c r="M21" s="60">
        <v>12955674</v>
      </c>
      <c r="N21" s="60">
        <v>12955674</v>
      </c>
      <c r="O21" s="60">
        <v>12955674</v>
      </c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521486490</v>
      </c>
      <c r="D22" s="155"/>
      <c r="E22" s="59">
        <v>138345676</v>
      </c>
      <c r="F22" s="60">
        <v>343713399</v>
      </c>
      <c r="G22" s="60">
        <v>326295080</v>
      </c>
      <c r="H22" s="60">
        <v>642387607</v>
      </c>
      <c r="I22" s="60">
        <v>642387607</v>
      </c>
      <c r="J22" s="60">
        <v>642387607</v>
      </c>
      <c r="K22" s="60">
        <v>642387607</v>
      </c>
      <c r="L22" s="60">
        <v>642387607</v>
      </c>
      <c r="M22" s="60">
        <v>642387607</v>
      </c>
      <c r="N22" s="60">
        <v>642387607</v>
      </c>
      <c r="O22" s="60">
        <v>642387607</v>
      </c>
      <c r="P22" s="60">
        <v>642387607</v>
      </c>
      <c r="Q22" s="60">
        <v>642387607</v>
      </c>
      <c r="R22" s="60">
        <v>642387607</v>
      </c>
      <c r="S22" s="60">
        <v>642387607</v>
      </c>
      <c r="T22" s="60">
        <v>560833476</v>
      </c>
      <c r="U22" s="60">
        <v>560833476</v>
      </c>
      <c r="V22" s="60">
        <v>560833476</v>
      </c>
      <c r="W22" s="60">
        <v>560833476</v>
      </c>
      <c r="X22" s="60">
        <v>343713399</v>
      </c>
      <c r="Y22" s="60">
        <v>217120077</v>
      </c>
      <c r="Z22" s="140">
        <v>63.17</v>
      </c>
      <c r="AA22" s="62">
        <v>343713399</v>
      </c>
    </row>
    <row r="23" spans="1:27" ht="13.5">
      <c r="A23" s="249" t="s">
        <v>158</v>
      </c>
      <c r="B23" s="182"/>
      <c r="C23" s="155">
        <v>172492340</v>
      </c>
      <c r="D23" s="155"/>
      <c r="E23" s="59"/>
      <c r="F23" s="60"/>
      <c r="G23" s="159">
        <v>155267561</v>
      </c>
      <c r="H23" s="159">
        <v>171655852</v>
      </c>
      <c r="I23" s="159">
        <v>171655852</v>
      </c>
      <c r="J23" s="60">
        <v>171655852</v>
      </c>
      <c r="K23" s="159">
        <v>171655852</v>
      </c>
      <c r="L23" s="159">
        <v>171655851</v>
      </c>
      <c r="M23" s="60">
        <v>171596909</v>
      </c>
      <c r="N23" s="159">
        <v>171596909</v>
      </c>
      <c r="O23" s="159">
        <v>171596909</v>
      </c>
      <c r="P23" s="159">
        <v>171596909</v>
      </c>
      <c r="Q23" s="60">
        <v>171596909</v>
      </c>
      <c r="R23" s="159">
        <v>171596909</v>
      </c>
      <c r="S23" s="159">
        <v>171596909</v>
      </c>
      <c r="T23" s="60">
        <v>171596909</v>
      </c>
      <c r="U23" s="159">
        <v>171596909</v>
      </c>
      <c r="V23" s="159">
        <v>171596909</v>
      </c>
      <c r="W23" s="159">
        <v>171596909</v>
      </c>
      <c r="X23" s="60"/>
      <c r="Y23" s="159">
        <v>171596909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24416400571</v>
      </c>
      <c r="D24" s="168">
        <f>SUM(D15:D23)</f>
        <v>0</v>
      </c>
      <c r="E24" s="76">
        <f t="shared" si="1"/>
        <v>26867869155</v>
      </c>
      <c r="F24" s="77">
        <f t="shared" si="1"/>
        <v>27596949011</v>
      </c>
      <c r="G24" s="77">
        <f t="shared" si="1"/>
        <v>23342643366</v>
      </c>
      <c r="H24" s="77">
        <f t="shared" si="1"/>
        <v>24425183420</v>
      </c>
      <c r="I24" s="77">
        <f t="shared" si="1"/>
        <v>24675857613</v>
      </c>
      <c r="J24" s="77">
        <f t="shared" si="1"/>
        <v>24675857613</v>
      </c>
      <c r="K24" s="77">
        <f t="shared" si="1"/>
        <v>24974403575</v>
      </c>
      <c r="L24" s="77">
        <f t="shared" si="1"/>
        <v>25248791053</v>
      </c>
      <c r="M24" s="77">
        <f t="shared" si="1"/>
        <v>25586959826</v>
      </c>
      <c r="N24" s="77">
        <f t="shared" si="1"/>
        <v>25586959826</v>
      </c>
      <c r="O24" s="77">
        <f t="shared" si="1"/>
        <v>25545701934</v>
      </c>
      <c r="P24" s="77">
        <f t="shared" si="1"/>
        <v>25713921230</v>
      </c>
      <c r="Q24" s="77">
        <f t="shared" si="1"/>
        <v>25929378097</v>
      </c>
      <c r="R24" s="77">
        <f t="shared" si="1"/>
        <v>25929378097</v>
      </c>
      <c r="S24" s="77">
        <f t="shared" si="1"/>
        <v>26172415816</v>
      </c>
      <c r="T24" s="77">
        <f t="shared" si="1"/>
        <v>26675203558</v>
      </c>
      <c r="U24" s="77">
        <f t="shared" si="1"/>
        <v>27562889290</v>
      </c>
      <c r="V24" s="77">
        <f t="shared" si="1"/>
        <v>27562889290</v>
      </c>
      <c r="W24" s="77">
        <f t="shared" si="1"/>
        <v>27562889290</v>
      </c>
      <c r="X24" s="77">
        <f t="shared" si="1"/>
        <v>27596949011</v>
      </c>
      <c r="Y24" s="77">
        <f t="shared" si="1"/>
        <v>-34059721</v>
      </c>
      <c r="Z24" s="212">
        <f>+IF(X24&lt;&gt;0,+(Y24/X24)*100,0)</f>
        <v>-0.12341842928515023</v>
      </c>
      <c r="AA24" s="79">
        <f>SUM(AA15:AA23)</f>
        <v>27596949011</v>
      </c>
    </row>
    <row r="25" spans="1:27" ht="13.5">
      <c r="A25" s="250" t="s">
        <v>159</v>
      </c>
      <c r="B25" s="251"/>
      <c r="C25" s="168">
        <f aca="true" t="shared" si="2" ref="C25:Y25">+C12+C24</f>
        <v>30024537733</v>
      </c>
      <c r="D25" s="168">
        <f>+D12+D24</f>
        <v>0</v>
      </c>
      <c r="E25" s="72">
        <f t="shared" si="2"/>
        <v>32967233860</v>
      </c>
      <c r="F25" s="73">
        <f t="shared" si="2"/>
        <v>33402654388</v>
      </c>
      <c r="G25" s="73">
        <f t="shared" si="2"/>
        <v>28500227356</v>
      </c>
      <c r="H25" s="73">
        <f t="shared" si="2"/>
        <v>28823617309</v>
      </c>
      <c r="I25" s="73">
        <f t="shared" si="2"/>
        <v>29161870241</v>
      </c>
      <c r="J25" s="73">
        <f t="shared" si="2"/>
        <v>29161870241</v>
      </c>
      <c r="K25" s="73">
        <f t="shared" si="2"/>
        <v>29231016923</v>
      </c>
      <c r="L25" s="73">
        <f t="shared" si="2"/>
        <v>30216183695</v>
      </c>
      <c r="M25" s="73">
        <f t="shared" si="2"/>
        <v>29868653143</v>
      </c>
      <c r="N25" s="73">
        <f t="shared" si="2"/>
        <v>29868653143</v>
      </c>
      <c r="O25" s="73">
        <f t="shared" si="2"/>
        <v>29918731921</v>
      </c>
      <c r="P25" s="73">
        <f t="shared" si="2"/>
        <v>30394910888</v>
      </c>
      <c r="Q25" s="73">
        <f t="shared" si="2"/>
        <v>30894408053</v>
      </c>
      <c r="R25" s="73">
        <f t="shared" si="2"/>
        <v>30894408053</v>
      </c>
      <c r="S25" s="73">
        <f t="shared" si="2"/>
        <v>30870106672</v>
      </c>
      <c r="T25" s="73">
        <f t="shared" si="2"/>
        <v>31590705670</v>
      </c>
      <c r="U25" s="73">
        <f t="shared" si="2"/>
        <v>33034311537</v>
      </c>
      <c r="V25" s="73">
        <f t="shared" si="2"/>
        <v>33034311537</v>
      </c>
      <c r="W25" s="73">
        <f t="shared" si="2"/>
        <v>33034311537</v>
      </c>
      <c r="X25" s="73">
        <f t="shared" si="2"/>
        <v>33402654388</v>
      </c>
      <c r="Y25" s="73">
        <f t="shared" si="2"/>
        <v>-368342851</v>
      </c>
      <c r="Z25" s="170">
        <f>+IF(X25&lt;&gt;0,+(Y25/X25)*100,0)</f>
        <v>-1.102735269842292</v>
      </c>
      <c r="AA25" s="74">
        <f>+AA12+AA24</f>
        <v>33402654388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>
        <v>12924199</v>
      </c>
      <c r="M29" s="60">
        <v>139348453</v>
      </c>
      <c r="N29" s="60">
        <v>139348453</v>
      </c>
      <c r="O29" s="60">
        <v>3267632</v>
      </c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535106566</v>
      </c>
      <c r="D30" s="155"/>
      <c r="E30" s="59">
        <v>816566242</v>
      </c>
      <c r="F30" s="60">
        <v>774204678</v>
      </c>
      <c r="G30" s="60">
        <v>534791168</v>
      </c>
      <c r="H30" s="60">
        <v>534791168</v>
      </c>
      <c r="I30" s="60">
        <v>534791168</v>
      </c>
      <c r="J30" s="60">
        <v>534791168</v>
      </c>
      <c r="K30" s="60">
        <v>534791168</v>
      </c>
      <c r="L30" s="60">
        <v>534791168</v>
      </c>
      <c r="M30" s="60">
        <v>809791168</v>
      </c>
      <c r="N30" s="60">
        <v>809791168</v>
      </c>
      <c r="O30" s="60">
        <v>784791168</v>
      </c>
      <c r="P30" s="60">
        <v>784791168</v>
      </c>
      <c r="Q30" s="60">
        <v>784791168</v>
      </c>
      <c r="R30" s="60">
        <v>784791168</v>
      </c>
      <c r="S30" s="60">
        <v>784791168</v>
      </c>
      <c r="T30" s="60">
        <v>784791168</v>
      </c>
      <c r="U30" s="60">
        <v>784791168</v>
      </c>
      <c r="V30" s="60">
        <v>784791168</v>
      </c>
      <c r="W30" s="60">
        <v>784791168</v>
      </c>
      <c r="X30" s="60">
        <v>774204678</v>
      </c>
      <c r="Y30" s="60">
        <v>10586490</v>
      </c>
      <c r="Z30" s="140">
        <v>1.37</v>
      </c>
      <c r="AA30" s="62">
        <v>774204678</v>
      </c>
    </row>
    <row r="31" spans="1:27" ht="13.5">
      <c r="A31" s="249" t="s">
        <v>163</v>
      </c>
      <c r="B31" s="182"/>
      <c r="C31" s="155">
        <v>421669621</v>
      </c>
      <c r="D31" s="155"/>
      <c r="E31" s="59">
        <v>492625712</v>
      </c>
      <c r="F31" s="60">
        <v>464125076</v>
      </c>
      <c r="G31" s="60">
        <v>421615702</v>
      </c>
      <c r="H31" s="60">
        <v>424823501</v>
      </c>
      <c r="I31" s="60">
        <v>423988226</v>
      </c>
      <c r="J31" s="60">
        <v>423988226</v>
      </c>
      <c r="K31" s="60">
        <v>426045575</v>
      </c>
      <c r="L31" s="60">
        <v>427320539</v>
      </c>
      <c r="M31" s="60">
        <v>413407710</v>
      </c>
      <c r="N31" s="60">
        <v>413407710</v>
      </c>
      <c r="O31" s="60">
        <v>412064863</v>
      </c>
      <c r="P31" s="60">
        <v>404163156</v>
      </c>
      <c r="Q31" s="60">
        <v>410367637</v>
      </c>
      <c r="R31" s="60">
        <v>410367637</v>
      </c>
      <c r="S31" s="60">
        <v>409759997</v>
      </c>
      <c r="T31" s="60">
        <v>410362256</v>
      </c>
      <c r="U31" s="60">
        <v>409943480</v>
      </c>
      <c r="V31" s="60">
        <v>409943480</v>
      </c>
      <c r="W31" s="60">
        <v>409943480</v>
      </c>
      <c r="X31" s="60">
        <v>464125076</v>
      </c>
      <c r="Y31" s="60">
        <v>-54181596</v>
      </c>
      <c r="Z31" s="140">
        <v>-11.67</v>
      </c>
      <c r="AA31" s="62">
        <v>464125076</v>
      </c>
    </row>
    <row r="32" spans="1:27" ht="13.5">
      <c r="A32" s="249" t="s">
        <v>164</v>
      </c>
      <c r="B32" s="182"/>
      <c r="C32" s="155">
        <v>5383544736</v>
      </c>
      <c r="D32" s="155"/>
      <c r="E32" s="59">
        <v>5441674117</v>
      </c>
      <c r="F32" s="60">
        <v>5454246782</v>
      </c>
      <c r="G32" s="60">
        <v>3113803695</v>
      </c>
      <c r="H32" s="60">
        <v>3251285953</v>
      </c>
      <c r="I32" s="60">
        <v>2672012134</v>
      </c>
      <c r="J32" s="60">
        <v>2672012134</v>
      </c>
      <c r="K32" s="60">
        <v>3257090094</v>
      </c>
      <c r="L32" s="60">
        <v>3943572319</v>
      </c>
      <c r="M32" s="60">
        <v>3736429386</v>
      </c>
      <c r="N32" s="60">
        <v>3736429386</v>
      </c>
      <c r="O32" s="60">
        <v>3818921282</v>
      </c>
      <c r="P32" s="60">
        <v>4198099476</v>
      </c>
      <c r="Q32" s="60">
        <v>4244740428</v>
      </c>
      <c r="R32" s="60">
        <v>4244740428</v>
      </c>
      <c r="S32" s="60">
        <v>4099782217</v>
      </c>
      <c r="T32" s="60">
        <v>3789644732</v>
      </c>
      <c r="U32" s="60">
        <v>5221361332</v>
      </c>
      <c r="V32" s="60">
        <v>5221361332</v>
      </c>
      <c r="W32" s="60">
        <v>5221361332</v>
      </c>
      <c r="X32" s="60">
        <v>5454246782</v>
      </c>
      <c r="Y32" s="60">
        <v>-232885450</v>
      </c>
      <c r="Z32" s="140">
        <v>-4.27</v>
      </c>
      <c r="AA32" s="62">
        <v>5454246782</v>
      </c>
    </row>
    <row r="33" spans="1:27" ht="13.5">
      <c r="A33" s="249" t="s">
        <v>165</v>
      </c>
      <c r="B33" s="182"/>
      <c r="C33" s="155"/>
      <c r="D33" s="155"/>
      <c r="E33" s="59">
        <v>4185384</v>
      </c>
      <c r="F33" s="60">
        <v>4681510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110201684</v>
      </c>
      <c r="R33" s="60">
        <v>110201684</v>
      </c>
      <c r="S33" s="60">
        <v>110201684</v>
      </c>
      <c r="T33" s="60">
        <v>110201684</v>
      </c>
      <c r="U33" s="60">
        <v>110201684</v>
      </c>
      <c r="V33" s="60">
        <v>110201684</v>
      </c>
      <c r="W33" s="60">
        <v>110201684</v>
      </c>
      <c r="X33" s="60">
        <v>4681510</v>
      </c>
      <c r="Y33" s="60">
        <v>105520174</v>
      </c>
      <c r="Z33" s="140">
        <v>2253.98</v>
      </c>
      <c r="AA33" s="62">
        <v>4681510</v>
      </c>
    </row>
    <row r="34" spans="1:27" ht="13.5">
      <c r="A34" s="250" t="s">
        <v>58</v>
      </c>
      <c r="B34" s="251"/>
      <c r="C34" s="168">
        <f aca="true" t="shared" si="3" ref="C34:Y34">SUM(C29:C33)</f>
        <v>6340320923</v>
      </c>
      <c r="D34" s="168">
        <f>SUM(D29:D33)</f>
        <v>0</v>
      </c>
      <c r="E34" s="72">
        <f t="shared" si="3"/>
        <v>6755051455</v>
      </c>
      <c r="F34" s="73">
        <f t="shared" si="3"/>
        <v>6697258046</v>
      </c>
      <c r="G34" s="73">
        <f t="shared" si="3"/>
        <v>4070210565</v>
      </c>
      <c r="H34" s="73">
        <f t="shared" si="3"/>
        <v>4210900622</v>
      </c>
      <c r="I34" s="73">
        <f t="shared" si="3"/>
        <v>3630791528</v>
      </c>
      <c r="J34" s="73">
        <f t="shared" si="3"/>
        <v>3630791528</v>
      </c>
      <c r="K34" s="73">
        <f t="shared" si="3"/>
        <v>4217926837</v>
      </c>
      <c r="L34" s="73">
        <f t="shared" si="3"/>
        <v>4918608225</v>
      </c>
      <c r="M34" s="73">
        <f t="shared" si="3"/>
        <v>5098976717</v>
      </c>
      <c r="N34" s="73">
        <f t="shared" si="3"/>
        <v>5098976717</v>
      </c>
      <c r="O34" s="73">
        <f t="shared" si="3"/>
        <v>5019044945</v>
      </c>
      <c r="P34" s="73">
        <f t="shared" si="3"/>
        <v>5387053800</v>
      </c>
      <c r="Q34" s="73">
        <f t="shared" si="3"/>
        <v>5550100917</v>
      </c>
      <c r="R34" s="73">
        <f t="shared" si="3"/>
        <v>5550100917</v>
      </c>
      <c r="S34" s="73">
        <f t="shared" si="3"/>
        <v>5404535066</v>
      </c>
      <c r="T34" s="73">
        <f t="shared" si="3"/>
        <v>5094999840</v>
      </c>
      <c r="U34" s="73">
        <f t="shared" si="3"/>
        <v>6526297664</v>
      </c>
      <c r="V34" s="73">
        <f t="shared" si="3"/>
        <v>6526297664</v>
      </c>
      <c r="W34" s="73">
        <f t="shared" si="3"/>
        <v>6526297664</v>
      </c>
      <c r="X34" s="73">
        <f t="shared" si="3"/>
        <v>6697258046</v>
      </c>
      <c r="Y34" s="73">
        <f t="shared" si="3"/>
        <v>-170960382</v>
      </c>
      <c r="Z34" s="170">
        <f>+IF(X34&lt;&gt;0,+(Y34/X34)*100,0)</f>
        <v>-2.5526921738084694</v>
      </c>
      <c r="AA34" s="74">
        <f>SUM(AA29:AA33)</f>
        <v>6697258046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9575014102</v>
      </c>
      <c r="D37" s="155"/>
      <c r="E37" s="59">
        <v>8571722793</v>
      </c>
      <c r="F37" s="60">
        <v>8536964905</v>
      </c>
      <c r="G37" s="60">
        <v>9296577812</v>
      </c>
      <c r="H37" s="60">
        <v>9464308834</v>
      </c>
      <c r="I37" s="60">
        <v>10097302964</v>
      </c>
      <c r="J37" s="60">
        <v>10097302964</v>
      </c>
      <c r="K37" s="60">
        <v>10177286512</v>
      </c>
      <c r="L37" s="60">
        <v>10122713718</v>
      </c>
      <c r="M37" s="60">
        <v>9245189910</v>
      </c>
      <c r="N37" s="60">
        <v>9245189910</v>
      </c>
      <c r="O37" s="60">
        <v>9245173249</v>
      </c>
      <c r="P37" s="60">
        <v>9310466993</v>
      </c>
      <c r="Q37" s="60">
        <v>8926079551</v>
      </c>
      <c r="R37" s="60">
        <v>8926079551</v>
      </c>
      <c r="S37" s="60">
        <v>9126062605</v>
      </c>
      <c r="T37" s="60">
        <v>9877062605</v>
      </c>
      <c r="U37" s="60">
        <v>10178106604</v>
      </c>
      <c r="V37" s="60">
        <v>10178106604</v>
      </c>
      <c r="W37" s="60">
        <v>10178106604</v>
      </c>
      <c r="X37" s="60">
        <v>8536964905</v>
      </c>
      <c r="Y37" s="60">
        <v>1641141699</v>
      </c>
      <c r="Z37" s="140">
        <v>19.22</v>
      </c>
      <c r="AA37" s="62">
        <v>8536964905</v>
      </c>
    </row>
    <row r="38" spans="1:27" ht="13.5">
      <c r="A38" s="249" t="s">
        <v>165</v>
      </c>
      <c r="B38" s="182"/>
      <c r="C38" s="155">
        <v>242601531</v>
      </c>
      <c r="D38" s="155"/>
      <c r="E38" s="59">
        <v>2065862571</v>
      </c>
      <c r="F38" s="60">
        <v>2104899173</v>
      </c>
      <c r="G38" s="60">
        <v>249589400</v>
      </c>
      <c r="H38" s="60">
        <v>238598859</v>
      </c>
      <c r="I38" s="60">
        <v>238598858</v>
      </c>
      <c r="J38" s="60">
        <v>238598858</v>
      </c>
      <c r="K38" s="60">
        <v>238598859</v>
      </c>
      <c r="L38" s="60">
        <v>242601531</v>
      </c>
      <c r="M38" s="60">
        <v>242601531</v>
      </c>
      <c r="N38" s="60">
        <v>242601531</v>
      </c>
      <c r="O38" s="60">
        <v>242601531</v>
      </c>
      <c r="P38" s="60">
        <v>242601531</v>
      </c>
      <c r="Q38" s="60">
        <v>242601531</v>
      </c>
      <c r="R38" s="60">
        <v>242601531</v>
      </c>
      <c r="S38" s="60">
        <v>242601531</v>
      </c>
      <c r="T38" s="60">
        <v>242601531</v>
      </c>
      <c r="U38" s="60">
        <v>242601531</v>
      </c>
      <c r="V38" s="60">
        <v>242601531</v>
      </c>
      <c r="W38" s="60">
        <v>242601531</v>
      </c>
      <c r="X38" s="60">
        <v>2104899173</v>
      </c>
      <c r="Y38" s="60">
        <v>-1862297642</v>
      </c>
      <c r="Z38" s="140">
        <v>-88.47</v>
      </c>
      <c r="AA38" s="62">
        <v>2104899173</v>
      </c>
    </row>
    <row r="39" spans="1:27" ht="13.5">
      <c r="A39" s="250" t="s">
        <v>59</v>
      </c>
      <c r="B39" s="253"/>
      <c r="C39" s="168">
        <f aca="true" t="shared" si="4" ref="C39:Y39">SUM(C37:C38)</f>
        <v>9817615633</v>
      </c>
      <c r="D39" s="168">
        <f>SUM(D37:D38)</f>
        <v>0</v>
      </c>
      <c r="E39" s="76">
        <f t="shared" si="4"/>
        <v>10637585364</v>
      </c>
      <c r="F39" s="77">
        <f t="shared" si="4"/>
        <v>10641864078</v>
      </c>
      <c r="G39" s="77">
        <f t="shared" si="4"/>
        <v>9546167212</v>
      </c>
      <c r="H39" s="77">
        <f t="shared" si="4"/>
        <v>9702907693</v>
      </c>
      <c r="I39" s="77">
        <f t="shared" si="4"/>
        <v>10335901822</v>
      </c>
      <c r="J39" s="77">
        <f t="shared" si="4"/>
        <v>10335901822</v>
      </c>
      <c r="K39" s="77">
        <f t="shared" si="4"/>
        <v>10415885371</v>
      </c>
      <c r="L39" s="77">
        <f t="shared" si="4"/>
        <v>10365315249</v>
      </c>
      <c r="M39" s="77">
        <f t="shared" si="4"/>
        <v>9487791441</v>
      </c>
      <c r="N39" s="77">
        <f t="shared" si="4"/>
        <v>9487791441</v>
      </c>
      <c r="O39" s="77">
        <f t="shared" si="4"/>
        <v>9487774780</v>
      </c>
      <c r="P39" s="77">
        <f t="shared" si="4"/>
        <v>9553068524</v>
      </c>
      <c r="Q39" s="77">
        <f t="shared" si="4"/>
        <v>9168681082</v>
      </c>
      <c r="R39" s="77">
        <f t="shared" si="4"/>
        <v>9168681082</v>
      </c>
      <c r="S39" s="77">
        <f t="shared" si="4"/>
        <v>9368664136</v>
      </c>
      <c r="T39" s="77">
        <f t="shared" si="4"/>
        <v>10119664136</v>
      </c>
      <c r="U39" s="77">
        <f t="shared" si="4"/>
        <v>10420708135</v>
      </c>
      <c r="V39" s="77">
        <f t="shared" si="4"/>
        <v>10420708135</v>
      </c>
      <c r="W39" s="77">
        <f t="shared" si="4"/>
        <v>10420708135</v>
      </c>
      <c r="X39" s="77">
        <f t="shared" si="4"/>
        <v>10641864078</v>
      </c>
      <c r="Y39" s="77">
        <f t="shared" si="4"/>
        <v>-221155943</v>
      </c>
      <c r="Z39" s="212">
        <f>+IF(X39&lt;&gt;0,+(Y39/X39)*100,0)</f>
        <v>-2.078169213391827</v>
      </c>
      <c r="AA39" s="79">
        <f>SUM(AA37:AA38)</f>
        <v>10641864078</v>
      </c>
    </row>
    <row r="40" spans="1:27" ht="13.5">
      <c r="A40" s="250" t="s">
        <v>167</v>
      </c>
      <c r="B40" s="251"/>
      <c r="C40" s="168">
        <f aca="true" t="shared" si="5" ref="C40:Y40">+C34+C39</f>
        <v>16157936556</v>
      </c>
      <c r="D40" s="168">
        <f>+D34+D39</f>
        <v>0</v>
      </c>
      <c r="E40" s="72">
        <f t="shared" si="5"/>
        <v>17392636819</v>
      </c>
      <c r="F40" s="73">
        <f t="shared" si="5"/>
        <v>17339122124</v>
      </c>
      <c r="G40" s="73">
        <f t="shared" si="5"/>
        <v>13616377777</v>
      </c>
      <c r="H40" s="73">
        <f t="shared" si="5"/>
        <v>13913808315</v>
      </c>
      <c r="I40" s="73">
        <f t="shared" si="5"/>
        <v>13966693350</v>
      </c>
      <c r="J40" s="73">
        <f t="shared" si="5"/>
        <v>13966693350</v>
      </c>
      <c r="K40" s="73">
        <f t="shared" si="5"/>
        <v>14633812208</v>
      </c>
      <c r="L40" s="73">
        <f t="shared" si="5"/>
        <v>15283923474</v>
      </c>
      <c r="M40" s="73">
        <f t="shared" si="5"/>
        <v>14586768158</v>
      </c>
      <c r="N40" s="73">
        <f t="shared" si="5"/>
        <v>14586768158</v>
      </c>
      <c r="O40" s="73">
        <f t="shared" si="5"/>
        <v>14506819725</v>
      </c>
      <c r="P40" s="73">
        <f t="shared" si="5"/>
        <v>14940122324</v>
      </c>
      <c r="Q40" s="73">
        <f t="shared" si="5"/>
        <v>14718781999</v>
      </c>
      <c r="R40" s="73">
        <f t="shared" si="5"/>
        <v>14718781999</v>
      </c>
      <c r="S40" s="73">
        <f t="shared" si="5"/>
        <v>14773199202</v>
      </c>
      <c r="T40" s="73">
        <f t="shared" si="5"/>
        <v>15214663976</v>
      </c>
      <c r="U40" s="73">
        <f t="shared" si="5"/>
        <v>16947005799</v>
      </c>
      <c r="V40" s="73">
        <f t="shared" si="5"/>
        <v>16947005799</v>
      </c>
      <c r="W40" s="73">
        <f t="shared" si="5"/>
        <v>16947005799</v>
      </c>
      <c r="X40" s="73">
        <f t="shared" si="5"/>
        <v>17339122124</v>
      </c>
      <c r="Y40" s="73">
        <f t="shared" si="5"/>
        <v>-392116325</v>
      </c>
      <c r="Z40" s="170">
        <f>+IF(X40&lt;&gt;0,+(Y40/X40)*100,0)</f>
        <v>-2.261454312368277</v>
      </c>
      <c r="AA40" s="74">
        <f>+AA34+AA39</f>
        <v>17339122124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13866601177</v>
      </c>
      <c r="D42" s="257">
        <f>+D25-D40</f>
        <v>0</v>
      </c>
      <c r="E42" s="258">
        <f t="shared" si="6"/>
        <v>15574597041</v>
      </c>
      <c r="F42" s="259">
        <f t="shared" si="6"/>
        <v>16063532264</v>
      </c>
      <c r="G42" s="259">
        <f t="shared" si="6"/>
        <v>14883849579</v>
      </c>
      <c r="H42" s="259">
        <f t="shared" si="6"/>
        <v>14909808994</v>
      </c>
      <c r="I42" s="259">
        <f t="shared" si="6"/>
        <v>15195176891</v>
      </c>
      <c r="J42" s="259">
        <f t="shared" si="6"/>
        <v>15195176891</v>
      </c>
      <c r="K42" s="259">
        <f t="shared" si="6"/>
        <v>14597204715</v>
      </c>
      <c r="L42" s="259">
        <f t="shared" si="6"/>
        <v>14932260221</v>
      </c>
      <c r="M42" s="259">
        <f t="shared" si="6"/>
        <v>15281884985</v>
      </c>
      <c r="N42" s="259">
        <f t="shared" si="6"/>
        <v>15281884985</v>
      </c>
      <c r="O42" s="259">
        <f t="shared" si="6"/>
        <v>15411912196</v>
      </c>
      <c r="P42" s="259">
        <f t="shared" si="6"/>
        <v>15454788564</v>
      </c>
      <c r="Q42" s="259">
        <f t="shared" si="6"/>
        <v>16175626054</v>
      </c>
      <c r="R42" s="259">
        <f t="shared" si="6"/>
        <v>16175626054</v>
      </c>
      <c r="S42" s="259">
        <f t="shared" si="6"/>
        <v>16096907470</v>
      </c>
      <c r="T42" s="259">
        <f t="shared" si="6"/>
        <v>16376041694</v>
      </c>
      <c r="U42" s="259">
        <f t="shared" si="6"/>
        <v>16087305738</v>
      </c>
      <c r="V42" s="259">
        <f t="shared" si="6"/>
        <v>16087305738</v>
      </c>
      <c r="W42" s="259">
        <f t="shared" si="6"/>
        <v>16087305738</v>
      </c>
      <c r="X42" s="259">
        <f t="shared" si="6"/>
        <v>16063532264</v>
      </c>
      <c r="Y42" s="259">
        <f t="shared" si="6"/>
        <v>23773474</v>
      </c>
      <c r="Z42" s="260">
        <f>+IF(X42&lt;&gt;0,+(Y42/X42)*100,0)</f>
        <v>0.14799655274623974</v>
      </c>
      <c r="AA42" s="261">
        <f>+AA25-AA40</f>
        <v>16063532264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13866601177</v>
      </c>
      <c r="D45" s="155"/>
      <c r="E45" s="59">
        <v>15361351211</v>
      </c>
      <c r="F45" s="60">
        <v>15706862278</v>
      </c>
      <c r="G45" s="60">
        <v>14519231203</v>
      </c>
      <c r="H45" s="60">
        <v>14545190615</v>
      </c>
      <c r="I45" s="60">
        <v>14830558512</v>
      </c>
      <c r="J45" s="60">
        <v>14830558512</v>
      </c>
      <c r="K45" s="60">
        <v>14232586338</v>
      </c>
      <c r="L45" s="60">
        <v>14567641844</v>
      </c>
      <c r="M45" s="60">
        <v>14917266608</v>
      </c>
      <c r="N45" s="60">
        <v>14917266608</v>
      </c>
      <c r="O45" s="60">
        <v>15047293820</v>
      </c>
      <c r="P45" s="60">
        <v>15090170188</v>
      </c>
      <c r="Q45" s="60">
        <v>15839391271</v>
      </c>
      <c r="R45" s="60">
        <v>15839391271</v>
      </c>
      <c r="S45" s="60">
        <v>15760672688</v>
      </c>
      <c r="T45" s="60">
        <v>16039806913</v>
      </c>
      <c r="U45" s="60">
        <v>15751070957</v>
      </c>
      <c r="V45" s="60">
        <v>15751070957</v>
      </c>
      <c r="W45" s="60">
        <v>15751070957</v>
      </c>
      <c r="X45" s="60">
        <v>15706862278</v>
      </c>
      <c r="Y45" s="60">
        <v>44208679</v>
      </c>
      <c r="Z45" s="139">
        <v>0.28</v>
      </c>
      <c r="AA45" s="62">
        <v>15706862278</v>
      </c>
    </row>
    <row r="46" spans="1:27" ht="13.5">
      <c r="A46" s="249" t="s">
        <v>171</v>
      </c>
      <c r="B46" s="182"/>
      <c r="C46" s="155"/>
      <c r="D46" s="155"/>
      <c r="E46" s="59">
        <v>202187793</v>
      </c>
      <c r="F46" s="60">
        <v>356669986</v>
      </c>
      <c r="G46" s="60">
        <v>364618376</v>
      </c>
      <c r="H46" s="60">
        <v>364618379</v>
      </c>
      <c r="I46" s="60">
        <v>364618379</v>
      </c>
      <c r="J46" s="60">
        <v>364618379</v>
      </c>
      <c r="K46" s="60">
        <v>364618377</v>
      </c>
      <c r="L46" s="60">
        <v>364618377</v>
      </c>
      <c r="M46" s="60">
        <v>364618377</v>
      </c>
      <c r="N46" s="60">
        <v>364618377</v>
      </c>
      <c r="O46" s="60">
        <v>364618376</v>
      </c>
      <c r="P46" s="60">
        <v>364618376</v>
      </c>
      <c r="Q46" s="60">
        <v>336234783</v>
      </c>
      <c r="R46" s="60">
        <v>336234783</v>
      </c>
      <c r="S46" s="60">
        <v>336234782</v>
      </c>
      <c r="T46" s="60">
        <v>336234781</v>
      </c>
      <c r="U46" s="60">
        <v>336234781</v>
      </c>
      <c r="V46" s="60">
        <v>336234781</v>
      </c>
      <c r="W46" s="60">
        <v>336234781</v>
      </c>
      <c r="X46" s="60">
        <v>356669986</v>
      </c>
      <c r="Y46" s="60">
        <v>-20435205</v>
      </c>
      <c r="Z46" s="139">
        <v>-5.73</v>
      </c>
      <c r="AA46" s="62">
        <v>356669986</v>
      </c>
    </row>
    <row r="47" spans="1:27" ht="13.5">
      <c r="A47" s="249" t="s">
        <v>172</v>
      </c>
      <c r="B47" s="182"/>
      <c r="C47" s="155"/>
      <c r="D47" s="155"/>
      <c r="E47" s="59">
        <v>11058037</v>
      </c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13866601177</v>
      </c>
      <c r="D48" s="217">
        <f>SUM(D45:D47)</f>
        <v>0</v>
      </c>
      <c r="E48" s="264">
        <f t="shared" si="7"/>
        <v>15574597041</v>
      </c>
      <c r="F48" s="219">
        <f t="shared" si="7"/>
        <v>16063532264</v>
      </c>
      <c r="G48" s="219">
        <f t="shared" si="7"/>
        <v>14883849579</v>
      </c>
      <c r="H48" s="219">
        <f t="shared" si="7"/>
        <v>14909808994</v>
      </c>
      <c r="I48" s="219">
        <f t="shared" si="7"/>
        <v>15195176891</v>
      </c>
      <c r="J48" s="219">
        <f t="shared" si="7"/>
        <v>15195176891</v>
      </c>
      <c r="K48" s="219">
        <f t="shared" si="7"/>
        <v>14597204715</v>
      </c>
      <c r="L48" s="219">
        <f t="shared" si="7"/>
        <v>14932260221</v>
      </c>
      <c r="M48" s="219">
        <f t="shared" si="7"/>
        <v>15281884985</v>
      </c>
      <c r="N48" s="219">
        <f t="shared" si="7"/>
        <v>15281884985</v>
      </c>
      <c r="O48" s="219">
        <f t="shared" si="7"/>
        <v>15411912196</v>
      </c>
      <c r="P48" s="219">
        <f t="shared" si="7"/>
        <v>15454788564</v>
      </c>
      <c r="Q48" s="219">
        <f t="shared" si="7"/>
        <v>16175626054</v>
      </c>
      <c r="R48" s="219">
        <f t="shared" si="7"/>
        <v>16175626054</v>
      </c>
      <c r="S48" s="219">
        <f t="shared" si="7"/>
        <v>16096907470</v>
      </c>
      <c r="T48" s="219">
        <f t="shared" si="7"/>
        <v>16376041694</v>
      </c>
      <c r="U48" s="219">
        <f t="shared" si="7"/>
        <v>16087305738</v>
      </c>
      <c r="V48" s="219">
        <f t="shared" si="7"/>
        <v>16087305738</v>
      </c>
      <c r="W48" s="219">
        <f t="shared" si="7"/>
        <v>16087305738</v>
      </c>
      <c r="X48" s="219">
        <f t="shared" si="7"/>
        <v>16063532264</v>
      </c>
      <c r="Y48" s="219">
        <f t="shared" si="7"/>
        <v>23773474</v>
      </c>
      <c r="Z48" s="265">
        <f>+IF(X48&lt;&gt;0,+(Y48/X48)*100,0)</f>
        <v>0.14799655274623974</v>
      </c>
      <c r="AA48" s="232">
        <f>SUM(AA45:AA47)</f>
        <v>16063532264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16480182599</v>
      </c>
      <c r="D6" s="155"/>
      <c r="E6" s="59">
        <v>18036837475</v>
      </c>
      <c r="F6" s="60">
        <v>17810846558</v>
      </c>
      <c r="G6" s="60">
        <v>1397718664</v>
      </c>
      <c r="H6" s="60">
        <v>1641625668</v>
      </c>
      <c r="I6" s="60">
        <v>1562100954</v>
      </c>
      <c r="J6" s="60">
        <v>4601445286</v>
      </c>
      <c r="K6" s="60">
        <v>1504076043</v>
      </c>
      <c r="L6" s="60">
        <v>1444770779</v>
      </c>
      <c r="M6" s="60">
        <v>1400196324</v>
      </c>
      <c r="N6" s="60">
        <v>4349043146</v>
      </c>
      <c r="O6" s="60">
        <v>1668570463</v>
      </c>
      <c r="P6" s="60">
        <v>1301167868</v>
      </c>
      <c r="Q6" s="60">
        <v>1475687190</v>
      </c>
      <c r="R6" s="60">
        <v>4445425521</v>
      </c>
      <c r="S6" s="60">
        <v>1266818996</v>
      </c>
      <c r="T6" s="60">
        <v>1303502715</v>
      </c>
      <c r="U6" s="60">
        <v>1634200863</v>
      </c>
      <c r="V6" s="60">
        <v>4204522574</v>
      </c>
      <c r="W6" s="60">
        <v>17600436527</v>
      </c>
      <c r="X6" s="60">
        <v>17810846558</v>
      </c>
      <c r="Y6" s="60">
        <v>-210410031</v>
      </c>
      <c r="Z6" s="140">
        <v>-1.18</v>
      </c>
      <c r="AA6" s="62">
        <v>17810846558</v>
      </c>
    </row>
    <row r="7" spans="1:27" ht="13.5">
      <c r="A7" s="249" t="s">
        <v>178</v>
      </c>
      <c r="B7" s="182"/>
      <c r="C7" s="155">
        <v>2592220937</v>
      </c>
      <c r="D7" s="155"/>
      <c r="E7" s="59">
        <v>2927897331</v>
      </c>
      <c r="F7" s="60">
        <v>2968647818</v>
      </c>
      <c r="G7" s="60">
        <v>627401592</v>
      </c>
      <c r="H7" s="60">
        <v>-104000638</v>
      </c>
      <c r="I7" s="60">
        <v>450218163</v>
      </c>
      <c r="J7" s="60">
        <v>973619117</v>
      </c>
      <c r="K7" s="60">
        <v>49848016</v>
      </c>
      <c r="L7" s="60">
        <v>422139334</v>
      </c>
      <c r="M7" s="60">
        <v>474855413</v>
      </c>
      <c r="N7" s="60">
        <v>946842763</v>
      </c>
      <c r="O7" s="60">
        <v>58401902</v>
      </c>
      <c r="P7" s="60">
        <v>39762101</v>
      </c>
      <c r="Q7" s="60">
        <v>766444740</v>
      </c>
      <c r="R7" s="60">
        <v>864608743</v>
      </c>
      <c r="S7" s="60">
        <v>46791505</v>
      </c>
      <c r="T7" s="60">
        <v>44798555</v>
      </c>
      <c r="U7" s="60">
        <v>23852314</v>
      </c>
      <c r="V7" s="60">
        <v>115442374</v>
      </c>
      <c r="W7" s="60">
        <v>2900512997</v>
      </c>
      <c r="X7" s="60">
        <v>2968647818</v>
      </c>
      <c r="Y7" s="60">
        <v>-68134821</v>
      </c>
      <c r="Z7" s="140">
        <v>-2.3</v>
      </c>
      <c r="AA7" s="62">
        <v>2968647818</v>
      </c>
    </row>
    <row r="8" spans="1:27" ht="13.5">
      <c r="A8" s="249" t="s">
        <v>179</v>
      </c>
      <c r="B8" s="182"/>
      <c r="C8" s="155">
        <v>2151545533</v>
      </c>
      <c r="D8" s="155"/>
      <c r="E8" s="59">
        <v>2097038969</v>
      </c>
      <c r="F8" s="60">
        <v>2219778681</v>
      </c>
      <c r="G8" s="60">
        <v>33967979</v>
      </c>
      <c r="H8" s="60">
        <v>119745386</v>
      </c>
      <c r="I8" s="60">
        <v>169936141</v>
      </c>
      <c r="J8" s="60">
        <v>323649506</v>
      </c>
      <c r="K8" s="60">
        <v>77336858</v>
      </c>
      <c r="L8" s="60">
        <v>288934529</v>
      </c>
      <c r="M8" s="60">
        <v>281119964</v>
      </c>
      <c r="N8" s="60">
        <v>647391351</v>
      </c>
      <c r="O8" s="60">
        <v>34282262</v>
      </c>
      <c r="P8" s="60">
        <v>110847145</v>
      </c>
      <c r="Q8" s="60">
        <v>199990254</v>
      </c>
      <c r="R8" s="60">
        <v>345119661</v>
      </c>
      <c r="S8" s="60">
        <v>165738277</v>
      </c>
      <c r="T8" s="60">
        <v>335096255</v>
      </c>
      <c r="U8" s="60">
        <v>282911275</v>
      </c>
      <c r="V8" s="60">
        <v>783745807</v>
      </c>
      <c r="W8" s="60">
        <v>2099906325</v>
      </c>
      <c r="X8" s="60">
        <v>2219778681</v>
      </c>
      <c r="Y8" s="60">
        <v>-119872356</v>
      </c>
      <c r="Z8" s="140">
        <v>-5.4</v>
      </c>
      <c r="AA8" s="62">
        <v>2219778681</v>
      </c>
    </row>
    <row r="9" spans="1:27" ht="13.5">
      <c r="A9" s="249" t="s">
        <v>180</v>
      </c>
      <c r="B9" s="182"/>
      <c r="C9" s="155">
        <v>339633764</v>
      </c>
      <c r="D9" s="155"/>
      <c r="E9" s="59">
        <v>172007799</v>
      </c>
      <c r="F9" s="60">
        <v>172107587</v>
      </c>
      <c r="G9" s="60">
        <v>25617724</v>
      </c>
      <c r="H9" s="60">
        <v>31702734</v>
      </c>
      <c r="I9" s="60">
        <v>25019831</v>
      </c>
      <c r="J9" s="60">
        <v>82340289</v>
      </c>
      <c r="K9" s="60">
        <v>28574354</v>
      </c>
      <c r="L9" s="60">
        <v>28564868</v>
      </c>
      <c r="M9" s="60">
        <v>34813698</v>
      </c>
      <c r="N9" s="60">
        <v>91952920</v>
      </c>
      <c r="O9" s="60">
        <v>36042529</v>
      </c>
      <c r="P9" s="60">
        <v>33171319</v>
      </c>
      <c r="Q9" s="60">
        <v>29258156</v>
      </c>
      <c r="R9" s="60">
        <v>98472004</v>
      </c>
      <c r="S9" s="60">
        <v>31315590</v>
      </c>
      <c r="T9" s="60">
        <v>35927010</v>
      </c>
      <c r="U9" s="60">
        <v>41312297</v>
      </c>
      <c r="V9" s="60">
        <v>108554897</v>
      </c>
      <c r="W9" s="60">
        <v>381320110</v>
      </c>
      <c r="X9" s="60">
        <v>172107587</v>
      </c>
      <c r="Y9" s="60">
        <v>209212523</v>
      </c>
      <c r="Z9" s="140">
        <v>121.56</v>
      </c>
      <c r="AA9" s="62">
        <v>172107587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-17429638496</v>
      </c>
      <c r="D12" s="155"/>
      <c r="E12" s="59">
        <v>-18866297713</v>
      </c>
      <c r="F12" s="60">
        <v>-18729372902</v>
      </c>
      <c r="G12" s="60">
        <v>-2605065407</v>
      </c>
      <c r="H12" s="60">
        <v>-2319568990</v>
      </c>
      <c r="I12" s="60">
        <v>-2328924191</v>
      </c>
      <c r="J12" s="60">
        <v>-7253558588</v>
      </c>
      <c r="K12" s="60">
        <v>-1475901164</v>
      </c>
      <c r="L12" s="60">
        <v>-1052886763</v>
      </c>
      <c r="M12" s="60">
        <v>-1734583679</v>
      </c>
      <c r="N12" s="60">
        <v>-4263371606</v>
      </c>
      <c r="O12" s="60">
        <v>-1129369147</v>
      </c>
      <c r="P12" s="60">
        <v>-956481209</v>
      </c>
      <c r="Q12" s="60">
        <v>-1464058949</v>
      </c>
      <c r="R12" s="60">
        <v>-3549909305</v>
      </c>
      <c r="S12" s="60">
        <v>-1609935754</v>
      </c>
      <c r="T12" s="60">
        <v>-1477969475</v>
      </c>
      <c r="U12" s="60">
        <v>-725539070</v>
      </c>
      <c r="V12" s="60">
        <v>-3813444299</v>
      </c>
      <c r="W12" s="60">
        <v>-18880283798</v>
      </c>
      <c r="X12" s="60">
        <v>-18729372902</v>
      </c>
      <c r="Y12" s="60">
        <v>-150910896</v>
      </c>
      <c r="Z12" s="140">
        <v>0.81</v>
      </c>
      <c r="AA12" s="62">
        <v>-18729372902</v>
      </c>
    </row>
    <row r="13" spans="1:27" ht="13.5">
      <c r="A13" s="249" t="s">
        <v>40</v>
      </c>
      <c r="B13" s="182"/>
      <c r="C13" s="155">
        <v>-740274779</v>
      </c>
      <c r="D13" s="155"/>
      <c r="E13" s="59">
        <v>-859241923</v>
      </c>
      <c r="F13" s="60">
        <v>-815482418</v>
      </c>
      <c r="G13" s="60">
        <v>-11234</v>
      </c>
      <c r="H13" s="60">
        <v>-1333977</v>
      </c>
      <c r="I13" s="60">
        <v>-89362029</v>
      </c>
      <c r="J13" s="60">
        <v>-90707240</v>
      </c>
      <c r="K13" s="60">
        <v>-68288325</v>
      </c>
      <c r="L13" s="60">
        <v>-3736419</v>
      </c>
      <c r="M13" s="60">
        <v>-249326171</v>
      </c>
      <c r="N13" s="60">
        <v>-321350915</v>
      </c>
      <c r="O13" s="60">
        <v>-42468460</v>
      </c>
      <c r="P13" s="60">
        <v>-1677131</v>
      </c>
      <c r="Q13" s="60">
        <v>-56486905</v>
      </c>
      <c r="R13" s="60">
        <v>-100632496</v>
      </c>
      <c r="S13" s="60">
        <v>-15446471</v>
      </c>
      <c r="T13" s="60">
        <v>-83935235</v>
      </c>
      <c r="U13" s="60">
        <v>-92939762</v>
      </c>
      <c r="V13" s="60">
        <v>-192321468</v>
      </c>
      <c r="W13" s="60">
        <v>-705012119</v>
      </c>
      <c r="X13" s="60">
        <v>-815482418</v>
      </c>
      <c r="Y13" s="60">
        <v>110470299</v>
      </c>
      <c r="Z13" s="140">
        <v>-13.55</v>
      </c>
      <c r="AA13" s="62">
        <v>-815482418</v>
      </c>
    </row>
    <row r="14" spans="1:27" ht="13.5">
      <c r="A14" s="249" t="s">
        <v>42</v>
      </c>
      <c r="B14" s="182"/>
      <c r="C14" s="155">
        <v>-17290290</v>
      </c>
      <c r="D14" s="155"/>
      <c r="E14" s="59">
        <v>-242917500</v>
      </c>
      <c r="F14" s="60">
        <v>-219530800</v>
      </c>
      <c r="G14" s="60">
        <v>-83249</v>
      </c>
      <c r="H14" s="60">
        <v>-817037</v>
      </c>
      <c r="I14" s="60">
        <v>-14128050</v>
      </c>
      <c r="J14" s="60">
        <v>-15028336</v>
      </c>
      <c r="K14" s="60">
        <v>-26953660</v>
      </c>
      <c r="L14" s="60">
        <v>-41004622</v>
      </c>
      <c r="M14" s="60">
        <v>-13405598</v>
      </c>
      <c r="N14" s="60">
        <v>-81363880</v>
      </c>
      <c r="O14" s="60">
        <v>-23911123</v>
      </c>
      <c r="P14" s="60">
        <v>-36111364</v>
      </c>
      <c r="Q14" s="60">
        <v>-2956316</v>
      </c>
      <c r="R14" s="60">
        <v>-62978803</v>
      </c>
      <c r="S14" s="60">
        <v>-43668562</v>
      </c>
      <c r="T14" s="60">
        <v>-19846209</v>
      </c>
      <c r="U14" s="60">
        <v>-4156356</v>
      </c>
      <c r="V14" s="60">
        <v>-67671127</v>
      </c>
      <c r="W14" s="60">
        <v>-227042146</v>
      </c>
      <c r="X14" s="60">
        <v>-219530800</v>
      </c>
      <c r="Y14" s="60">
        <v>-7511346</v>
      </c>
      <c r="Z14" s="140">
        <v>3.42</v>
      </c>
      <c r="AA14" s="62">
        <v>-219530800</v>
      </c>
    </row>
    <row r="15" spans="1:27" ht="13.5">
      <c r="A15" s="250" t="s">
        <v>184</v>
      </c>
      <c r="B15" s="251"/>
      <c r="C15" s="168">
        <f aca="true" t="shared" si="0" ref="C15:Y15">SUM(C6:C14)</f>
        <v>3376379268</v>
      </c>
      <c r="D15" s="168">
        <f>SUM(D6:D14)</f>
        <v>0</v>
      </c>
      <c r="E15" s="72">
        <f t="shared" si="0"/>
        <v>3265324438</v>
      </c>
      <c r="F15" s="73">
        <f t="shared" si="0"/>
        <v>3406994524</v>
      </c>
      <c r="G15" s="73">
        <f t="shared" si="0"/>
        <v>-520453931</v>
      </c>
      <c r="H15" s="73">
        <f t="shared" si="0"/>
        <v>-632646854</v>
      </c>
      <c r="I15" s="73">
        <f t="shared" si="0"/>
        <v>-225139181</v>
      </c>
      <c r="J15" s="73">
        <f t="shared" si="0"/>
        <v>-1378239966</v>
      </c>
      <c r="K15" s="73">
        <f t="shared" si="0"/>
        <v>88692122</v>
      </c>
      <c r="L15" s="73">
        <f t="shared" si="0"/>
        <v>1086781706</v>
      </c>
      <c r="M15" s="73">
        <f t="shared" si="0"/>
        <v>193669951</v>
      </c>
      <c r="N15" s="73">
        <f t="shared" si="0"/>
        <v>1369143779</v>
      </c>
      <c r="O15" s="73">
        <f t="shared" si="0"/>
        <v>601548426</v>
      </c>
      <c r="P15" s="73">
        <f t="shared" si="0"/>
        <v>490678729</v>
      </c>
      <c r="Q15" s="73">
        <f t="shared" si="0"/>
        <v>947878170</v>
      </c>
      <c r="R15" s="73">
        <f t="shared" si="0"/>
        <v>2040105325</v>
      </c>
      <c r="S15" s="73">
        <f t="shared" si="0"/>
        <v>-158386419</v>
      </c>
      <c r="T15" s="73">
        <f t="shared" si="0"/>
        <v>137573616</v>
      </c>
      <c r="U15" s="73">
        <f t="shared" si="0"/>
        <v>1159641561</v>
      </c>
      <c r="V15" s="73">
        <f t="shared" si="0"/>
        <v>1138828758</v>
      </c>
      <c r="W15" s="73">
        <f t="shared" si="0"/>
        <v>3169837896</v>
      </c>
      <c r="X15" s="73">
        <f t="shared" si="0"/>
        <v>3406994524</v>
      </c>
      <c r="Y15" s="73">
        <f t="shared" si="0"/>
        <v>-237156628</v>
      </c>
      <c r="Z15" s="170">
        <f>+IF(X15&lt;&gt;0,+(Y15/X15)*100,0)</f>
        <v>-6.960874939169699</v>
      </c>
      <c r="AA15" s="74">
        <f>SUM(AA6:AA14)</f>
        <v>3406994524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22825895</v>
      </c>
      <c r="D19" s="155"/>
      <c r="E19" s="59"/>
      <c r="F19" s="60"/>
      <c r="G19" s="159">
        <v>4975936</v>
      </c>
      <c r="H19" s="159">
        <v>14949841</v>
      </c>
      <c r="I19" s="159">
        <v>9426255</v>
      </c>
      <c r="J19" s="60">
        <v>29352032</v>
      </c>
      <c r="K19" s="159">
        <v>9739193</v>
      </c>
      <c r="L19" s="159">
        <v>-12335125</v>
      </c>
      <c r="M19" s="60">
        <v>8087892</v>
      </c>
      <c r="N19" s="159">
        <v>5491960</v>
      </c>
      <c r="O19" s="159">
        <v>54996890</v>
      </c>
      <c r="P19" s="159">
        <v>12181500</v>
      </c>
      <c r="Q19" s="60">
        <v>25927109</v>
      </c>
      <c r="R19" s="159">
        <v>93105499</v>
      </c>
      <c r="S19" s="159">
        <v>14052604</v>
      </c>
      <c r="T19" s="60">
        <v>10637564</v>
      </c>
      <c r="U19" s="159">
        <v>32353908</v>
      </c>
      <c r="V19" s="159">
        <v>57044076</v>
      </c>
      <c r="W19" s="159">
        <v>184993567</v>
      </c>
      <c r="X19" s="60"/>
      <c r="Y19" s="159">
        <v>184993567</v>
      </c>
      <c r="Z19" s="141"/>
      <c r="AA19" s="225"/>
    </row>
    <row r="20" spans="1:27" ht="13.5">
      <c r="A20" s="249" t="s">
        <v>187</v>
      </c>
      <c r="B20" s="182"/>
      <c r="C20" s="155">
        <v>-390695178</v>
      </c>
      <c r="D20" s="155"/>
      <c r="E20" s="268">
        <v>146664410</v>
      </c>
      <c r="F20" s="159"/>
      <c r="G20" s="60">
        <v>-1004481192</v>
      </c>
      <c r="H20" s="60">
        <v>-319197164</v>
      </c>
      <c r="I20" s="60">
        <v>4847976</v>
      </c>
      <c r="J20" s="60">
        <v>-1318830380</v>
      </c>
      <c r="K20" s="60">
        <v>221535861</v>
      </c>
      <c r="L20" s="60">
        <v>142021771</v>
      </c>
      <c r="M20" s="159">
        <v>-67204797</v>
      </c>
      <c r="N20" s="60">
        <v>296352835</v>
      </c>
      <c r="O20" s="60">
        <v>-74317705</v>
      </c>
      <c r="P20" s="60">
        <v>-237776158</v>
      </c>
      <c r="Q20" s="60">
        <v>333633847</v>
      </c>
      <c r="R20" s="60">
        <v>21539984</v>
      </c>
      <c r="S20" s="60">
        <v>-136514844</v>
      </c>
      <c r="T20" s="159">
        <v>-104985372</v>
      </c>
      <c r="U20" s="60">
        <v>-697613815</v>
      </c>
      <c r="V20" s="60">
        <v>-939114031</v>
      </c>
      <c r="W20" s="60">
        <v>-1940051592</v>
      </c>
      <c r="X20" s="60"/>
      <c r="Y20" s="60">
        <v>-1940051592</v>
      </c>
      <c r="Z20" s="140"/>
      <c r="AA20" s="62"/>
    </row>
    <row r="21" spans="1:27" ht="13.5">
      <c r="A21" s="249" t="s">
        <v>188</v>
      </c>
      <c r="B21" s="182"/>
      <c r="C21" s="157">
        <v>76481723</v>
      </c>
      <c r="D21" s="157"/>
      <c r="E21" s="59"/>
      <c r="F21" s="60"/>
      <c r="G21" s="159">
        <v>693571039</v>
      </c>
      <c r="H21" s="159">
        <v>849375863</v>
      </c>
      <c r="I21" s="159">
        <v>-16282000</v>
      </c>
      <c r="J21" s="60">
        <v>1526664902</v>
      </c>
      <c r="K21" s="159">
        <v>-3035231</v>
      </c>
      <c r="L21" s="159">
        <v>-543452148</v>
      </c>
      <c r="M21" s="60">
        <v>552999602</v>
      </c>
      <c r="N21" s="159">
        <v>6512223</v>
      </c>
      <c r="O21" s="159">
        <v>-22681695</v>
      </c>
      <c r="P21" s="159">
        <v>-7274145</v>
      </c>
      <c r="Q21" s="60">
        <v>-142722421</v>
      </c>
      <c r="R21" s="159">
        <v>-172678261</v>
      </c>
      <c r="S21" s="159">
        <v>-10608867</v>
      </c>
      <c r="T21" s="60">
        <v>-31047307</v>
      </c>
      <c r="U21" s="159">
        <v>8132453</v>
      </c>
      <c r="V21" s="159">
        <v>-33523721</v>
      </c>
      <c r="W21" s="159">
        <v>1326975143</v>
      </c>
      <c r="X21" s="60"/>
      <c r="Y21" s="159">
        <v>1326975143</v>
      </c>
      <c r="Z21" s="141"/>
      <c r="AA21" s="225"/>
    </row>
    <row r="22" spans="1:27" ht="13.5">
      <c r="A22" s="249" t="s">
        <v>189</v>
      </c>
      <c r="B22" s="182"/>
      <c r="C22" s="155">
        <v>-7160448</v>
      </c>
      <c r="D22" s="155"/>
      <c r="E22" s="59">
        <v>-94077302</v>
      </c>
      <c r="F22" s="60">
        <v>-20836845</v>
      </c>
      <c r="G22" s="60">
        <v>-1618172</v>
      </c>
      <c r="H22" s="60">
        <v>7201899</v>
      </c>
      <c r="I22" s="60">
        <v>-1979435</v>
      </c>
      <c r="J22" s="60">
        <v>3604292</v>
      </c>
      <c r="K22" s="60">
        <v>-13546489</v>
      </c>
      <c r="L22" s="60">
        <v>-27021099</v>
      </c>
      <c r="M22" s="60">
        <v>61688542</v>
      </c>
      <c r="N22" s="60">
        <v>21120954</v>
      </c>
      <c r="O22" s="60">
        <v>8963944</v>
      </c>
      <c r="P22" s="60">
        <v>1151949</v>
      </c>
      <c r="Q22" s="60">
        <v>17124813</v>
      </c>
      <c r="R22" s="60">
        <v>27240706</v>
      </c>
      <c r="S22" s="60">
        <v>-22305947</v>
      </c>
      <c r="T22" s="60">
        <v>-24080043</v>
      </c>
      <c r="U22" s="60">
        <v>-24018049</v>
      </c>
      <c r="V22" s="60">
        <v>-70404039</v>
      </c>
      <c r="W22" s="60">
        <v>-18438087</v>
      </c>
      <c r="X22" s="60">
        <v>-20836845</v>
      </c>
      <c r="Y22" s="60">
        <v>2398758</v>
      </c>
      <c r="Z22" s="140">
        <v>-11.51</v>
      </c>
      <c r="AA22" s="62">
        <v>-20836845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-4550503401</v>
      </c>
      <c r="D24" s="155"/>
      <c r="E24" s="59">
        <v>-4284266593</v>
      </c>
      <c r="F24" s="60">
        <v>-4345963813</v>
      </c>
      <c r="G24" s="60">
        <v>-15149929</v>
      </c>
      <c r="H24" s="60">
        <v>-174108955</v>
      </c>
      <c r="I24" s="60">
        <v>-323983385</v>
      </c>
      <c r="J24" s="60">
        <v>-513242269</v>
      </c>
      <c r="K24" s="60">
        <v>-393485133</v>
      </c>
      <c r="L24" s="60">
        <v>-319940275</v>
      </c>
      <c r="M24" s="60">
        <v>-466139924</v>
      </c>
      <c r="N24" s="60">
        <v>-1179565332</v>
      </c>
      <c r="O24" s="60">
        <v>-92945766</v>
      </c>
      <c r="P24" s="60">
        <v>-247036584</v>
      </c>
      <c r="Q24" s="60">
        <v>-331754897</v>
      </c>
      <c r="R24" s="60">
        <v>-671737247</v>
      </c>
      <c r="S24" s="60">
        <v>-305189911</v>
      </c>
      <c r="T24" s="60">
        <v>-657355168</v>
      </c>
      <c r="U24" s="60">
        <v>-880603070</v>
      </c>
      <c r="V24" s="60">
        <v>-1843148149</v>
      </c>
      <c r="W24" s="60">
        <v>-4207692997</v>
      </c>
      <c r="X24" s="60">
        <v>-4345963813</v>
      </c>
      <c r="Y24" s="60">
        <v>138270816</v>
      </c>
      <c r="Z24" s="140">
        <v>-3.18</v>
      </c>
      <c r="AA24" s="62">
        <v>-4345963813</v>
      </c>
    </row>
    <row r="25" spans="1:27" ht="13.5">
      <c r="A25" s="250" t="s">
        <v>191</v>
      </c>
      <c r="B25" s="251"/>
      <c r="C25" s="168">
        <f aca="true" t="shared" si="1" ref="C25:Y25">SUM(C19:C24)</f>
        <v>-4849051409</v>
      </c>
      <c r="D25" s="168">
        <f>SUM(D19:D24)</f>
        <v>0</v>
      </c>
      <c r="E25" s="72">
        <f t="shared" si="1"/>
        <v>-4231679485</v>
      </c>
      <c r="F25" s="73">
        <f t="shared" si="1"/>
        <v>-4366800658</v>
      </c>
      <c r="G25" s="73">
        <f t="shared" si="1"/>
        <v>-322702318</v>
      </c>
      <c r="H25" s="73">
        <f t="shared" si="1"/>
        <v>378221484</v>
      </c>
      <c r="I25" s="73">
        <f t="shared" si="1"/>
        <v>-327970589</v>
      </c>
      <c r="J25" s="73">
        <f t="shared" si="1"/>
        <v>-272451423</v>
      </c>
      <c r="K25" s="73">
        <f t="shared" si="1"/>
        <v>-178791799</v>
      </c>
      <c r="L25" s="73">
        <f t="shared" si="1"/>
        <v>-760726876</v>
      </c>
      <c r="M25" s="73">
        <f t="shared" si="1"/>
        <v>89431315</v>
      </c>
      <c r="N25" s="73">
        <f t="shared" si="1"/>
        <v>-850087360</v>
      </c>
      <c r="O25" s="73">
        <f t="shared" si="1"/>
        <v>-125984332</v>
      </c>
      <c r="P25" s="73">
        <f t="shared" si="1"/>
        <v>-478753438</v>
      </c>
      <c r="Q25" s="73">
        <f t="shared" si="1"/>
        <v>-97791549</v>
      </c>
      <c r="R25" s="73">
        <f t="shared" si="1"/>
        <v>-702529319</v>
      </c>
      <c r="S25" s="73">
        <f t="shared" si="1"/>
        <v>-460566965</v>
      </c>
      <c r="T25" s="73">
        <f t="shared" si="1"/>
        <v>-806830326</v>
      </c>
      <c r="U25" s="73">
        <f t="shared" si="1"/>
        <v>-1561748573</v>
      </c>
      <c r="V25" s="73">
        <f t="shared" si="1"/>
        <v>-2829145864</v>
      </c>
      <c r="W25" s="73">
        <f t="shared" si="1"/>
        <v>-4654213966</v>
      </c>
      <c r="X25" s="73">
        <f t="shared" si="1"/>
        <v>-4366800658</v>
      </c>
      <c r="Y25" s="73">
        <f t="shared" si="1"/>
        <v>-287413308</v>
      </c>
      <c r="Z25" s="170">
        <f>+IF(X25&lt;&gt;0,+(Y25/X25)*100,0)</f>
        <v>6.58178219043403</v>
      </c>
      <c r="AA25" s="74">
        <f>SUM(AA19:AA24)</f>
        <v>-4366800658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>
        <v>275000000</v>
      </c>
      <c r="N29" s="60">
        <v>275000000</v>
      </c>
      <c r="O29" s="60">
        <v>-25000000</v>
      </c>
      <c r="P29" s="60">
        <v>100000000</v>
      </c>
      <c r="Q29" s="60">
        <v>-350000000</v>
      </c>
      <c r="R29" s="60">
        <v>-275000000</v>
      </c>
      <c r="S29" s="60">
        <v>200000000</v>
      </c>
      <c r="T29" s="60">
        <v>751000000</v>
      </c>
      <c r="U29" s="60">
        <v>-1041061068</v>
      </c>
      <c r="V29" s="60">
        <v>-90061068</v>
      </c>
      <c r="W29" s="60">
        <v>-90061068</v>
      </c>
      <c r="X29" s="60"/>
      <c r="Y29" s="60">
        <v>-90061068</v>
      </c>
      <c r="Z29" s="140"/>
      <c r="AA29" s="62"/>
    </row>
    <row r="30" spans="1:27" ht="13.5">
      <c r="A30" s="249" t="s">
        <v>194</v>
      </c>
      <c r="B30" s="182"/>
      <c r="C30" s="155">
        <v>4142000000</v>
      </c>
      <c r="D30" s="155"/>
      <c r="E30" s="59">
        <v>1600000000</v>
      </c>
      <c r="F30" s="60">
        <v>1600000000</v>
      </c>
      <c r="G30" s="60">
        <v>-64916577</v>
      </c>
      <c r="H30" s="60"/>
      <c r="I30" s="60">
        <v>700000000</v>
      </c>
      <c r="J30" s="60">
        <v>635083423</v>
      </c>
      <c r="K30" s="60">
        <v>146989420</v>
      </c>
      <c r="L30" s="60">
        <v>-55000000</v>
      </c>
      <c r="M30" s="60">
        <v>-727072843</v>
      </c>
      <c r="N30" s="60">
        <v>-635083423</v>
      </c>
      <c r="O30" s="60"/>
      <c r="P30" s="60"/>
      <c r="Q30" s="60"/>
      <c r="R30" s="60"/>
      <c r="S30" s="60"/>
      <c r="T30" s="60"/>
      <c r="U30" s="60">
        <v>1600000000</v>
      </c>
      <c r="V30" s="60">
        <v>1600000000</v>
      </c>
      <c r="W30" s="60">
        <v>1600000000</v>
      </c>
      <c r="X30" s="60">
        <v>1600000000</v>
      </c>
      <c r="Y30" s="60"/>
      <c r="Z30" s="140"/>
      <c r="AA30" s="62">
        <v>1600000000</v>
      </c>
    </row>
    <row r="31" spans="1:27" ht="13.5">
      <c r="A31" s="249" t="s">
        <v>195</v>
      </c>
      <c r="B31" s="182"/>
      <c r="C31" s="155">
        <v>14716396</v>
      </c>
      <c r="D31" s="155"/>
      <c r="E31" s="59">
        <v>44625550</v>
      </c>
      <c r="F31" s="60">
        <v>42233077</v>
      </c>
      <c r="G31" s="60">
        <v>3656982</v>
      </c>
      <c r="H31" s="159">
        <v>3207799</v>
      </c>
      <c r="I31" s="159">
        <v>-835275</v>
      </c>
      <c r="J31" s="159">
        <v>6029506</v>
      </c>
      <c r="K31" s="60">
        <v>2057349</v>
      </c>
      <c r="L31" s="60">
        <v>1274964</v>
      </c>
      <c r="M31" s="60">
        <v>-13912829</v>
      </c>
      <c r="N31" s="60">
        <v>-10580516</v>
      </c>
      <c r="O31" s="159">
        <v>-1342847</v>
      </c>
      <c r="P31" s="159">
        <v>-7901707</v>
      </c>
      <c r="Q31" s="159">
        <v>6204481</v>
      </c>
      <c r="R31" s="60">
        <v>-3040073</v>
      </c>
      <c r="S31" s="60">
        <v>-607640</v>
      </c>
      <c r="T31" s="60">
        <v>602259</v>
      </c>
      <c r="U31" s="60">
        <v>-418776</v>
      </c>
      <c r="V31" s="159">
        <v>-424157</v>
      </c>
      <c r="W31" s="159">
        <v>-8015240</v>
      </c>
      <c r="X31" s="159">
        <v>42233077</v>
      </c>
      <c r="Y31" s="60">
        <v>-50248317</v>
      </c>
      <c r="Z31" s="140">
        <v>-118.98</v>
      </c>
      <c r="AA31" s="62">
        <v>42233077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-2274851402</v>
      </c>
      <c r="D33" s="155"/>
      <c r="E33" s="59">
        <v>-664073915</v>
      </c>
      <c r="F33" s="60">
        <v>-630215292</v>
      </c>
      <c r="G33" s="60">
        <v>-42481455</v>
      </c>
      <c r="H33" s="60"/>
      <c r="I33" s="60">
        <v>-67005871</v>
      </c>
      <c r="J33" s="60">
        <v>-109487326</v>
      </c>
      <c r="K33" s="60">
        <v>-67005871</v>
      </c>
      <c r="L33" s="60"/>
      <c r="M33" s="60">
        <v>-152465051</v>
      </c>
      <c r="N33" s="60">
        <v>-219470922</v>
      </c>
      <c r="O33" s="60">
        <v>2056181</v>
      </c>
      <c r="P33" s="60">
        <v>-34706256</v>
      </c>
      <c r="Q33" s="60">
        <v>-34387431</v>
      </c>
      <c r="R33" s="60">
        <v>-67037506</v>
      </c>
      <c r="S33" s="60">
        <v>-16957</v>
      </c>
      <c r="T33" s="60"/>
      <c r="U33" s="60">
        <v>-257894933</v>
      </c>
      <c r="V33" s="60">
        <v>-257911890</v>
      </c>
      <c r="W33" s="60">
        <v>-653907644</v>
      </c>
      <c r="X33" s="60">
        <v>-630215292</v>
      </c>
      <c r="Y33" s="60">
        <v>-23692352</v>
      </c>
      <c r="Z33" s="140">
        <v>3.76</v>
      </c>
      <c r="AA33" s="62">
        <v>-630215292</v>
      </c>
    </row>
    <row r="34" spans="1:27" ht="13.5">
      <c r="A34" s="250" t="s">
        <v>197</v>
      </c>
      <c r="B34" s="251"/>
      <c r="C34" s="168">
        <f aca="true" t="shared" si="2" ref="C34:Y34">SUM(C29:C33)</f>
        <v>1881864994</v>
      </c>
      <c r="D34" s="168">
        <f>SUM(D29:D33)</f>
        <v>0</v>
      </c>
      <c r="E34" s="72">
        <f t="shared" si="2"/>
        <v>980551635</v>
      </c>
      <c r="F34" s="73">
        <f t="shared" si="2"/>
        <v>1012017785</v>
      </c>
      <c r="G34" s="73">
        <f t="shared" si="2"/>
        <v>-103741050</v>
      </c>
      <c r="H34" s="73">
        <f t="shared" si="2"/>
        <v>3207799</v>
      </c>
      <c r="I34" s="73">
        <f t="shared" si="2"/>
        <v>632158854</v>
      </c>
      <c r="J34" s="73">
        <f t="shared" si="2"/>
        <v>531625603</v>
      </c>
      <c r="K34" s="73">
        <f t="shared" si="2"/>
        <v>82040898</v>
      </c>
      <c r="L34" s="73">
        <f t="shared" si="2"/>
        <v>-53725036</v>
      </c>
      <c r="M34" s="73">
        <f t="shared" si="2"/>
        <v>-618450723</v>
      </c>
      <c r="N34" s="73">
        <f t="shared" si="2"/>
        <v>-590134861</v>
      </c>
      <c r="O34" s="73">
        <f t="shared" si="2"/>
        <v>-24286666</v>
      </c>
      <c r="P34" s="73">
        <f t="shared" si="2"/>
        <v>57392037</v>
      </c>
      <c r="Q34" s="73">
        <f t="shared" si="2"/>
        <v>-378182950</v>
      </c>
      <c r="R34" s="73">
        <f t="shared" si="2"/>
        <v>-345077579</v>
      </c>
      <c r="S34" s="73">
        <f t="shared" si="2"/>
        <v>199375403</v>
      </c>
      <c r="T34" s="73">
        <f t="shared" si="2"/>
        <v>751602259</v>
      </c>
      <c r="U34" s="73">
        <f t="shared" si="2"/>
        <v>300625223</v>
      </c>
      <c r="V34" s="73">
        <f t="shared" si="2"/>
        <v>1251602885</v>
      </c>
      <c r="W34" s="73">
        <f t="shared" si="2"/>
        <v>848016048</v>
      </c>
      <c r="X34" s="73">
        <f t="shared" si="2"/>
        <v>1012017785</v>
      </c>
      <c r="Y34" s="73">
        <f t="shared" si="2"/>
        <v>-164001737</v>
      </c>
      <c r="Z34" s="170">
        <f>+IF(X34&lt;&gt;0,+(Y34/X34)*100,0)</f>
        <v>-16.20542044130183</v>
      </c>
      <c r="AA34" s="74">
        <f>SUM(AA29:AA33)</f>
        <v>1012017785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409192853</v>
      </c>
      <c r="D36" s="153">
        <f>+D15+D25+D34</f>
        <v>0</v>
      </c>
      <c r="E36" s="99">
        <f t="shared" si="3"/>
        <v>14196588</v>
      </c>
      <c r="F36" s="100">
        <f t="shared" si="3"/>
        <v>52211651</v>
      </c>
      <c r="G36" s="100">
        <f t="shared" si="3"/>
        <v>-946897299</v>
      </c>
      <c r="H36" s="100">
        <f t="shared" si="3"/>
        <v>-251217571</v>
      </c>
      <c r="I36" s="100">
        <f t="shared" si="3"/>
        <v>79049084</v>
      </c>
      <c r="J36" s="100">
        <f t="shared" si="3"/>
        <v>-1119065786</v>
      </c>
      <c r="K36" s="100">
        <f t="shared" si="3"/>
        <v>-8058779</v>
      </c>
      <c r="L36" s="100">
        <f t="shared" si="3"/>
        <v>272329794</v>
      </c>
      <c r="M36" s="100">
        <f t="shared" si="3"/>
        <v>-335349457</v>
      </c>
      <c r="N36" s="100">
        <f t="shared" si="3"/>
        <v>-71078442</v>
      </c>
      <c r="O36" s="100">
        <f t="shared" si="3"/>
        <v>451277428</v>
      </c>
      <c r="P36" s="100">
        <f t="shared" si="3"/>
        <v>69317328</v>
      </c>
      <c r="Q36" s="100">
        <f t="shared" si="3"/>
        <v>471903671</v>
      </c>
      <c r="R36" s="100">
        <f t="shared" si="3"/>
        <v>992498427</v>
      </c>
      <c r="S36" s="100">
        <f t="shared" si="3"/>
        <v>-419577981</v>
      </c>
      <c r="T36" s="100">
        <f t="shared" si="3"/>
        <v>82345549</v>
      </c>
      <c r="U36" s="100">
        <f t="shared" si="3"/>
        <v>-101481789</v>
      </c>
      <c r="V36" s="100">
        <f t="shared" si="3"/>
        <v>-438714221</v>
      </c>
      <c r="W36" s="100">
        <f t="shared" si="3"/>
        <v>-636360022</v>
      </c>
      <c r="X36" s="100">
        <f t="shared" si="3"/>
        <v>52211651</v>
      </c>
      <c r="Y36" s="100">
        <f t="shared" si="3"/>
        <v>-688571673</v>
      </c>
      <c r="Z36" s="137">
        <f>+IF(X36&lt;&gt;0,+(Y36/X36)*100,0)</f>
        <v>-1318.8084648003182</v>
      </c>
      <c r="AA36" s="102">
        <f>+AA15+AA25+AA34</f>
        <v>52211651</v>
      </c>
    </row>
    <row r="37" spans="1:27" ht="13.5">
      <c r="A37" s="249" t="s">
        <v>199</v>
      </c>
      <c r="B37" s="182"/>
      <c r="C37" s="153">
        <v>967778428</v>
      </c>
      <c r="D37" s="153"/>
      <c r="E37" s="99">
        <v>1676374360</v>
      </c>
      <c r="F37" s="100">
        <v>1364455811</v>
      </c>
      <c r="G37" s="100">
        <v>1676374360</v>
      </c>
      <c r="H37" s="100">
        <v>729477061</v>
      </c>
      <c r="I37" s="100">
        <v>478259490</v>
      </c>
      <c r="J37" s="100">
        <v>1676374360</v>
      </c>
      <c r="K37" s="100">
        <v>557308574</v>
      </c>
      <c r="L37" s="100">
        <v>549249795</v>
      </c>
      <c r="M37" s="100">
        <v>821579589</v>
      </c>
      <c r="N37" s="100">
        <v>557308574</v>
      </c>
      <c r="O37" s="100">
        <v>486230132</v>
      </c>
      <c r="P37" s="100">
        <v>937507560</v>
      </c>
      <c r="Q37" s="100">
        <v>1006824888</v>
      </c>
      <c r="R37" s="100">
        <v>486230132</v>
      </c>
      <c r="S37" s="100">
        <v>1478728559</v>
      </c>
      <c r="T37" s="100">
        <v>1059150578</v>
      </c>
      <c r="U37" s="100">
        <v>1141496127</v>
      </c>
      <c r="V37" s="100">
        <v>1478728559</v>
      </c>
      <c r="W37" s="100">
        <v>1676374360</v>
      </c>
      <c r="X37" s="100">
        <v>1364455811</v>
      </c>
      <c r="Y37" s="100">
        <v>311918549</v>
      </c>
      <c r="Z37" s="137">
        <v>22.86</v>
      </c>
      <c r="AA37" s="102">
        <v>1364455811</v>
      </c>
    </row>
    <row r="38" spans="1:27" ht="13.5">
      <c r="A38" s="269" t="s">
        <v>200</v>
      </c>
      <c r="B38" s="256"/>
      <c r="C38" s="257">
        <v>1376971281</v>
      </c>
      <c r="D38" s="257"/>
      <c r="E38" s="258">
        <v>1690570946</v>
      </c>
      <c r="F38" s="259">
        <v>1416667463</v>
      </c>
      <c r="G38" s="259">
        <v>729477061</v>
      </c>
      <c r="H38" s="259">
        <v>478259490</v>
      </c>
      <c r="I38" s="259">
        <v>557308574</v>
      </c>
      <c r="J38" s="259">
        <v>557308574</v>
      </c>
      <c r="K38" s="259">
        <v>549249795</v>
      </c>
      <c r="L38" s="259">
        <v>821579589</v>
      </c>
      <c r="M38" s="259">
        <v>486230132</v>
      </c>
      <c r="N38" s="259">
        <v>486230132</v>
      </c>
      <c r="O38" s="259">
        <v>937507560</v>
      </c>
      <c r="P38" s="259">
        <v>1006824888</v>
      </c>
      <c r="Q38" s="259">
        <v>1478728559</v>
      </c>
      <c r="R38" s="259">
        <v>937507560</v>
      </c>
      <c r="S38" s="259">
        <v>1059150578</v>
      </c>
      <c r="T38" s="259">
        <v>1141496127</v>
      </c>
      <c r="U38" s="259">
        <v>1040014338</v>
      </c>
      <c r="V38" s="259">
        <v>1040014338</v>
      </c>
      <c r="W38" s="259">
        <v>1040014338</v>
      </c>
      <c r="X38" s="259">
        <v>1416667463</v>
      </c>
      <c r="Y38" s="259">
        <v>-376653125</v>
      </c>
      <c r="Z38" s="260">
        <v>-26.59</v>
      </c>
      <c r="AA38" s="261">
        <v>1416667463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2143103088</v>
      </c>
      <c r="D5" s="200">
        <f t="shared" si="0"/>
        <v>0</v>
      </c>
      <c r="E5" s="106">
        <f t="shared" si="0"/>
        <v>2085871775</v>
      </c>
      <c r="F5" s="106">
        <f t="shared" si="0"/>
        <v>2079254783</v>
      </c>
      <c r="G5" s="106">
        <f t="shared" si="0"/>
        <v>9183087</v>
      </c>
      <c r="H5" s="106">
        <f t="shared" si="0"/>
        <v>77758007</v>
      </c>
      <c r="I5" s="106">
        <f t="shared" si="0"/>
        <v>190484400</v>
      </c>
      <c r="J5" s="106">
        <f t="shared" si="0"/>
        <v>277425494</v>
      </c>
      <c r="K5" s="106">
        <f t="shared" si="0"/>
        <v>166763715</v>
      </c>
      <c r="L5" s="106">
        <f t="shared" si="0"/>
        <v>150045171</v>
      </c>
      <c r="M5" s="106">
        <f t="shared" si="0"/>
        <v>207962026</v>
      </c>
      <c r="N5" s="106">
        <f t="shared" si="0"/>
        <v>524770912</v>
      </c>
      <c r="O5" s="106">
        <f t="shared" si="0"/>
        <v>34497878</v>
      </c>
      <c r="P5" s="106">
        <f t="shared" si="0"/>
        <v>119747248</v>
      </c>
      <c r="Q5" s="106">
        <f t="shared" si="0"/>
        <v>161160642</v>
      </c>
      <c r="R5" s="106">
        <f t="shared" si="0"/>
        <v>315405768</v>
      </c>
      <c r="S5" s="106">
        <f t="shared" si="0"/>
        <v>186948717</v>
      </c>
      <c r="T5" s="106">
        <f t="shared" si="0"/>
        <v>269372708</v>
      </c>
      <c r="U5" s="106">
        <f t="shared" si="0"/>
        <v>447539192</v>
      </c>
      <c r="V5" s="106">
        <f t="shared" si="0"/>
        <v>903860617</v>
      </c>
      <c r="W5" s="106">
        <f t="shared" si="0"/>
        <v>2021462791</v>
      </c>
      <c r="X5" s="106">
        <f t="shared" si="0"/>
        <v>2079254783</v>
      </c>
      <c r="Y5" s="106">
        <f t="shared" si="0"/>
        <v>-57791992</v>
      </c>
      <c r="Z5" s="201">
        <f>+IF(X5&lt;&gt;0,+(Y5/X5)*100,0)</f>
        <v>-2.779456970473637</v>
      </c>
      <c r="AA5" s="199">
        <f>SUM(AA11:AA18)</f>
        <v>2079254783</v>
      </c>
    </row>
    <row r="6" spans="1:27" ht="13.5">
      <c r="A6" s="291" t="s">
        <v>204</v>
      </c>
      <c r="B6" s="142"/>
      <c r="C6" s="62">
        <v>1253268918</v>
      </c>
      <c r="D6" s="156"/>
      <c r="E6" s="60">
        <v>1374499775</v>
      </c>
      <c r="F6" s="60">
        <v>1363033945</v>
      </c>
      <c r="G6" s="60">
        <v>263417</v>
      </c>
      <c r="H6" s="60">
        <v>49271113</v>
      </c>
      <c r="I6" s="60">
        <v>159981295</v>
      </c>
      <c r="J6" s="60">
        <v>209515825</v>
      </c>
      <c r="K6" s="60">
        <v>129312069</v>
      </c>
      <c r="L6" s="60">
        <v>109945019</v>
      </c>
      <c r="M6" s="60">
        <v>156419676</v>
      </c>
      <c r="N6" s="60">
        <v>395676764</v>
      </c>
      <c r="O6" s="60">
        <v>24912483</v>
      </c>
      <c r="P6" s="60">
        <v>76743149</v>
      </c>
      <c r="Q6" s="60">
        <v>128994578</v>
      </c>
      <c r="R6" s="60">
        <v>230650210</v>
      </c>
      <c r="S6" s="60">
        <v>146683536</v>
      </c>
      <c r="T6" s="60">
        <v>151072669</v>
      </c>
      <c r="U6" s="60">
        <v>239094885</v>
      </c>
      <c r="V6" s="60">
        <v>536851090</v>
      </c>
      <c r="W6" s="60">
        <v>1372693889</v>
      </c>
      <c r="X6" s="60">
        <v>1363033945</v>
      </c>
      <c r="Y6" s="60">
        <v>9659944</v>
      </c>
      <c r="Z6" s="140">
        <v>0.71</v>
      </c>
      <c r="AA6" s="155">
        <v>1363033945</v>
      </c>
    </row>
    <row r="7" spans="1:27" ht="13.5">
      <c r="A7" s="291" t="s">
        <v>205</v>
      </c>
      <c r="B7" s="142"/>
      <c r="C7" s="62">
        <v>345202830</v>
      </c>
      <c r="D7" s="156"/>
      <c r="E7" s="60">
        <v>197500000</v>
      </c>
      <c r="F7" s="60">
        <v>197906964</v>
      </c>
      <c r="G7" s="60">
        <v>7293650</v>
      </c>
      <c r="H7" s="60">
        <v>9214493</v>
      </c>
      <c r="I7" s="60">
        <v>3373850</v>
      </c>
      <c r="J7" s="60">
        <v>19881993</v>
      </c>
      <c r="K7" s="60">
        <v>2955580</v>
      </c>
      <c r="L7" s="60">
        <v>10359778</v>
      </c>
      <c r="M7" s="60">
        <v>17105416</v>
      </c>
      <c r="N7" s="60">
        <v>30420774</v>
      </c>
      <c r="O7" s="60">
        <v>1256730</v>
      </c>
      <c r="P7" s="60">
        <v>30476705</v>
      </c>
      <c r="Q7" s="60">
        <v>13304136</v>
      </c>
      <c r="R7" s="60">
        <v>45037571</v>
      </c>
      <c r="S7" s="60">
        <v>9887088</v>
      </c>
      <c r="T7" s="60">
        <v>58806671</v>
      </c>
      <c r="U7" s="60">
        <v>27381055</v>
      </c>
      <c r="V7" s="60">
        <v>96074814</v>
      </c>
      <c r="W7" s="60">
        <v>191415152</v>
      </c>
      <c r="X7" s="60">
        <v>197906964</v>
      </c>
      <c r="Y7" s="60">
        <v>-6491812</v>
      </c>
      <c r="Z7" s="140">
        <v>-3.28</v>
      </c>
      <c r="AA7" s="155">
        <v>197906964</v>
      </c>
    </row>
    <row r="8" spans="1:27" ht="13.5">
      <c r="A8" s="291" t="s">
        <v>206</v>
      </c>
      <c r="B8" s="142"/>
      <c r="C8" s="62">
        <v>39412593</v>
      </c>
      <c r="D8" s="156"/>
      <c r="E8" s="60">
        <v>60500000</v>
      </c>
      <c r="F8" s="60">
        <v>60500000</v>
      </c>
      <c r="G8" s="60"/>
      <c r="H8" s="60">
        <v>1993589</v>
      </c>
      <c r="I8" s="60">
        <v>993276</v>
      </c>
      <c r="J8" s="60">
        <v>2986865</v>
      </c>
      <c r="K8" s="60">
        <v>2519070</v>
      </c>
      <c r="L8" s="60">
        <v>381154</v>
      </c>
      <c r="M8" s="60">
        <v>1614716</v>
      </c>
      <c r="N8" s="60">
        <v>4514940</v>
      </c>
      <c r="O8" s="60">
        <v>1100000</v>
      </c>
      <c r="P8" s="60">
        <v>1735981</v>
      </c>
      <c r="Q8" s="60">
        <v>177557</v>
      </c>
      <c r="R8" s="60">
        <v>3013538</v>
      </c>
      <c r="S8" s="60">
        <v>3617708</v>
      </c>
      <c r="T8" s="60">
        <v>5087753</v>
      </c>
      <c r="U8" s="60">
        <v>30150169</v>
      </c>
      <c r="V8" s="60">
        <v>38855630</v>
      </c>
      <c r="W8" s="60">
        <v>49370973</v>
      </c>
      <c r="X8" s="60">
        <v>60500000</v>
      </c>
      <c r="Y8" s="60">
        <v>-11129027</v>
      </c>
      <c r="Z8" s="140">
        <v>-18.4</v>
      </c>
      <c r="AA8" s="155">
        <v>60500000</v>
      </c>
    </row>
    <row r="9" spans="1:27" ht="13.5">
      <c r="A9" s="291" t="s">
        <v>207</v>
      </c>
      <c r="B9" s="142"/>
      <c r="C9" s="62">
        <v>4000000</v>
      </c>
      <c r="D9" s="156"/>
      <c r="E9" s="60">
        <v>4000000</v>
      </c>
      <c r="F9" s="60">
        <v>4000000</v>
      </c>
      <c r="G9" s="60"/>
      <c r="H9" s="60"/>
      <c r="I9" s="60"/>
      <c r="J9" s="60"/>
      <c r="K9" s="60">
        <v>51403</v>
      </c>
      <c r="L9" s="60"/>
      <c r="M9" s="60"/>
      <c r="N9" s="60">
        <v>51403</v>
      </c>
      <c r="O9" s="60"/>
      <c r="P9" s="60"/>
      <c r="Q9" s="60"/>
      <c r="R9" s="60"/>
      <c r="S9" s="60"/>
      <c r="T9" s="60"/>
      <c r="U9" s="60">
        <v>3868000</v>
      </c>
      <c r="V9" s="60">
        <v>3868000</v>
      </c>
      <c r="W9" s="60">
        <v>3919403</v>
      </c>
      <c r="X9" s="60">
        <v>4000000</v>
      </c>
      <c r="Y9" s="60">
        <v>-80597</v>
      </c>
      <c r="Z9" s="140">
        <v>-2.01</v>
      </c>
      <c r="AA9" s="155">
        <v>4000000</v>
      </c>
    </row>
    <row r="10" spans="1:27" ht="13.5">
      <c r="A10" s="291" t="s">
        <v>208</v>
      </c>
      <c r="B10" s="142"/>
      <c r="C10" s="62">
        <v>50699209</v>
      </c>
      <c r="D10" s="156"/>
      <c r="E10" s="60">
        <v>124950000</v>
      </c>
      <c r="F10" s="60">
        <v>103677300</v>
      </c>
      <c r="G10" s="60"/>
      <c r="H10" s="60">
        <v>1054356</v>
      </c>
      <c r="I10" s="60">
        <v>3214511</v>
      </c>
      <c r="J10" s="60">
        <v>4268867</v>
      </c>
      <c r="K10" s="60">
        <v>5428421</v>
      </c>
      <c r="L10" s="60">
        <v>7601085</v>
      </c>
      <c r="M10" s="60">
        <v>3381309</v>
      </c>
      <c r="N10" s="60">
        <v>16410815</v>
      </c>
      <c r="O10" s="60">
        <v>1088220</v>
      </c>
      <c r="P10" s="60">
        <v>3038727</v>
      </c>
      <c r="Q10" s="60">
        <v>2630444</v>
      </c>
      <c r="R10" s="60">
        <v>6757391</v>
      </c>
      <c r="S10" s="60">
        <v>3825274</v>
      </c>
      <c r="T10" s="60">
        <v>31894900</v>
      </c>
      <c r="U10" s="60">
        <v>34692101</v>
      </c>
      <c r="V10" s="60">
        <v>70412275</v>
      </c>
      <c r="W10" s="60">
        <v>97849348</v>
      </c>
      <c r="X10" s="60">
        <v>103677300</v>
      </c>
      <c r="Y10" s="60">
        <v>-5827952</v>
      </c>
      <c r="Z10" s="140">
        <v>-5.62</v>
      </c>
      <c r="AA10" s="155">
        <v>103677300</v>
      </c>
    </row>
    <row r="11" spans="1:27" ht="13.5">
      <c r="A11" s="292" t="s">
        <v>209</v>
      </c>
      <c r="B11" s="142"/>
      <c r="C11" s="293">
        <f aca="true" t="shared" si="1" ref="C11:Y11">SUM(C6:C10)</f>
        <v>1692583550</v>
      </c>
      <c r="D11" s="294">
        <f t="shared" si="1"/>
        <v>0</v>
      </c>
      <c r="E11" s="295">
        <f t="shared" si="1"/>
        <v>1761449775</v>
      </c>
      <c r="F11" s="295">
        <f t="shared" si="1"/>
        <v>1729118209</v>
      </c>
      <c r="G11" s="295">
        <f t="shared" si="1"/>
        <v>7557067</v>
      </c>
      <c r="H11" s="295">
        <f t="shared" si="1"/>
        <v>61533551</v>
      </c>
      <c r="I11" s="295">
        <f t="shared" si="1"/>
        <v>167562932</v>
      </c>
      <c r="J11" s="295">
        <f t="shared" si="1"/>
        <v>236653550</v>
      </c>
      <c r="K11" s="295">
        <f t="shared" si="1"/>
        <v>140266543</v>
      </c>
      <c r="L11" s="295">
        <f t="shared" si="1"/>
        <v>128287036</v>
      </c>
      <c r="M11" s="295">
        <f t="shared" si="1"/>
        <v>178521117</v>
      </c>
      <c r="N11" s="295">
        <f t="shared" si="1"/>
        <v>447074696</v>
      </c>
      <c r="O11" s="295">
        <f t="shared" si="1"/>
        <v>28357433</v>
      </c>
      <c r="P11" s="295">
        <f t="shared" si="1"/>
        <v>111994562</v>
      </c>
      <c r="Q11" s="295">
        <f t="shared" si="1"/>
        <v>145106715</v>
      </c>
      <c r="R11" s="295">
        <f t="shared" si="1"/>
        <v>285458710</v>
      </c>
      <c r="S11" s="295">
        <f t="shared" si="1"/>
        <v>164013606</v>
      </c>
      <c r="T11" s="295">
        <f t="shared" si="1"/>
        <v>246861993</v>
      </c>
      <c r="U11" s="295">
        <f t="shared" si="1"/>
        <v>335186210</v>
      </c>
      <c r="V11" s="295">
        <f t="shared" si="1"/>
        <v>746061809</v>
      </c>
      <c r="W11" s="295">
        <f t="shared" si="1"/>
        <v>1715248765</v>
      </c>
      <c r="X11" s="295">
        <f t="shared" si="1"/>
        <v>1729118209</v>
      </c>
      <c r="Y11" s="295">
        <f t="shared" si="1"/>
        <v>-13869444</v>
      </c>
      <c r="Z11" s="296">
        <f>+IF(X11&lt;&gt;0,+(Y11/X11)*100,0)</f>
        <v>-0.8021108058321303</v>
      </c>
      <c r="AA11" s="297">
        <f>SUM(AA6:AA10)</f>
        <v>1729118209</v>
      </c>
    </row>
    <row r="12" spans="1:27" ht="13.5">
      <c r="A12" s="298" t="s">
        <v>210</v>
      </c>
      <c r="B12" s="136"/>
      <c r="C12" s="62">
        <v>357521789</v>
      </c>
      <c r="D12" s="156"/>
      <c r="E12" s="60">
        <v>274200000</v>
      </c>
      <c r="F12" s="60">
        <v>299700000</v>
      </c>
      <c r="G12" s="60">
        <v>1662670</v>
      </c>
      <c r="H12" s="60">
        <v>15821862</v>
      </c>
      <c r="I12" s="60">
        <v>22308976</v>
      </c>
      <c r="J12" s="60">
        <v>39793508</v>
      </c>
      <c r="K12" s="60">
        <v>25359423</v>
      </c>
      <c r="L12" s="60">
        <v>20866855</v>
      </c>
      <c r="M12" s="60">
        <v>29020006</v>
      </c>
      <c r="N12" s="60">
        <v>75246284</v>
      </c>
      <c r="O12" s="60">
        <v>4196235</v>
      </c>
      <c r="P12" s="60">
        <v>5603785</v>
      </c>
      <c r="Q12" s="60">
        <v>14076839</v>
      </c>
      <c r="R12" s="60">
        <v>23876859</v>
      </c>
      <c r="S12" s="60">
        <v>19006792</v>
      </c>
      <c r="T12" s="60">
        <v>13157916</v>
      </c>
      <c r="U12" s="60">
        <v>93142478</v>
      </c>
      <c r="V12" s="60">
        <v>125307186</v>
      </c>
      <c r="W12" s="60">
        <v>264223837</v>
      </c>
      <c r="X12" s="60">
        <v>299700000</v>
      </c>
      <c r="Y12" s="60">
        <v>-35476163</v>
      </c>
      <c r="Z12" s="140">
        <v>-11.84</v>
      </c>
      <c r="AA12" s="155">
        <v>299700000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>
        <v>-1832239</v>
      </c>
      <c r="R14" s="60">
        <v>-1832239</v>
      </c>
      <c r="S14" s="60"/>
      <c r="T14" s="60"/>
      <c r="U14" s="60"/>
      <c r="V14" s="60"/>
      <c r="W14" s="60">
        <v>-1832239</v>
      </c>
      <c r="X14" s="60"/>
      <c r="Y14" s="60">
        <v>-1832239</v>
      </c>
      <c r="Z14" s="140"/>
      <c r="AA14" s="155"/>
    </row>
    <row r="15" spans="1:27" ht="13.5">
      <c r="A15" s="298" t="s">
        <v>213</v>
      </c>
      <c r="B15" s="136" t="s">
        <v>138</v>
      </c>
      <c r="C15" s="62">
        <v>92997749</v>
      </c>
      <c r="D15" s="156"/>
      <c r="E15" s="60">
        <v>50222000</v>
      </c>
      <c r="F15" s="60">
        <v>50436574</v>
      </c>
      <c r="G15" s="60">
        <v>-36650</v>
      </c>
      <c r="H15" s="60">
        <v>402594</v>
      </c>
      <c r="I15" s="60">
        <v>612492</v>
      </c>
      <c r="J15" s="60">
        <v>978436</v>
      </c>
      <c r="K15" s="60">
        <v>1137749</v>
      </c>
      <c r="L15" s="60">
        <v>891280</v>
      </c>
      <c r="M15" s="60">
        <v>420903</v>
      </c>
      <c r="N15" s="60">
        <v>2449932</v>
      </c>
      <c r="O15" s="60">
        <v>1944210</v>
      </c>
      <c r="P15" s="60">
        <v>2148901</v>
      </c>
      <c r="Q15" s="60">
        <v>3809327</v>
      </c>
      <c r="R15" s="60">
        <v>7902438</v>
      </c>
      <c r="S15" s="60">
        <v>3928319</v>
      </c>
      <c r="T15" s="60">
        <v>9352799</v>
      </c>
      <c r="U15" s="60">
        <v>19210504</v>
      </c>
      <c r="V15" s="60">
        <v>32491622</v>
      </c>
      <c r="W15" s="60">
        <v>43822428</v>
      </c>
      <c r="X15" s="60">
        <v>50436574</v>
      </c>
      <c r="Y15" s="60">
        <v>-6614146</v>
      </c>
      <c r="Z15" s="140">
        <v>-13.11</v>
      </c>
      <c r="AA15" s="155">
        <v>50436574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2407400313</v>
      </c>
      <c r="D20" s="154">
        <f t="shared" si="2"/>
        <v>0</v>
      </c>
      <c r="E20" s="100">
        <f t="shared" si="2"/>
        <v>2259384640</v>
      </c>
      <c r="F20" s="100">
        <f t="shared" si="2"/>
        <v>2428335443</v>
      </c>
      <c r="G20" s="100">
        <f t="shared" si="2"/>
        <v>5966842</v>
      </c>
      <c r="H20" s="100">
        <f t="shared" si="2"/>
        <v>96350949</v>
      </c>
      <c r="I20" s="100">
        <f t="shared" si="2"/>
        <v>133498987</v>
      </c>
      <c r="J20" s="100">
        <f t="shared" si="2"/>
        <v>235816778</v>
      </c>
      <c r="K20" s="100">
        <f t="shared" si="2"/>
        <v>226721416</v>
      </c>
      <c r="L20" s="100">
        <f t="shared" si="2"/>
        <v>169895104</v>
      </c>
      <c r="M20" s="100">
        <f t="shared" si="2"/>
        <v>258177901</v>
      </c>
      <c r="N20" s="100">
        <f t="shared" si="2"/>
        <v>654794421</v>
      </c>
      <c r="O20" s="100">
        <f t="shared" si="2"/>
        <v>58447886</v>
      </c>
      <c r="P20" s="100">
        <f t="shared" si="2"/>
        <v>127289337</v>
      </c>
      <c r="Q20" s="100">
        <f t="shared" si="2"/>
        <v>170594256</v>
      </c>
      <c r="R20" s="100">
        <f t="shared" si="2"/>
        <v>356331479</v>
      </c>
      <c r="S20" s="100">
        <f t="shared" si="2"/>
        <v>118241196</v>
      </c>
      <c r="T20" s="100">
        <f t="shared" si="2"/>
        <v>387982458</v>
      </c>
      <c r="U20" s="100">
        <f t="shared" si="2"/>
        <v>433063878</v>
      </c>
      <c r="V20" s="100">
        <f t="shared" si="2"/>
        <v>939287532</v>
      </c>
      <c r="W20" s="100">
        <f t="shared" si="2"/>
        <v>2186230210</v>
      </c>
      <c r="X20" s="100">
        <f t="shared" si="2"/>
        <v>2428335443</v>
      </c>
      <c r="Y20" s="100">
        <f t="shared" si="2"/>
        <v>-242105233</v>
      </c>
      <c r="Z20" s="137">
        <f>+IF(X20&lt;&gt;0,+(Y20/X20)*100,0)</f>
        <v>-9.970007796818209</v>
      </c>
      <c r="AA20" s="153">
        <f>SUM(AA26:AA33)</f>
        <v>2428335443</v>
      </c>
    </row>
    <row r="21" spans="1:27" ht="13.5">
      <c r="A21" s="291" t="s">
        <v>204</v>
      </c>
      <c r="B21" s="142"/>
      <c r="C21" s="62">
        <v>163923914</v>
      </c>
      <c r="D21" s="156"/>
      <c r="E21" s="60">
        <v>134000000</v>
      </c>
      <c r="F21" s="60">
        <v>161200000</v>
      </c>
      <c r="G21" s="60"/>
      <c r="H21" s="60">
        <v>6496166</v>
      </c>
      <c r="I21" s="60">
        <v>13256301</v>
      </c>
      <c r="J21" s="60">
        <v>19752467</v>
      </c>
      <c r="K21" s="60">
        <v>20329215</v>
      </c>
      <c r="L21" s="60">
        <v>18321005</v>
      </c>
      <c r="M21" s="60">
        <v>15165556</v>
      </c>
      <c r="N21" s="60">
        <v>53815776</v>
      </c>
      <c r="O21" s="60">
        <v>9484150</v>
      </c>
      <c r="P21" s="60">
        <v>5755923</v>
      </c>
      <c r="Q21" s="60">
        <v>7520977</v>
      </c>
      <c r="R21" s="60">
        <v>22761050</v>
      </c>
      <c r="S21" s="60">
        <v>7711008</v>
      </c>
      <c r="T21" s="60">
        <v>14268643</v>
      </c>
      <c r="U21" s="60">
        <v>14078984</v>
      </c>
      <c r="V21" s="60">
        <v>36058635</v>
      </c>
      <c r="W21" s="60">
        <v>132387928</v>
      </c>
      <c r="X21" s="60">
        <v>161200000</v>
      </c>
      <c r="Y21" s="60">
        <v>-28812072</v>
      </c>
      <c r="Z21" s="140">
        <v>-17.87</v>
      </c>
      <c r="AA21" s="155">
        <v>161200000</v>
      </c>
    </row>
    <row r="22" spans="1:27" ht="13.5">
      <c r="A22" s="291" t="s">
        <v>205</v>
      </c>
      <c r="B22" s="142"/>
      <c r="C22" s="62">
        <v>331849300</v>
      </c>
      <c r="D22" s="156"/>
      <c r="E22" s="60">
        <v>235885000</v>
      </c>
      <c r="F22" s="60">
        <v>236809606</v>
      </c>
      <c r="G22" s="60">
        <v>3135682</v>
      </c>
      <c r="H22" s="60">
        <v>13921961</v>
      </c>
      <c r="I22" s="60">
        <v>13802790</v>
      </c>
      <c r="J22" s="60">
        <v>30860433</v>
      </c>
      <c r="K22" s="60">
        <v>28675454</v>
      </c>
      <c r="L22" s="60">
        <v>15283310</v>
      </c>
      <c r="M22" s="60">
        <v>19652669</v>
      </c>
      <c r="N22" s="60">
        <v>63611433</v>
      </c>
      <c r="O22" s="60">
        <v>14696471</v>
      </c>
      <c r="P22" s="60">
        <v>29440518</v>
      </c>
      <c r="Q22" s="60">
        <v>10338768</v>
      </c>
      <c r="R22" s="60">
        <v>54475757</v>
      </c>
      <c r="S22" s="60">
        <v>4645348</v>
      </c>
      <c r="T22" s="60">
        <v>26919542</v>
      </c>
      <c r="U22" s="60">
        <v>48765331</v>
      </c>
      <c r="V22" s="60">
        <v>80330221</v>
      </c>
      <c r="W22" s="60">
        <v>229277844</v>
      </c>
      <c r="X22" s="60">
        <v>236809606</v>
      </c>
      <c r="Y22" s="60">
        <v>-7531762</v>
      </c>
      <c r="Z22" s="140">
        <v>-3.18</v>
      </c>
      <c r="AA22" s="155">
        <v>236809606</v>
      </c>
    </row>
    <row r="23" spans="1:27" ht="13.5">
      <c r="A23" s="291" t="s">
        <v>206</v>
      </c>
      <c r="B23" s="142"/>
      <c r="C23" s="62">
        <v>421032074</v>
      </c>
      <c r="D23" s="156"/>
      <c r="E23" s="60">
        <v>473213546</v>
      </c>
      <c r="F23" s="60">
        <v>473213546</v>
      </c>
      <c r="G23" s="60">
        <v>358402</v>
      </c>
      <c r="H23" s="60">
        <v>25801511</v>
      </c>
      <c r="I23" s="60">
        <v>29527660</v>
      </c>
      <c r="J23" s="60">
        <v>55687573</v>
      </c>
      <c r="K23" s="60">
        <v>40755173</v>
      </c>
      <c r="L23" s="60">
        <v>45810546</v>
      </c>
      <c r="M23" s="60">
        <v>51280806</v>
      </c>
      <c r="N23" s="60">
        <v>137846525</v>
      </c>
      <c r="O23" s="60">
        <v>4820133</v>
      </c>
      <c r="P23" s="60">
        <v>16210089</v>
      </c>
      <c r="Q23" s="60">
        <v>29453143</v>
      </c>
      <c r="R23" s="60">
        <v>50483365</v>
      </c>
      <c r="S23" s="60">
        <v>15798130</v>
      </c>
      <c r="T23" s="60">
        <v>65545343</v>
      </c>
      <c r="U23" s="60">
        <v>108438221</v>
      </c>
      <c r="V23" s="60">
        <v>189781694</v>
      </c>
      <c r="W23" s="60">
        <v>433799157</v>
      </c>
      <c r="X23" s="60">
        <v>473213546</v>
      </c>
      <c r="Y23" s="60">
        <v>-39414389</v>
      </c>
      <c r="Z23" s="140">
        <v>-8.33</v>
      </c>
      <c r="AA23" s="155">
        <v>473213546</v>
      </c>
    </row>
    <row r="24" spans="1:27" ht="13.5">
      <c r="A24" s="291" t="s">
        <v>207</v>
      </c>
      <c r="B24" s="142"/>
      <c r="C24" s="62">
        <v>401192187</v>
      </c>
      <c r="D24" s="156"/>
      <c r="E24" s="60">
        <v>416782823</v>
      </c>
      <c r="F24" s="60">
        <v>416782823</v>
      </c>
      <c r="G24" s="60"/>
      <c r="H24" s="60">
        <v>27142004</v>
      </c>
      <c r="I24" s="60">
        <v>25685804</v>
      </c>
      <c r="J24" s="60">
        <v>52827808</v>
      </c>
      <c r="K24" s="60">
        <v>56000865</v>
      </c>
      <c r="L24" s="60">
        <v>35348611</v>
      </c>
      <c r="M24" s="60">
        <v>54783874</v>
      </c>
      <c r="N24" s="60">
        <v>146133350</v>
      </c>
      <c r="O24" s="60">
        <v>3521480</v>
      </c>
      <c r="P24" s="60">
        <v>32336819</v>
      </c>
      <c r="Q24" s="60">
        <v>41927590</v>
      </c>
      <c r="R24" s="60">
        <v>77785889</v>
      </c>
      <c r="S24" s="60">
        <v>39334738</v>
      </c>
      <c r="T24" s="60">
        <v>38348732</v>
      </c>
      <c r="U24" s="60">
        <v>98415468</v>
      </c>
      <c r="V24" s="60">
        <v>176098938</v>
      </c>
      <c r="W24" s="60">
        <v>452845985</v>
      </c>
      <c r="X24" s="60">
        <v>416782823</v>
      </c>
      <c r="Y24" s="60">
        <v>36063162</v>
      </c>
      <c r="Z24" s="140">
        <v>8.65</v>
      </c>
      <c r="AA24" s="155">
        <v>416782823</v>
      </c>
    </row>
    <row r="25" spans="1:27" ht="13.5">
      <c r="A25" s="291" t="s">
        <v>208</v>
      </c>
      <c r="B25" s="142"/>
      <c r="C25" s="62">
        <v>625800685</v>
      </c>
      <c r="D25" s="156"/>
      <c r="E25" s="60">
        <v>56500000</v>
      </c>
      <c r="F25" s="60">
        <v>51000000</v>
      </c>
      <c r="G25" s="60"/>
      <c r="H25" s="60">
        <v>4459195</v>
      </c>
      <c r="I25" s="60">
        <v>305806</v>
      </c>
      <c r="J25" s="60">
        <v>4765001</v>
      </c>
      <c r="K25" s="60">
        <v>869882</v>
      </c>
      <c r="L25" s="60">
        <v>3085823</v>
      </c>
      <c r="M25" s="60">
        <v>296121</v>
      </c>
      <c r="N25" s="60">
        <v>4251826</v>
      </c>
      <c r="O25" s="60">
        <v>6044597</v>
      </c>
      <c r="P25" s="60">
        <v>702642</v>
      </c>
      <c r="Q25" s="60">
        <v>161230</v>
      </c>
      <c r="R25" s="60">
        <v>6908469</v>
      </c>
      <c r="S25" s="60">
        <v>12114</v>
      </c>
      <c r="T25" s="60">
        <v>19086390</v>
      </c>
      <c r="U25" s="60">
        <v>12665031</v>
      </c>
      <c r="V25" s="60">
        <v>31763535</v>
      </c>
      <c r="W25" s="60">
        <v>47688831</v>
      </c>
      <c r="X25" s="60">
        <v>51000000</v>
      </c>
      <c r="Y25" s="60">
        <v>-3311169</v>
      </c>
      <c r="Z25" s="140">
        <v>-6.49</v>
      </c>
      <c r="AA25" s="155">
        <v>51000000</v>
      </c>
    </row>
    <row r="26" spans="1:27" ht="13.5">
      <c r="A26" s="292" t="s">
        <v>209</v>
      </c>
      <c r="B26" s="302"/>
      <c r="C26" s="293">
        <f aca="true" t="shared" si="3" ref="C26:Y26">SUM(C21:C25)</f>
        <v>1943798160</v>
      </c>
      <c r="D26" s="294">
        <f t="shared" si="3"/>
        <v>0</v>
      </c>
      <c r="E26" s="295">
        <f t="shared" si="3"/>
        <v>1316381369</v>
      </c>
      <c r="F26" s="295">
        <f t="shared" si="3"/>
        <v>1339005975</v>
      </c>
      <c r="G26" s="295">
        <f t="shared" si="3"/>
        <v>3494084</v>
      </c>
      <c r="H26" s="295">
        <f t="shared" si="3"/>
        <v>77820837</v>
      </c>
      <c r="I26" s="295">
        <f t="shared" si="3"/>
        <v>82578361</v>
      </c>
      <c r="J26" s="295">
        <f t="shared" si="3"/>
        <v>163893282</v>
      </c>
      <c r="K26" s="295">
        <f t="shared" si="3"/>
        <v>146630589</v>
      </c>
      <c r="L26" s="295">
        <f t="shared" si="3"/>
        <v>117849295</v>
      </c>
      <c r="M26" s="295">
        <f t="shared" si="3"/>
        <v>141179026</v>
      </c>
      <c r="N26" s="295">
        <f t="shared" si="3"/>
        <v>405658910</v>
      </c>
      <c r="O26" s="295">
        <f t="shared" si="3"/>
        <v>38566831</v>
      </c>
      <c r="P26" s="295">
        <f t="shared" si="3"/>
        <v>84445991</v>
      </c>
      <c r="Q26" s="295">
        <f t="shared" si="3"/>
        <v>89401708</v>
      </c>
      <c r="R26" s="295">
        <f t="shared" si="3"/>
        <v>212414530</v>
      </c>
      <c r="S26" s="295">
        <f t="shared" si="3"/>
        <v>67501338</v>
      </c>
      <c r="T26" s="295">
        <f t="shared" si="3"/>
        <v>164168650</v>
      </c>
      <c r="U26" s="295">
        <f t="shared" si="3"/>
        <v>282363035</v>
      </c>
      <c r="V26" s="295">
        <f t="shared" si="3"/>
        <v>514033023</v>
      </c>
      <c r="W26" s="295">
        <f t="shared" si="3"/>
        <v>1295999745</v>
      </c>
      <c r="X26" s="295">
        <f t="shared" si="3"/>
        <v>1339005975</v>
      </c>
      <c r="Y26" s="295">
        <f t="shared" si="3"/>
        <v>-43006230</v>
      </c>
      <c r="Z26" s="296">
        <f>+IF(X26&lt;&gt;0,+(Y26/X26)*100,0)</f>
        <v>-3.211802695652646</v>
      </c>
      <c r="AA26" s="297">
        <f>SUM(AA21:AA25)</f>
        <v>1339005975</v>
      </c>
    </row>
    <row r="27" spans="1:27" ht="13.5">
      <c r="A27" s="298" t="s">
        <v>210</v>
      </c>
      <c r="B27" s="147"/>
      <c r="C27" s="62">
        <v>273238138</v>
      </c>
      <c r="D27" s="156"/>
      <c r="E27" s="60">
        <v>181800000</v>
      </c>
      <c r="F27" s="60">
        <v>283296019</v>
      </c>
      <c r="G27" s="60">
        <v>298025</v>
      </c>
      <c r="H27" s="60">
        <v>96964</v>
      </c>
      <c r="I27" s="60">
        <v>4100702</v>
      </c>
      <c r="J27" s="60">
        <v>4495691</v>
      </c>
      <c r="K27" s="60">
        <v>13085042</v>
      </c>
      <c r="L27" s="60">
        <v>13540102</v>
      </c>
      <c r="M27" s="60">
        <v>12104782</v>
      </c>
      <c r="N27" s="60">
        <v>38729926</v>
      </c>
      <c r="O27" s="60">
        <v>907395</v>
      </c>
      <c r="P27" s="60">
        <v>27537507</v>
      </c>
      <c r="Q27" s="60">
        <v>22211542</v>
      </c>
      <c r="R27" s="60">
        <v>50656444</v>
      </c>
      <c r="S27" s="60">
        <v>38010668</v>
      </c>
      <c r="T27" s="60">
        <v>57948785</v>
      </c>
      <c r="U27" s="60">
        <v>78415931</v>
      </c>
      <c r="V27" s="60">
        <v>174375384</v>
      </c>
      <c r="W27" s="60">
        <v>268257445</v>
      </c>
      <c r="X27" s="60">
        <v>283296019</v>
      </c>
      <c r="Y27" s="60">
        <v>-15038574</v>
      </c>
      <c r="Z27" s="140">
        <v>-5.31</v>
      </c>
      <c r="AA27" s="155">
        <v>283296019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>
        <v>569803271</v>
      </c>
      <c r="F29" s="60">
        <v>572096693</v>
      </c>
      <c r="G29" s="60">
        <v>2373945</v>
      </c>
      <c r="H29" s="60">
        <v>18277801</v>
      </c>
      <c r="I29" s="60">
        <v>43586665</v>
      </c>
      <c r="J29" s="60">
        <v>64238411</v>
      </c>
      <c r="K29" s="60">
        <v>44317153</v>
      </c>
      <c r="L29" s="60">
        <v>14758202</v>
      </c>
      <c r="M29" s="60">
        <v>101775171</v>
      </c>
      <c r="N29" s="60">
        <v>160850526</v>
      </c>
      <c r="O29" s="60">
        <v>8663412</v>
      </c>
      <c r="P29" s="60">
        <v>8914181</v>
      </c>
      <c r="Q29" s="60">
        <v>48397509</v>
      </c>
      <c r="R29" s="60">
        <v>65975102</v>
      </c>
      <c r="S29" s="60">
        <v>-321208</v>
      </c>
      <c r="T29" s="60">
        <v>120332229</v>
      </c>
      <c r="U29" s="60">
        <v>10670798</v>
      </c>
      <c r="V29" s="60">
        <v>130681819</v>
      </c>
      <c r="W29" s="60">
        <v>421745858</v>
      </c>
      <c r="X29" s="60">
        <v>572096693</v>
      </c>
      <c r="Y29" s="60">
        <v>-150350835</v>
      </c>
      <c r="Z29" s="140">
        <v>-26.28</v>
      </c>
      <c r="AA29" s="155">
        <v>572096693</v>
      </c>
    </row>
    <row r="30" spans="1:27" ht="13.5">
      <c r="A30" s="298" t="s">
        <v>213</v>
      </c>
      <c r="B30" s="136" t="s">
        <v>138</v>
      </c>
      <c r="C30" s="62">
        <v>189458014</v>
      </c>
      <c r="D30" s="156"/>
      <c r="E30" s="60">
        <v>189400000</v>
      </c>
      <c r="F30" s="60">
        <v>231936756</v>
      </c>
      <c r="G30" s="60">
        <v>-199212</v>
      </c>
      <c r="H30" s="60">
        <v>155347</v>
      </c>
      <c r="I30" s="60">
        <v>3233259</v>
      </c>
      <c r="J30" s="60">
        <v>3189394</v>
      </c>
      <c r="K30" s="60">
        <v>22688632</v>
      </c>
      <c r="L30" s="60">
        <v>23747505</v>
      </c>
      <c r="M30" s="60">
        <v>3118922</v>
      </c>
      <c r="N30" s="60">
        <v>49555059</v>
      </c>
      <c r="O30" s="60">
        <v>10310248</v>
      </c>
      <c r="P30" s="60">
        <v>6391658</v>
      </c>
      <c r="Q30" s="60">
        <v>10583497</v>
      </c>
      <c r="R30" s="60">
        <v>27285403</v>
      </c>
      <c r="S30" s="60">
        <v>13050398</v>
      </c>
      <c r="T30" s="60">
        <v>45510609</v>
      </c>
      <c r="U30" s="60">
        <v>59859757</v>
      </c>
      <c r="V30" s="60">
        <v>118420764</v>
      </c>
      <c r="W30" s="60">
        <v>198450620</v>
      </c>
      <c r="X30" s="60">
        <v>231936756</v>
      </c>
      <c r="Y30" s="60">
        <v>-33486136</v>
      </c>
      <c r="Z30" s="140">
        <v>-14.44</v>
      </c>
      <c r="AA30" s="155">
        <v>231936756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>
        <v>906001</v>
      </c>
      <c r="D33" s="276"/>
      <c r="E33" s="82">
        <v>2000000</v>
      </c>
      <c r="F33" s="82">
        <v>2000000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>
        <v>22185</v>
      </c>
      <c r="U33" s="82">
        <v>1754357</v>
      </c>
      <c r="V33" s="82">
        <v>1776542</v>
      </c>
      <c r="W33" s="82">
        <v>1776542</v>
      </c>
      <c r="X33" s="82">
        <v>2000000</v>
      </c>
      <c r="Y33" s="82">
        <v>-223458</v>
      </c>
      <c r="Z33" s="270">
        <v>-11.17</v>
      </c>
      <c r="AA33" s="278">
        <v>2000000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1417192832</v>
      </c>
      <c r="D36" s="156">
        <f t="shared" si="4"/>
        <v>0</v>
      </c>
      <c r="E36" s="60">
        <f t="shared" si="4"/>
        <v>1508499775</v>
      </c>
      <c r="F36" s="60">
        <f t="shared" si="4"/>
        <v>1524233945</v>
      </c>
      <c r="G36" s="60">
        <f t="shared" si="4"/>
        <v>263417</v>
      </c>
      <c r="H36" s="60">
        <f t="shared" si="4"/>
        <v>55767279</v>
      </c>
      <c r="I36" s="60">
        <f t="shared" si="4"/>
        <v>173237596</v>
      </c>
      <c r="J36" s="60">
        <f t="shared" si="4"/>
        <v>229268292</v>
      </c>
      <c r="K36" s="60">
        <f t="shared" si="4"/>
        <v>149641284</v>
      </c>
      <c r="L36" s="60">
        <f t="shared" si="4"/>
        <v>128266024</v>
      </c>
      <c r="M36" s="60">
        <f t="shared" si="4"/>
        <v>171585232</v>
      </c>
      <c r="N36" s="60">
        <f t="shared" si="4"/>
        <v>449492540</v>
      </c>
      <c r="O36" s="60">
        <f t="shared" si="4"/>
        <v>34396633</v>
      </c>
      <c r="P36" s="60">
        <f t="shared" si="4"/>
        <v>82499072</v>
      </c>
      <c r="Q36" s="60">
        <f t="shared" si="4"/>
        <v>136515555</v>
      </c>
      <c r="R36" s="60">
        <f t="shared" si="4"/>
        <v>253411260</v>
      </c>
      <c r="S36" s="60">
        <f t="shared" si="4"/>
        <v>154394544</v>
      </c>
      <c r="T36" s="60">
        <f t="shared" si="4"/>
        <v>165341312</v>
      </c>
      <c r="U36" s="60">
        <f t="shared" si="4"/>
        <v>253173869</v>
      </c>
      <c r="V36" s="60">
        <f t="shared" si="4"/>
        <v>572909725</v>
      </c>
      <c r="W36" s="60">
        <f t="shared" si="4"/>
        <v>1505081817</v>
      </c>
      <c r="X36" s="60">
        <f t="shared" si="4"/>
        <v>1524233945</v>
      </c>
      <c r="Y36" s="60">
        <f t="shared" si="4"/>
        <v>-19152128</v>
      </c>
      <c r="Z36" s="140">
        <f aca="true" t="shared" si="5" ref="Z36:Z49">+IF(X36&lt;&gt;0,+(Y36/X36)*100,0)</f>
        <v>-1.2565084292227857</v>
      </c>
      <c r="AA36" s="155">
        <f>AA6+AA21</f>
        <v>1524233945</v>
      </c>
    </row>
    <row r="37" spans="1:27" ht="13.5">
      <c r="A37" s="291" t="s">
        <v>205</v>
      </c>
      <c r="B37" s="142"/>
      <c r="C37" s="62">
        <f t="shared" si="4"/>
        <v>677052130</v>
      </c>
      <c r="D37" s="156">
        <f t="shared" si="4"/>
        <v>0</v>
      </c>
      <c r="E37" s="60">
        <f t="shared" si="4"/>
        <v>433385000</v>
      </c>
      <c r="F37" s="60">
        <f t="shared" si="4"/>
        <v>434716570</v>
      </c>
      <c r="G37" s="60">
        <f t="shared" si="4"/>
        <v>10429332</v>
      </c>
      <c r="H37" s="60">
        <f t="shared" si="4"/>
        <v>23136454</v>
      </c>
      <c r="I37" s="60">
        <f t="shared" si="4"/>
        <v>17176640</v>
      </c>
      <c r="J37" s="60">
        <f t="shared" si="4"/>
        <v>50742426</v>
      </c>
      <c r="K37" s="60">
        <f t="shared" si="4"/>
        <v>31631034</v>
      </c>
      <c r="L37" s="60">
        <f t="shared" si="4"/>
        <v>25643088</v>
      </c>
      <c r="M37" s="60">
        <f t="shared" si="4"/>
        <v>36758085</v>
      </c>
      <c r="N37" s="60">
        <f t="shared" si="4"/>
        <v>94032207</v>
      </c>
      <c r="O37" s="60">
        <f t="shared" si="4"/>
        <v>15953201</v>
      </c>
      <c r="P37" s="60">
        <f t="shared" si="4"/>
        <v>59917223</v>
      </c>
      <c r="Q37" s="60">
        <f t="shared" si="4"/>
        <v>23642904</v>
      </c>
      <c r="R37" s="60">
        <f t="shared" si="4"/>
        <v>99513328</v>
      </c>
      <c r="S37" s="60">
        <f t="shared" si="4"/>
        <v>14532436</v>
      </c>
      <c r="T37" s="60">
        <f t="shared" si="4"/>
        <v>85726213</v>
      </c>
      <c r="U37" s="60">
        <f t="shared" si="4"/>
        <v>76146386</v>
      </c>
      <c r="V37" s="60">
        <f t="shared" si="4"/>
        <v>176405035</v>
      </c>
      <c r="W37" s="60">
        <f t="shared" si="4"/>
        <v>420692996</v>
      </c>
      <c r="X37" s="60">
        <f t="shared" si="4"/>
        <v>434716570</v>
      </c>
      <c r="Y37" s="60">
        <f t="shared" si="4"/>
        <v>-14023574</v>
      </c>
      <c r="Z37" s="140">
        <f t="shared" si="5"/>
        <v>-3.2259120005478508</v>
      </c>
      <c r="AA37" s="155">
        <f>AA7+AA22</f>
        <v>434716570</v>
      </c>
    </row>
    <row r="38" spans="1:27" ht="13.5">
      <c r="A38" s="291" t="s">
        <v>206</v>
      </c>
      <c r="B38" s="142"/>
      <c r="C38" s="62">
        <f t="shared" si="4"/>
        <v>460444667</v>
      </c>
      <c r="D38" s="156">
        <f t="shared" si="4"/>
        <v>0</v>
      </c>
      <c r="E38" s="60">
        <f t="shared" si="4"/>
        <v>533713546</v>
      </c>
      <c r="F38" s="60">
        <f t="shared" si="4"/>
        <v>533713546</v>
      </c>
      <c r="G38" s="60">
        <f t="shared" si="4"/>
        <v>358402</v>
      </c>
      <c r="H38" s="60">
        <f t="shared" si="4"/>
        <v>27795100</v>
      </c>
      <c r="I38" s="60">
        <f t="shared" si="4"/>
        <v>30520936</v>
      </c>
      <c r="J38" s="60">
        <f t="shared" si="4"/>
        <v>58674438</v>
      </c>
      <c r="K38" s="60">
        <f t="shared" si="4"/>
        <v>43274243</v>
      </c>
      <c r="L38" s="60">
        <f t="shared" si="4"/>
        <v>46191700</v>
      </c>
      <c r="M38" s="60">
        <f t="shared" si="4"/>
        <v>52895522</v>
      </c>
      <c r="N38" s="60">
        <f t="shared" si="4"/>
        <v>142361465</v>
      </c>
      <c r="O38" s="60">
        <f t="shared" si="4"/>
        <v>5920133</v>
      </c>
      <c r="P38" s="60">
        <f t="shared" si="4"/>
        <v>17946070</v>
      </c>
      <c r="Q38" s="60">
        <f t="shared" si="4"/>
        <v>29630700</v>
      </c>
      <c r="R38" s="60">
        <f t="shared" si="4"/>
        <v>53496903</v>
      </c>
      <c r="S38" s="60">
        <f t="shared" si="4"/>
        <v>19415838</v>
      </c>
      <c r="T38" s="60">
        <f t="shared" si="4"/>
        <v>70633096</v>
      </c>
      <c r="U38" s="60">
        <f t="shared" si="4"/>
        <v>138588390</v>
      </c>
      <c r="V38" s="60">
        <f t="shared" si="4"/>
        <v>228637324</v>
      </c>
      <c r="W38" s="60">
        <f t="shared" si="4"/>
        <v>483170130</v>
      </c>
      <c r="X38" s="60">
        <f t="shared" si="4"/>
        <v>533713546</v>
      </c>
      <c r="Y38" s="60">
        <f t="shared" si="4"/>
        <v>-50543416</v>
      </c>
      <c r="Z38" s="140">
        <f t="shared" si="5"/>
        <v>-9.470139249566659</v>
      </c>
      <c r="AA38" s="155">
        <f>AA8+AA23</f>
        <v>533713546</v>
      </c>
    </row>
    <row r="39" spans="1:27" ht="13.5">
      <c r="A39" s="291" t="s">
        <v>207</v>
      </c>
      <c r="B39" s="142"/>
      <c r="C39" s="62">
        <f t="shared" si="4"/>
        <v>405192187</v>
      </c>
      <c r="D39" s="156">
        <f t="shared" si="4"/>
        <v>0</v>
      </c>
      <c r="E39" s="60">
        <f t="shared" si="4"/>
        <v>420782823</v>
      </c>
      <c r="F39" s="60">
        <f t="shared" si="4"/>
        <v>420782823</v>
      </c>
      <c r="G39" s="60">
        <f t="shared" si="4"/>
        <v>0</v>
      </c>
      <c r="H39" s="60">
        <f t="shared" si="4"/>
        <v>27142004</v>
      </c>
      <c r="I39" s="60">
        <f t="shared" si="4"/>
        <v>25685804</v>
      </c>
      <c r="J39" s="60">
        <f t="shared" si="4"/>
        <v>52827808</v>
      </c>
      <c r="K39" s="60">
        <f t="shared" si="4"/>
        <v>56052268</v>
      </c>
      <c r="L39" s="60">
        <f t="shared" si="4"/>
        <v>35348611</v>
      </c>
      <c r="M39" s="60">
        <f t="shared" si="4"/>
        <v>54783874</v>
      </c>
      <c r="N39" s="60">
        <f t="shared" si="4"/>
        <v>146184753</v>
      </c>
      <c r="O39" s="60">
        <f t="shared" si="4"/>
        <v>3521480</v>
      </c>
      <c r="P39" s="60">
        <f t="shared" si="4"/>
        <v>32336819</v>
      </c>
      <c r="Q39" s="60">
        <f t="shared" si="4"/>
        <v>41927590</v>
      </c>
      <c r="R39" s="60">
        <f t="shared" si="4"/>
        <v>77785889</v>
      </c>
      <c r="S39" s="60">
        <f t="shared" si="4"/>
        <v>39334738</v>
      </c>
      <c r="T39" s="60">
        <f t="shared" si="4"/>
        <v>38348732</v>
      </c>
      <c r="U39" s="60">
        <f t="shared" si="4"/>
        <v>102283468</v>
      </c>
      <c r="V39" s="60">
        <f t="shared" si="4"/>
        <v>179966938</v>
      </c>
      <c r="W39" s="60">
        <f t="shared" si="4"/>
        <v>456765388</v>
      </c>
      <c r="X39" s="60">
        <f t="shared" si="4"/>
        <v>420782823</v>
      </c>
      <c r="Y39" s="60">
        <f t="shared" si="4"/>
        <v>35982565</v>
      </c>
      <c r="Z39" s="140">
        <f t="shared" si="5"/>
        <v>8.5513388458825</v>
      </c>
      <c r="AA39" s="155">
        <f>AA9+AA24</f>
        <v>420782823</v>
      </c>
    </row>
    <row r="40" spans="1:27" ht="13.5">
      <c r="A40" s="291" t="s">
        <v>208</v>
      </c>
      <c r="B40" s="142"/>
      <c r="C40" s="62">
        <f t="shared" si="4"/>
        <v>676499894</v>
      </c>
      <c r="D40" s="156">
        <f t="shared" si="4"/>
        <v>0</v>
      </c>
      <c r="E40" s="60">
        <f t="shared" si="4"/>
        <v>181450000</v>
      </c>
      <c r="F40" s="60">
        <f t="shared" si="4"/>
        <v>154677300</v>
      </c>
      <c r="G40" s="60">
        <f t="shared" si="4"/>
        <v>0</v>
      </c>
      <c r="H40" s="60">
        <f t="shared" si="4"/>
        <v>5513551</v>
      </c>
      <c r="I40" s="60">
        <f t="shared" si="4"/>
        <v>3520317</v>
      </c>
      <c r="J40" s="60">
        <f t="shared" si="4"/>
        <v>9033868</v>
      </c>
      <c r="K40" s="60">
        <f t="shared" si="4"/>
        <v>6298303</v>
      </c>
      <c r="L40" s="60">
        <f t="shared" si="4"/>
        <v>10686908</v>
      </c>
      <c r="M40" s="60">
        <f t="shared" si="4"/>
        <v>3677430</v>
      </c>
      <c r="N40" s="60">
        <f t="shared" si="4"/>
        <v>20662641</v>
      </c>
      <c r="O40" s="60">
        <f t="shared" si="4"/>
        <v>7132817</v>
      </c>
      <c r="P40" s="60">
        <f t="shared" si="4"/>
        <v>3741369</v>
      </c>
      <c r="Q40" s="60">
        <f t="shared" si="4"/>
        <v>2791674</v>
      </c>
      <c r="R40" s="60">
        <f t="shared" si="4"/>
        <v>13665860</v>
      </c>
      <c r="S40" s="60">
        <f t="shared" si="4"/>
        <v>3837388</v>
      </c>
      <c r="T40" s="60">
        <f t="shared" si="4"/>
        <v>50981290</v>
      </c>
      <c r="U40" s="60">
        <f t="shared" si="4"/>
        <v>47357132</v>
      </c>
      <c r="V40" s="60">
        <f t="shared" si="4"/>
        <v>102175810</v>
      </c>
      <c r="W40" s="60">
        <f t="shared" si="4"/>
        <v>145538179</v>
      </c>
      <c r="X40" s="60">
        <f t="shared" si="4"/>
        <v>154677300</v>
      </c>
      <c r="Y40" s="60">
        <f t="shared" si="4"/>
        <v>-9139121</v>
      </c>
      <c r="Z40" s="140">
        <f t="shared" si="5"/>
        <v>-5.908508229714379</v>
      </c>
      <c r="AA40" s="155">
        <f>AA10+AA25</f>
        <v>154677300</v>
      </c>
    </row>
    <row r="41" spans="1:27" ht="13.5">
      <c r="A41" s="292" t="s">
        <v>209</v>
      </c>
      <c r="B41" s="142"/>
      <c r="C41" s="293">
        <f aca="true" t="shared" si="6" ref="C41:Y41">SUM(C36:C40)</f>
        <v>3636381710</v>
      </c>
      <c r="D41" s="294">
        <f t="shared" si="6"/>
        <v>0</v>
      </c>
      <c r="E41" s="295">
        <f t="shared" si="6"/>
        <v>3077831144</v>
      </c>
      <c r="F41" s="295">
        <f t="shared" si="6"/>
        <v>3068124184</v>
      </c>
      <c r="G41" s="295">
        <f t="shared" si="6"/>
        <v>11051151</v>
      </c>
      <c r="H41" s="295">
        <f t="shared" si="6"/>
        <v>139354388</v>
      </c>
      <c r="I41" s="295">
        <f t="shared" si="6"/>
        <v>250141293</v>
      </c>
      <c r="J41" s="295">
        <f t="shared" si="6"/>
        <v>400546832</v>
      </c>
      <c r="K41" s="295">
        <f t="shared" si="6"/>
        <v>286897132</v>
      </c>
      <c r="L41" s="295">
        <f t="shared" si="6"/>
        <v>246136331</v>
      </c>
      <c r="M41" s="295">
        <f t="shared" si="6"/>
        <v>319700143</v>
      </c>
      <c r="N41" s="295">
        <f t="shared" si="6"/>
        <v>852733606</v>
      </c>
      <c r="O41" s="295">
        <f t="shared" si="6"/>
        <v>66924264</v>
      </c>
      <c r="P41" s="295">
        <f t="shared" si="6"/>
        <v>196440553</v>
      </c>
      <c r="Q41" s="295">
        <f t="shared" si="6"/>
        <v>234508423</v>
      </c>
      <c r="R41" s="295">
        <f t="shared" si="6"/>
        <v>497873240</v>
      </c>
      <c r="S41" s="295">
        <f t="shared" si="6"/>
        <v>231514944</v>
      </c>
      <c r="T41" s="295">
        <f t="shared" si="6"/>
        <v>411030643</v>
      </c>
      <c r="U41" s="295">
        <f t="shared" si="6"/>
        <v>617549245</v>
      </c>
      <c r="V41" s="295">
        <f t="shared" si="6"/>
        <v>1260094832</v>
      </c>
      <c r="W41" s="295">
        <f t="shared" si="6"/>
        <v>3011248510</v>
      </c>
      <c r="X41" s="295">
        <f t="shared" si="6"/>
        <v>3068124184</v>
      </c>
      <c r="Y41" s="295">
        <f t="shared" si="6"/>
        <v>-56875674</v>
      </c>
      <c r="Z41" s="296">
        <f t="shared" si="5"/>
        <v>-1.853760493027032</v>
      </c>
      <c r="AA41" s="297">
        <f>SUM(AA36:AA40)</f>
        <v>3068124184</v>
      </c>
    </row>
    <row r="42" spans="1:27" ht="13.5">
      <c r="A42" s="298" t="s">
        <v>210</v>
      </c>
      <c r="B42" s="136"/>
      <c r="C42" s="95">
        <f aca="true" t="shared" si="7" ref="C42:Y48">C12+C27</f>
        <v>630759927</v>
      </c>
      <c r="D42" s="129">
        <f t="shared" si="7"/>
        <v>0</v>
      </c>
      <c r="E42" s="54">
        <f t="shared" si="7"/>
        <v>456000000</v>
      </c>
      <c r="F42" s="54">
        <f t="shared" si="7"/>
        <v>582996019</v>
      </c>
      <c r="G42" s="54">
        <f t="shared" si="7"/>
        <v>1960695</v>
      </c>
      <c r="H42" s="54">
        <f t="shared" si="7"/>
        <v>15918826</v>
      </c>
      <c r="I42" s="54">
        <f t="shared" si="7"/>
        <v>26409678</v>
      </c>
      <c r="J42" s="54">
        <f t="shared" si="7"/>
        <v>44289199</v>
      </c>
      <c r="K42" s="54">
        <f t="shared" si="7"/>
        <v>38444465</v>
      </c>
      <c r="L42" s="54">
        <f t="shared" si="7"/>
        <v>34406957</v>
      </c>
      <c r="M42" s="54">
        <f t="shared" si="7"/>
        <v>41124788</v>
      </c>
      <c r="N42" s="54">
        <f t="shared" si="7"/>
        <v>113976210</v>
      </c>
      <c r="O42" s="54">
        <f t="shared" si="7"/>
        <v>5103630</v>
      </c>
      <c r="P42" s="54">
        <f t="shared" si="7"/>
        <v>33141292</v>
      </c>
      <c r="Q42" s="54">
        <f t="shared" si="7"/>
        <v>36288381</v>
      </c>
      <c r="R42" s="54">
        <f t="shared" si="7"/>
        <v>74533303</v>
      </c>
      <c r="S42" s="54">
        <f t="shared" si="7"/>
        <v>57017460</v>
      </c>
      <c r="T42" s="54">
        <f t="shared" si="7"/>
        <v>71106701</v>
      </c>
      <c r="U42" s="54">
        <f t="shared" si="7"/>
        <v>171558409</v>
      </c>
      <c r="V42" s="54">
        <f t="shared" si="7"/>
        <v>299682570</v>
      </c>
      <c r="W42" s="54">
        <f t="shared" si="7"/>
        <v>532481282</v>
      </c>
      <c r="X42" s="54">
        <f t="shared" si="7"/>
        <v>582996019</v>
      </c>
      <c r="Y42" s="54">
        <f t="shared" si="7"/>
        <v>-50514737</v>
      </c>
      <c r="Z42" s="184">
        <f t="shared" si="5"/>
        <v>-8.664679578197942</v>
      </c>
      <c r="AA42" s="130">
        <f aca="true" t="shared" si="8" ref="AA42:AA48">AA12+AA27</f>
        <v>582996019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569803271</v>
      </c>
      <c r="F44" s="54">
        <f t="shared" si="7"/>
        <v>572096693</v>
      </c>
      <c r="G44" s="54">
        <f t="shared" si="7"/>
        <v>2373945</v>
      </c>
      <c r="H44" s="54">
        <f t="shared" si="7"/>
        <v>18277801</v>
      </c>
      <c r="I44" s="54">
        <f t="shared" si="7"/>
        <v>43586665</v>
      </c>
      <c r="J44" s="54">
        <f t="shared" si="7"/>
        <v>64238411</v>
      </c>
      <c r="K44" s="54">
        <f t="shared" si="7"/>
        <v>44317153</v>
      </c>
      <c r="L44" s="54">
        <f t="shared" si="7"/>
        <v>14758202</v>
      </c>
      <c r="M44" s="54">
        <f t="shared" si="7"/>
        <v>101775171</v>
      </c>
      <c r="N44" s="54">
        <f t="shared" si="7"/>
        <v>160850526</v>
      </c>
      <c r="O44" s="54">
        <f t="shared" si="7"/>
        <v>8663412</v>
      </c>
      <c r="P44" s="54">
        <f t="shared" si="7"/>
        <v>8914181</v>
      </c>
      <c r="Q44" s="54">
        <f t="shared" si="7"/>
        <v>46565270</v>
      </c>
      <c r="R44" s="54">
        <f t="shared" si="7"/>
        <v>64142863</v>
      </c>
      <c r="S44" s="54">
        <f t="shared" si="7"/>
        <v>-321208</v>
      </c>
      <c r="T44" s="54">
        <f t="shared" si="7"/>
        <v>120332229</v>
      </c>
      <c r="U44" s="54">
        <f t="shared" si="7"/>
        <v>10670798</v>
      </c>
      <c r="V44" s="54">
        <f t="shared" si="7"/>
        <v>130681819</v>
      </c>
      <c r="W44" s="54">
        <f t="shared" si="7"/>
        <v>419913619</v>
      </c>
      <c r="X44" s="54">
        <f t="shared" si="7"/>
        <v>572096693</v>
      </c>
      <c r="Y44" s="54">
        <f t="shared" si="7"/>
        <v>-152183074</v>
      </c>
      <c r="Z44" s="184">
        <f t="shared" si="5"/>
        <v>-26.60093579670456</v>
      </c>
      <c r="AA44" s="130">
        <f t="shared" si="8"/>
        <v>572096693</v>
      </c>
    </row>
    <row r="45" spans="1:27" ht="13.5">
      <c r="A45" s="298" t="s">
        <v>213</v>
      </c>
      <c r="B45" s="136" t="s">
        <v>138</v>
      </c>
      <c r="C45" s="95">
        <f t="shared" si="7"/>
        <v>282455763</v>
      </c>
      <c r="D45" s="129">
        <f t="shared" si="7"/>
        <v>0</v>
      </c>
      <c r="E45" s="54">
        <f t="shared" si="7"/>
        <v>239622000</v>
      </c>
      <c r="F45" s="54">
        <f t="shared" si="7"/>
        <v>282373330</v>
      </c>
      <c r="G45" s="54">
        <f t="shared" si="7"/>
        <v>-235862</v>
      </c>
      <c r="H45" s="54">
        <f t="shared" si="7"/>
        <v>557941</v>
      </c>
      <c r="I45" s="54">
        <f t="shared" si="7"/>
        <v>3845751</v>
      </c>
      <c r="J45" s="54">
        <f t="shared" si="7"/>
        <v>4167830</v>
      </c>
      <c r="K45" s="54">
        <f t="shared" si="7"/>
        <v>23826381</v>
      </c>
      <c r="L45" s="54">
        <f t="shared" si="7"/>
        <v>24638785</v>
      </c>
      <c r="M45" s="54">
        <f t="shared" si="7"/>
        <v>3539825</v>
      </c>
      <c r="N45" s="54">
        <f t="shared" si="7"/>
        <v>52004991</v>
      </c>
      <c r="O45" s="54">
        <f t="shared" si="7"/>
        <v>12254458</v>
      </c>
      <c r="P45" s="54">
        <f t="shared" si="7"/>
        <v>8540559</v>
      </c>
      <c r="Q45" s="54">
        <f t="shared" si="7"/>
        <v>14392824</v>
      </c>
      <c r="R45" s="54">
        <f t="shared" si="7"/>
        <v>35187841</v>
      </c>
      <c r="S45" s="54">
        <f t="shared" si="7"/>
        <v>16978717</v>
      </c>
      <c r="T45" s="54">
        <f t="shared" si="7"/>
        <v>54863408</v>
      </c>
      <c r="U45" s="54">
        <f t="shared" si="7"/>
        <v>79070261</v>
      </c>
      <c r="V45" s="54">
        <f t="shared" si="7"/>
        <v>150912386</v>
      </c>
      <c r="W45" s="54">
        <f t="shared" si="7"/>
        <v>242273048</v>
      </c>
      <c r="X45" s="54">
        <f t="shared" si="7"/>
        <v>282373330</v>
      </c>
      <c r="Y45" s="54">
        <f t="shared" si="7"/>
        <v>-40100282</v>
      </c>
      <c r="Z45" s="184">
        <f t="shared" si="5"/>
        <v>-14.20115773681601</v>
      </c>
      <c r="AA45" s="130">
        <f t="shared" si="8"/>
        <v>282373330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906001</v>
      </c>
      <c r="D48" s="129">
        <f t="shared" si="7"/>
        <v>0</v>
      </c>
      <c r="E48" s="54">
        <f t="shared" si="7"/>
        <v>2000000</v>
      </c>
      <c r="F48" s="54">
        <f t="shared" si="7"/>
        <v>2000000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22185</v>
      </c>
      <c r="U48" s="54">
        <f t="shared" si="7"/>
        <v>1754357</v>
      </c>
      <c r="V48" s="54">
        <f t="shared" si="7"/>
        <v>1776542</v>
      </c>
      <c r="W48" s="54">
        <f t="shared" si="7"/>
        <v>1776542</v>
      </c>
      <c r="X48" s="54">
        <f t="shared" si="7"/>
        <v>2000000</v>
      </c>
      <c r="Y48" s="54">
        <f t="shared" si="7"/>
        <v>-223458</v>
      </c>
      <c r="Z48" s="184">
        <f t="shared" si="5"/>
        <v>-11.1729</v>
      </c>
      <c r="AA48" s="130">
        <f t="shared" si="8"/>
        <v>2000000</v>
      </c>
    </row>
    <row r="49" spans="1:27" ht="13.5">
      <c r="A49" s="308" t="s">
        <v>219</v>
      </c>
      <c r="B49" s="149"/>
      <c r="C49" s="239">
        <f aca="true" t="shared" si="9" ref="C49:Y49">SUM(C41:C48)</f>
        <v>4550503401</v>
      </c>
      <c r="D49" s="218">
        <f t="shared" si="9"/>
        <v>0</v>
      </c>
      <c r="E49" s="220">
        <f t="shared" si="9"/>
        <v>4345256415</v>
      </c>
      <c r="F49" s="220">
        <f t="shared" si="9"/>
        <v>4507590226</v>
      </c>
      <c r="G49" s="220">
        <f t="shared" si="9"/>
        <v>15149929</v>
      </c>
      <c r="H49" s="220">
        <f t="shared" si="9"/>
        <v>174108956</v>
      </c>
      <c r="I49" s="220">
        <f t="shared" si="9"/>
        <v>323983387</v>
      </c>
      <c r="J49" s="220">
        <f t="shared" si="9"/>
        <v>513242272</v>
      </c>
      <c r="K49" s="220">
        <f t="shared" si="9"/>
        <v>393485131</v>
      </c>
      <c r="L49" s="220">
        <f t="shared" si="9"/>
        <v>319940275</v>
      </c>
      <c r="M49" s="220">
        <f t="shared" si="9"/>
        <v>466139927</v>
      </c>
      <c r="N49" s="220">
        <f t="shared" si="9"/>
        <v>1179565333</v>
      </c>
      <c r="O49" s="220">
        <f t="shared" si="9"/>
        <v>92945764</v>
      </c>
      <c r="P49" s="220">
        <f t="shared" si="9"/>
        <v>247036585</v>
      </c>
      <c r="Q49" s="220">
        <f t="shared" si="9"/>
        <v>331754898</v>
      </c>
      <c r="R49" s="220">
        <f t="shared" si="9"/>
        <v>671737247</v>
      </c>
      <c r="S49" s="220">
        <f t="shared" si="9"/>
        <v>305189913</v>
      </c>
      <c r="T49" s="220">
        <f t="shared" si="9"/>
        <v>657355166</v>
      </c>
      <c r="U49" s="220">
        <f t="shared" si="9"/>
        <v>880603070</v>
      </c>
      <c r="V49" s="220">
        <f t="shared" si="9"/>
        <v>1843148149</v>
      </c>
      <c r="W49" s="220">
        <f t="shared" si="9"/>
        <v>4207693001</v>
      </c>
      <c r="X49" s="220">
        <f t="shared" si="9"/>
        <v>4507590226</v>
      </c>
      <c r="Y49" s="220">
        <f t="shared" si="9"/>
        <v>-299897225</v>
      </c>
      <c r="Z49" s="221">
        <f t="shared" si="5"/>
        <v>-6.6531607791271306</v>
      </c>
      <c r="AA49" s="222">
        <f>SUM(AA41:AA48)</f>
        <v>4507590226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1405944745</v>
      </c>
      <c r="D51" s="129">
        <f t="shared" si="10"/>
        <v>0</v>
      </c>
      <c r="E51" s="54">
        <f t="shared" si="10"/>
        <v>1289962600</v>
      </c>
      <c r="F51" s="54">
        <f t="shared" si="10"/>
        <v>1411881684</v>
      </c>
      <c r="G51" s="54">
        <f t="shared" si="10"/>
        <v>27798151</v>
      </c>
      <c r="H51" s="54">
        <f t="shared" si="10"/>
        <v>63452581</v>
      </c>
      <c r="I51" s="54">
        <f t="shared" si="10"/>
        <v>95912734</v>
      </c>
      <c r="J51" s="54">
        <f t="shared" si="10"/>
        <v>187163466</v>
      </c>
      <c r="K51" s="54">
        <f t="shared" si="10"/>
        <v>110289269</v>
      </c>
      <c r="L51" s="54">
        <f t="shared" si="10"/>
        <v>123817163</v>
      </c>
      <c r="M51" s="54">
        <f t="shared" si="10"/>
        <v>95947060</v>
      </c>
      <c r="N51" s="54">
        <f t="shared" si="10"/>
        <v>330053492</v>
      </c>
      <c r="O51" s="54">
        <f t="shared" si="10"/>
        <v>123672362</v>
      </c>
      <c r="P51" s="54">
        <f t="shared" si="10"/>
        <v>130544766</v>
      </c>
      <c r="Q51" s="54">
        <f t="shared" si="10"/>
        <v>92756696</v>
      </c>
      <c r="R51" s="54">
        <f t="shared" si="10"/>
        <v>346973824</v>
      </c>
      <c r="S51" s="54">
        <f t="shared" si="10"/>
        <v>131067122</v>
      </c>
      <c r="T51" s="54">
        <f t="shared" si="10"/>
        <v>163316750</v>
      </c>
      <c r="U51" s="54">
        <f t="shared" si="10"/>
        <v>317632712</v>
      </c>
      <c r="V51" s="54">
        <f t="shared" si="10"/>
        <v>612016584</v>
      </c>
      <c r="W51" s="54">
        <f t="shared" si="10"/>
        <v>1476207366</v>
      </c>
      <c r="X51" s="54">
        <f t="shared" si="10"/>
        <v>1411881684</v>
      </c>
      <c r="Y51" s="54">
        <f t="shared" si="10"/>
        <v>64325682</v>
      </c>
      <c r="Z51" s="184">
        <f>+IF(X51&lt;&gt;0,+(Y51/X51)*100,0)</f>
        <v>4.556024965049408</v>
      </c>
      <c r="AA51" s="130">
        <f>SUM(AA57:AA61)</f>
        <v>1411881684</v>
      </c>
    </row>
    <row r="52" spans="1:27" ht="13.5">
      <c r="A52" s="310" t="s">
        <v>204</v>
      </c>
      <c r="B52" s="142"/>
      <c r="C52" s="62">
        <v>150414736</v>
      </c>
      <c r="D52" s="156"/>
      <c r="E52" s="60">
        <v>155505076</v>
      </c>
      <c r="F52" s="60">
        <v>148477471</v>
      </c>
      <c r="G52" s="60">
        <v>1777788</v>
      </c>
      <c r="H52" s="60">
        <v>8512904</v>
      </c>
      <c r="I52" s="60">
        <v>17294294</v>
      </c>
      <c r="J52" s="60">
        <v>27584986</v>
      </c>
      <c r="K52" s="60">
        <v>15236682</v>
      </c>
      <c r="L52" s="60">
        <v>13278627</v>
      </c>
      <c r="M52" s="60">
        <v>15214870</v>
      </c>
      <c r="N52" s="60">
        <v>43730179</v>
      </c>
      <c r="O52" s="60">
        <v>4047778</v>
      </c>
      <c r="P52" s="60">
        <v>15835077</v>
      </c>
      <c r="Q52" s="60">
        <v>6580739</v>
      </c>
      <c r="R52" s="60">
        <v>26463594</v>
      </c>
      <c r="S52" s="60">
        <v>11788758</v>
      </c>
      <c r="T52" s="60">
        <v>19431473</v>
      </c>
      <c r="U52" s="60">
        <v>32147234</v>
      </c>
      <c r="V52" s="60">
        <v>63367465</v>
      </c>
      <c r="W52" s="60">
        <v>161146224</v>
      </c>
      <c r="X52" s="60">
        <v>148477471</v>
      </c>
      <c r="Y52" s="60">
        <v>12668753</v>
      </c>
      <c r="Z52" s="140">
        <v>8.53</v>
      </c>
      <c r="AA52" s="155">
        <v>148477471</v>
      </c>
    </row>
    <row r="53" spans="1:27" ht="13.5">
      <c r="A53" s="310" t="s">
        <v>205</v>
      </c>
      <c r="B53" s="142"/>
      <c r="C53" s="62">
        <v>413345896</v>
      </c>
      <c r="D53" s="156"/>
      <c r="E53" s="60">
        <v>248953300</v>
      </c>
      <c r="F53" s="60">
        <v>377002486</v>
      </c>
      <c r="G53" s="60">
        <v>7391027</v>
      </c>
      <c r="H53" s="60">
        <v>27067861</v>
      </c>
      <c r="I53" s="60">
        <v>34605787</v>
      </c>
      <c r="J53" s="60">
        <v>69064675</v>
      </c>
      <c r="K53" s="60">
        <v>29220156</v>
      </c>
      <c r="L53" s="60">
        <v>49237887</v>
      </c>
      <c r="M53" s="60">
        <v>29488598</v>
      </c>
      <c r="N53" s="60">
        <v>107946641</v>
      </c>
      <c r="O53" s="60">
        <v>33309870</v>
      </c>
      <c r="P53" s="60">
        <v>41738984</v>
      </c>
      <c r="Q53" s="60">
        <v>22199154</v>
      </c>
      <c r="R53" s="60">
        <v>97248008</v>
      </c>
      <c r="S53" s="60">
        <v>42632585</v>
      </c>
      <c r="T53" s="60">
        <v>42968508</v>
      </c>
      <c r="U53" s="60">
        <v>83071263</v>
      </c>
      <c r="V53" s="60">
        <v>168672356</v>
      </c>
      <c r="W53" s="60">
        <v>442931680</v>
      </c>
      <c r="X53" s="60">
        <v>377002486</v>
      </c>
      <c r="Y53" s="60">
        <v>65929194</v>
      </c>
      <c r="Z53" s="140">
        <v>17.49</v>
      </c>
      <c r="AA53" s="155">
        <v>377002486</v>
      </c>
    </row>
    <row r="54" spans="1:27" ht="13.5">
      <c r="A54" s="310" t="s">
        <v>206</v>
      </c>
      <c r="B54" s="142"/>
      <c r="C54" s="62">
        <v>101709495</v>
      </c>
      <c r="D54" s="156"/>
      <c r="E54" s="60">
        <v>146339056</v>
      </c>
      <c r="F54" s="60">
        <v>146329056</v>
      </c>
      <c r="G54" s="60">
        <v>2671308</v>
      </c>
      <c r="H54" s="60">
        <v>8373969</v>
      </c>
      <c r="I54" s="60">
        <v>6707659</v>
      </c>
      <c r="J54" s="60">
        <v>17752936</v>
      </c>
      <c r="K54" s="60">
        <v>8275453</v>
      </c>
      <c r="L54" s="60">
        <v>6779497</v>
      </c>
      <c r="M54" s="60">
        <v>4317815</v>
      </c>
      <c r="N54" s="60">
        <v>19372765</v>
      </c>
      <c r="O54" s="60">
        <v>6835888</v>
      </c>
      <c r="P54" s="60">
        <v>7989275</v>
      </c>
      <c r="Q54" s="60">
        <v>8771493</v>
      </c>
      <c r="R54" s="60">
        <v>23596656</v>
      </c>
      <c r="S54" s="60">
        <v>10326534</v>
      </c>
      <c r="T54" s="60">
        <v>14383411</v>
      </c>
      <c r="U54" s="60">
        <v>37541917</v>
      </c>
      <c r="V54" s="60">
        <v>62251862</v>
      </c>
      <c r="W54" s="60">
        <v>122974219</v>
      </c>
      <c r="X54" s="60">
        <v>146329056</v>
      </c>
      <c r="Y54" s="60">
        <v>-23354837</v>
      </c>
      <c r="Z54" s="140">
        <v>-15.96</v>
      </c>
      <c r="AA54" s="155">
        <v>146329056</v>
      </c>
    </row>
    <row r="55" spans="1:27" ht="13.5">
      <c r="A55" s="310" t="s">
        <v>207</v>
      </c>
      <c r="B55" s="142"/>
      <c r="C55" s="62"/>
      <c r="D55" s="156"/>
      <c r="E55" s="60">
        <v>52935900</v>
      </c>
      <c r="F55" s="60">
        <v>52685900</v>
      </c>
      <c r="G55" s="60">
        <v>614247</v>
      </c>
      <c r="H55" s="60">
        <v>4024238</v>
      </c>
      <c r="I55" s="60">
        <v>3519001</v>
      </c>
      <c r="J55" s="60">
        <v>8157486</v>
      </c>
      <c r="K55" s="60">
        <v>6041205</v>
      </c>
      <c r="L55" s="60">
        <v>4053999</v>
      </c>
      <c r="M55" s="60">
        <v>4610136</v>
      </c>
      <c r="N55" s="60">
        <v>14705340</v>
      </c>
      <c r="O55" s="60">
        <v>4926944</v>
      </c>
      <c r="P55" s="60">
        <v>4230114</v>
      </c>
      <c r="Q55" s="60">
        <v>4175089</v>
      </c>
      <c r="R55" s="60">
        <v>13332147</v>
      </c>
      <c r="S55" s="60">
        <v>3000952</v>
      </c>
      <c r="T55" s="60">
        <v>7122106</v>
      </c>
      <c r="U55" s="60">
        <v>7955746</v>
      </c>
      <c r="V55" s="60">
        <v>18078804</v>
      </c>
      <c r="W55" s="60">
        <v>54273777</v>
      </c>
      <c r="X55" s="60">
        <v>52685900</v>
      </c>
      <c r="Y55" s="60">
        <v>1587877</v>
      </c>
      <c r="Z55" s="140">
        <v>3.01</v>
      </c>
      <c r="AA55" s="155">
        <v>52685900</v>
      </c>
    </row>
    <row r="56" spans="1:27" ht="13.5">
      <c r="A56" s="310" t="s">
        <v>208</v>
      </c>
      <c r="B56" s="142"/>
      <c r="C56" s="62">
        <v>125379266</v>
      </c>
      <c r="D56" s="156"/>
      <c r="E56" s="60">
        <v>9338376</v>
      </c>
      <c r="F56" s="60">
        <v>12838376</v>
      </c>
      <c r="G56" s="60"/>
      <c r="H56" s="60">
        <v>74760</v>
      </c>
      <c r="I56" s="60">
        <v>104513</v>
      </c>
      <c r="J56" s="60">
        <v>179273</v>
      </c>
      <c r="K56" s="60">
        <v>965990</v>
      </c>
      <c r="L56" s="60">
        <v>489713</v>
      </c>
      <c r="M56" s="60">
        <v>1172587</v>
      </c>
      <c r="N56" s="60">
        <v>2628290</v>
      </c>
      <c r="O56" s="60">
        <v>350397</v>
      </c>
      <c r="P56" s="60">
        <v>-63245</v>
      </c>
      <c r="Q56" s="60">
        <v>424598</v>
      </c>
      <c r="R56" s="60">
        <v>711750</v>
      </c>
      <c r="S56" s="60">
        <v>1189690</v>
      </c>
      <c r="T56" s="60">
        <v>1533671</v>
      </c>
      <c r="U56" s="60">
        <v>2632713</v>
      </c>
      <c r="V56" s="60">
        <v>5356074</v>
      </c>
      <c r="W56" s="60">
        <v>8875387</v>
      </c>
      <c r="X56" s="60">
        <v>12838376</v>
      </c>
      <c r="Y56" s="60">
        <v>-3962989</v>
      </c>
      <c r="Z56" s="140">
        <v>-30.87</v>
      </c>
      <c r="AA56" s="155">
        <v>12838376</v>
      </c>
    </row>
    <row r="57" spans="1:27" ht="13.5">
      <c r="A57" s="138" t="s">
        <v>209</v>
      </c>
      <c r="B57" s="142"/>
      <c r="C57" s="293">
        <f aca="true" t="shared" si="11" ref="C57:Y57">SUM(C52:C56)</f>
        <v>790849393</v>
      </c>
      <c r="D57" s="294">
        <f t="shared" si="11"/>
        <v>0</v>
      </c>
      <c r="E57" s="295">
        <f t="shared" si="11"/>
        <v>613071708</v>
      </c>
      <c r="F57" s="295">
        <f t="shared" si="11"/>
        <v>737333289</v>
      </c>
      <c r="G57" s="295">
        <f t="shared" si="11"/>
        <v>12454370</v>
      </c>
      <c r="H57" s="295">
        <f t="shared" si="11"/>
        <v>48053732</v>
      </c>
      <c r="I57" s="295">
        <f t="shared" si="11"/>
        <v>62231254</v>
      </c>
      <c r="J57" s="295">
        <f t="shared" si="11"/>
        <v>122739356</v>
      </c>
      <c r="K57" s="295">
        <f t="shared" si="11"/>
        <v>59739486</v>
      </c>
      <c r="L57" s="295">
        <f t="shared" si="11"/>
        <v>73839723</v>
      </c>
      <c r="M57" s="295">
        <f t="shared" si="11"/>
        <v>54804006</v>
      </c>
      <c r="N57" s="295">
        <f t="shared" si="11"/>
        <v>188383215</v>
      </c>
      <c r="O57" s="295">
        <f t="shared" si="11"/>
        <v>49470877</v>
      </c>
      <c r="P57" s="295">
        <f t="shared" si="11"/>
        <v>69730205</v>
      </c>
      <c r="Q57" s="295">
        <f t="shared" si="11"/>
        <v>42151073</v>
      </c>
      <c r="R57" s="295">
        <f t="shared" si="11"/>
        <v>161352155</v>
      </c>
      <c r="S57" s="295">
        <f t="shared" si="11"/>
        <v>68938519</v>
      </c>
      <c r="T57" s="295">
        <f t="shared" si="11"/>
        <v>85439169</v>
      </c>
      <c r="U57" s="295">
        <f t="shared" si="11"/>
        <v>163348873</v>
      </c>
      <c r="V57" s="295">
        <f t="shared" si="11"/>
        <v>317726561</v>
      </c>
      <c r="W57" s="295">
        <f t="shared" si="11"/>
        <v>790201287</v>
      </c>
      <c r="X57" s="295">
        <f t="shared" si="11"/>
        <v>737333289</v>
      </c>
      <c r="Y57" s="295">
        <f t="shared" si="11"/>
        <v>52867998</v>
      </c>
      <c r="Z57" s="296">
        <f>+IF(X57&lt;&gt;0,+(Y57/X57)*100,0)</f>
        <v>7.1701629085134115</v>
      </c>
      <c r="AA57" s="297">
        <f>SUM(AA52:AA56)</f>
        <v>737333289</v>
      </c>
    </row>
    <row r="58" spans="1:27" ht="13.5">
      <c r="A58" s="311" t="s">
        <v>210</v>
      </c>
      <c r="B58" s="136"/>
      <c r="C58" s="62">
        <v>201924045</v>
      </c>
      <c r="D58" s="156"/>
      <c r="E58" s="60">
        <v>115340245</v>
      </c>
      <c r="F58" s="60">
        <v>119601642</v>
      </c>
      <c r="G58" s="60">
        <v>11768708</v>
      </c>
      <c r="H58" s="60">
        <v>-2651948</v>
      </c>
      <c r="I58" s="60">
        <v>9880391</v>
      </c>
      <c r="J58" s="60">
        <v>18997151</v>
      </c>
      <c r="K58" s="60">
        <v>5898292</v>
      </c>
      <c r="L58" s="60">
        <v>8743548</v>
      </c>
      <c r="M58" s="60">
        <v>11243679</v>
      </c>
      <c r="N58" s="60">
        <v>25885519</v>
      </c>
      <c r="O58" s="60">
        <v>7431407</v>
      </c>
      <c r="P58" s="60">
        <v>6881937</v>
      </c>
      <c r="Q58" s="60">
        <v>6586832</v>
      </c>
      <c r="R58" s="60">
        <v>20900176</v>
      </c>
      <c r="S58" s="60">
        <v>11886325</v>
      </c>
      <c r="T58" s="60">
        <v>12898880</v>
      </c>
      <c r="U58" s="60">
        <v>28183901</v>
      </c>
      <c r="V58" s="60">
        <v>52969106</v>
      </c>
      <c r="W58" s="60">
        <v>118751952</v>
      </c>
      <c r="X58" s="60">
        <v>119601642</v>
      </c>
      <c r="Y58" s="60">
        <v>-849690</v>
      </c>
      <c r="Z58" s="140">
        <v>-0.71</v>
      </c>
      <c r="AA58" s="155">
        <v>119601642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413171307</v>
      </c>
      <c r="D61" s="156"/>
      <c r="E61" s="60">
        <v>561550647</v>
      </c>
      <c r="F61" s="60">
        <v>554946753</v>
      </c>
      <c r="G61" s="60">
        <v>3575073</v>
      </c>
      <c r="H61" s="60">
        <v>18050797</v>
      </c>
      <c r="I61" s="60">
        <v>23801089</v>
      </c>
      <c r="J61" s="60">
        <v>45426959</v>
      </c>
      <c r="K61" s="60">
        <v>44651491</v>
      </c>
      <c r="L61" s="60">
        <v>41233892</v>
      </c>
      <c r="M61" s="60">
        <v>29899375</v>
      </c>
      <c r="N61" s="60">
        <v>115784758</v>
      </c>
      <c r="O61" s="60">
        <v>66770078</v>
      </c>
      <c r="P61" s="60">
        <v>53932624</v>
      </c>
      <c r="Q61" s="60">
        <v>44018791</v>
      </c>
      <c r="R61" s="60">
        <v>164721493</v>
      </c>
      <c r="S61" s="60">
        <v>50242278</v>
      </c>
      <c r="T61" s="60">
        <v>64978701</v>
      </c>
      <c r="U61" s="60">
        <v>126099938</v>
      </c>
      <c r="V61" s="60">
        <v>241320917</v>
      </c>
      <c r="W61" s="60">
        <v>567254127</v>
      </c>
      <c r="X61" s="60">
        <v>554946753</v>
      </c>
      <c r="Y61" s="60">
        <v>12307374</v>
      </c>
      <c r="Z61" s="140">
        <v>2.22</v>
      </c>
      <c r="AA61" s="155">
        <v>554946753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16716008</v>
      </c>
      <c r="H65" s="60">
        <v>67317016</v>
      </c>
      <c r="I65" s="60">
        <v>93191746</v>
      </c>
      <c r="J65" s="60">
        <v>177224770</v>
      </c>
      <c r="K65" s="60">
        <v>78159160</v>
      </c>
      <c r="L65" s="60">
        <v>76332520</v>
      </c>
      <c r="M65" s="60">
        <v>51733638</v>
      </c>
      <c r="N65" s="60">
        <v>206225318</v>
      </c>
      <c r="O65" s="60">
        <v>64349396</v>
      </c>
      <c r="P65" s="60">
        <v>62754220</v>
      </c>
      <c r="Q65" s="60">
        <v>61582135</v>
      </c>
      <c r="R65" s="60">
        <v>188685751</v>
      </c>
      <c r="S65" s="60">
        <v>61909657</v>
      </c>
      <c r="T65" s="60">
        <v>59391676</v>
      </c>
      <c r="U65" s="60">
        <v>79644222</v>
      </c>
      <c r="V65" s="60">
        <v>200945555</v>
      </c>
      <c r="W65" s="60">
        <v>773081394</v>
      </c>
      <c r="X65" s="60"/>
      <c r="Y65" s="60">
        <v>773081394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32316</v>
      </c>
      <c r="H66" s="275">
        <v>2408972</v>
      </c>
      <c r="I66" s="275">
        <v>1697281</v>
      </c>
      <c r="J66" s="275">
        <v>4138569</v>
      </c>
      <c r="K66" s="275">
        <v>3482362</v>
      </c>
      <c r="L66" s="275">
        <v>2855979</v>
      </c>
      <c r="M66" s="275">
        <v>1892706</v>
      </c>
      <c r="N66" s="275">
        <v>8231047</v>
      </c>
      <c r="O66" s="275">
        <v>449801</v>
      </c>
      <c r="P66" s="275">
        <v>4047600</v>
      </c>
      <c r="Q66" s="275">
        <v>1571931</v>
      </c>
      <c r="R66" s="275">
        <v>6069332</v>
      </c>
      <c r="S66" s="275">
        <v>3187949</v>
      </c>
      <c r="T66" s="275">
        <v>3137184</v>
      </c>
      <c r="U66" s="275">
        <v>3410102</v>
      </c>
      <c r="V66" s="275">
        <v>9735235</v>
      </c>
      <c r="W66" s="275">
        <v>28174183</v>
      </c>
      <c r="X66" s="275"/>
      <c r="Y66" s="275">
        <v>28174183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26128194</v>
      </c>
      <c r="H67" s="60">
        <v>76602584</v>
      </c>
      <c r="I67" s="60">
        <v>127263715</v>
      </c>
      <c r="J67" s="60">
        <v>229994493</v>
      </c>
      <c r="K67" s="60">
        <v>128741795</v>
      </c>
      <c r="L67" s="60">
        <v>155773575</v>
      </c>
      <c r="M67" s="60">
        <v>117187396</v>
      </c>
      <c r="N67" s="60">
        <v>401702766</v>
      </c>
      <c r="O67" s="60">
        <v>134112420</v>
      </c>
      <c r="P67" s="60">
        <v>165692580</v>
      </c>
      <c r="Q67" s="60">
        <v>129597671</v>
      </c>
      <c r="R67" s="60">
        <v>429402671</v>
      </c>
      <c r="S67" s="60">
        <v>159737237</v>
      </c>
      <c r="T67" s="60">
        <v>194228791</v>
      </c>
      <c r="U67" s="60">
        <v>324121644</v>
      </c>
      <c r="V67" s="60">
        <v>678087672</v>
      </c>
      <c r="W67" s="60">
        <v>1739187602</v>
      </c>
      <c r="X67" s="60"/>
      <c r="Y67" s="60">
        <v>1739187602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8645600</v>
      </c>
      <c r="H68" s="60">
        <v>38498214</v>
      </c>
      <c r="I68" s="60">
        <v>29969184</v>
      </c>
      <c r="J68" s="60">
        <v>77112998</v>
      </c>
      <c r="K68" s="60">
        <v>32739508</v>
      </c>
      <c r="L68" s="60">
        <v>77309127</v>
      </c>
      <c r="M68" s="60">
        <v>29899817</v>
      </c>
      <c r="N68" s="60">
        <v>139948452</v>
      </c>
      <c r="O68" s="60">
        <v>25907432</v>
      </c>
      <c r="P68" s="60">
        <v>23056268</v>
      </c>
      <c r="Q68" s="60">
        <v>-933562</v>
      </c>
      <c r="R68" s="60">
        <v>48030138</v>
      </c>
      <c r="S68" s="60">
        <v>18429258</v>
      </c>
      <c r="T68" s="60">
        <v>24263128</v>
      </c>
      <c r="U68" s="60">
        <v>48469380</v>
      </c>
      <c r="V68" s="60">
        <v>91161766</v>
      </c>
      <c r="W68" s="60">
        <v>356253354</v>
      </c>
      <c r="X68" s="60"/>
      <c r="Y68" s="60">
        <v>356253354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51522118</v>
      </c>
      <c r="H69" s="220">
        <f t="shared" si="12"/>
        <v>184826786</v>
      </c>
      <c r="I69" s="220">
        <f t="shared" si="12"/>
        <v>252121926</v>
      </c>
      <c r="J69" s="220">
        <f t="shared" si="12"/>
        <v>488470830</v>
      </c>
      <c r="K69" s="220">
        <f t="shared" si="12"/>
        <v>243122825</v>
      </c>
      <c r="L69" s="220">
        <f t="shared" si="12"/>
        <v>312271201</v>
      </c>
      <c r="M69" s="220">
        <f t="shared" si="12"/>
        <v>200713557</v>
      </c>
      <c r="N69" s="220">
        <f t="shared" si="12"/>
        <v>756107583</v>
      </c>
      <c r="O69" s="220">
        <f t="shared" si="12"/>
        <v>224819049</v>
      </c>
      <c r="P69" s="220">
        <f t="shared" si="12"/>
        <v>255550668</v>
      </c>
      <c r="Q69" s="220">
        <f t="shared" si="12"/>
        <v>191818175</v>
      </c>
      <c r="R69" s="220">
        <f t="shared" si="12"/>
        <v>672187892</v>
      </c>
      <c r="S69" s="220">
        <f t="shared" si="12"/>
        <v>243264101</v>
      </c>
      <c r="T69" s="220">
        <f t="shared" si="12"/>
        <v>281020779</v>
      </c>
      <c r="U69" s="220">
        <f t="shared" si="12"/>
        <v>455645348</v>
      </c>
      <c r="V69" s="220">
        <f t="shared" si="12"/>
        <v>979930228</v>
      </c>
      <c r="W69" s="220">
        <f t="shared" si="12"/>
        <v>2896696533</v>
      </c>
      <c r="X69" s="220">
        <f t="shared" si="12"/>
        <v>0</v>
      </c>
      <c r="Y69" s="220">
        <f t="shared" si="12"/>
        <v>2896696533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1692583550</v>
      </c>
      <c r="D5" s="344">
        <f t="shared" si="0"/>
        <v>0</v>
      </c>
      <c r="E5" s="343">
        <f t="shared" si="0"/>
        <v>1761449775</v>
      </c>
      <c r="F5" s="345">
        <f t="shared" si="0"/>
        <v>1729118209</v>
      </c>
      <c r="G5" s="345">
        <f t="shared" si="0"/>
        <v>7557067</v>
      </c>
      <c r="H5" s="343">
        <f t="shared" si="0"/>
        <v>61533551</v>
      </c>
      <c r="I5" s="343">
        <f t="shared" si="0"/>
        <v>167562932</v>
      </c>
      <c r="J5" s="345">
        <f t="shared" si="0"/>
        <v>236653550</v>
      </c>
      <c r="K5" s="345">
        <f t="shared" si="0"/>
        <v>140266543</v>
      </c>
      <c r="L5" s="343">
        <f t="shared" si="0"/>
        <v>128287036</v>
      </c>
      <c r="M5" s="343">
        <f t="shared" si="0"/>
        <v>178521117</v>
      </c>
      <c r="N5" s="345">
        <f t="shared" si="0"/>
        <v>447074696</v>
      </c>
      <c r="O5" s="345">
        <f t="shared" si="0"/>
        <v>28357433</v>
      </c>
      <c r="P5" s="343">
        <f t="shared" si="0"/>
        <v>111994562</v>
      </c>
      <c r="Q5" s="343">
        <f t="shared" si="0"/>
        <v>145106715</v>
      </c>
      <c r="R5" s="345">
        <f t="shared" si="0"/>
        <v>285458710</v>
      </c>
      <c r="S5" s="345">
        <f t="shared" si="0"/>
        <v>164013606</v>
      </c>
      <c r="T5" s="343">
        <f t="shared" si="0"/>
        <v>246861993</v>
      </c>
      <c r="U5" s="343">
        <f t="shared" si="0"/>
        <v>335186210</v>
      </c>
      <c r="V5" s="345">
        <f t="shared" si="0"/>
        <v>746061809</v>
      </c>
      <c r="W5" s="345">
        <f t="shared" si="0"/>
        <v>1715248765</v>
      </c>
      <c r="X5" s="343">
        <f t="shared" si="0"/>
        <v>1729118209</v>
      </c>
      <c r="Y5" s="345">
        <f t="shared" si="0"/>
        <v>-13869444</v>
      </c>
      <c r="Z5" s="346">
        <f>+IF(X5&lt;&gt;0,+(Y5/X5)*100,0)</f>
        <v>-0.8021108058321303</v>
      </c>
      <c r="AA5" s="347">
        <f>+AA6+AA8+AA11+AA13+AA15</f>
        <v>1729118209</v>
      </c>
    </row>
    <row r="6" spans="1:27" ht="13.5">
      <c r="A6" s="348" t="s">
        <v>204</v>
      </c>
      <c r="B6" s="142"/>
      <c r="C6" s="60">
        <f>+C7</f>
        <v>1253268918</v>
      </c>
      <c r="D6" s="327">
        <f aca="true" t="shared" si="1" ref="D6:AA6">+D7</f>
        <v>0</v>
      </c>
      <c r="E6" s="60">
        <f t="shared" si="1"/>
        <v>1374499775</v>
      </c>
      <c r="F6" s="59">
        <f t="shared" si="1"/>
        <v>1363033945</v>
      </c>
      <c r="G6" s="59">
        <f t="shared" si="1"/>
        <v>263417</v>
      </c>
      <c r="H6" s="60">
        <f t="shared" si="1"/>
        <v>49271113</v>
      </c>
      <c r="I6" s="60">
        <f t="shared" si="1"/>
        <v>159981295</v>
      </c>
      <c r="J6" s="59">
        <f t="shared" si="1"/>
        <v>209515825</v>
      </c>
      <c r="K6" s="59">
        <f t="shared" si="1"/>
        <v>129312069</v>
      </c>
      <c r="L6" s="60">
        <f t="shared" si="1"/>
        <v>109945019</v>
      </c>
      <c r="M6" s="60">
        <f t="shared" si="1"/>
        <v>156419676</v>
      </c>
      <c r="N6" s="59">
        <f t="shared" si="1"/>
        <v>395676764</v>
      </c>
      <c r="O6" s="59">
        <f t="shared" si="1"/>
        <v>24912483</v>
      </c>
      <c r="P6" s="60">
        <f t="shared" si="1"/>
        <v>76743149</v>
      </c>
      <c r="Q6" s="60">
        <f t="shared" si="1"/>
        <v>128994578</v>
      </c>
      <c r="R6" s="59">
        <f t="shared" si="1"/>
        <v>230650210</v>
      </c>
      <c r="S6" s="59">
        <f t="shared" si="1"/>
        <v>146683536</v>
      </c>
      <c r="T6" s="60">
        <f t="shared" si="1"/>
        <v>151072669</v>
      </c>
      <c r="U6" s="60">
        <f t="shared" si="1"/>
        <v>239094885</v>
      </c>
      <c r="V6" s="59">
        <f t="shared" si="1"/>
        <v>536851090</v>
      </c>
      <c r="W6" s="59">
        <f t="shared" si="1"/>
        <v>1372693889</v>
      </c>
      <c r="X6" s="60">
        <f t="shared" si="1"/>
        <v>1363033945</v>
      </c>
      <c r="Y6" s="59">
        <f t="shared" si="1"/>
        <v>9659944</v>
      </c>
      <c r="Z6" s="61">
        <f>+IF(X6&lt;&gt;0,+(Y6/X6)*100,0)</f>
        <v>0.7087089822990431</v>
      </c>
      <c r="AA6" s="62">
        <f t="shared" si="1"/>
        <v>1363033945</v>
      </c>
    </row>
    <row r="7" spans="1:27" ht="13.5">
      <c r="A7" s="291" t="s">
        <v>228</v>
      </c>
      <c r="B7" s="142"/>
      <c r="C7" s="60">
        <v>1253268918</v>
      </c>
      <c r="D7" s="327"/>
      <c r="E7" s="60">
        <v>1374499775</v>
      </c>
      <c r="F7" s="59">
        <v>1363033945</v>
      </c>
      <c r="G7" s="59">
        <v>263417</v>
      </c>
      <c r="H7" s="60">
        <v>49271113</v>
      </c>
      <c r="I7" s="60">
        <v>159981295</v>
      </c>
      <c r="J7" s="59">
        <v>209515825</v>
      </c>
      <c r="K7" s="59">
        <v>129312069</v>
      </c>
      <c r="L7" s="60">
        <v>109945019</v>
      </c>
      <c r="M7" s="60">
        <v>156419676</v>
      </c>
      <c r="N7" s="59">
        <v>395676764</v>
      </c>
      <c r="O7" s="59">
        <v>24912483</v>
      </c>
      <c r="P7" s="60">
        <v>76743149</v>
      </c>
      <c r="Q7" s="60">
        <v>128994578</v>
      </c>
      <c r="R7" s="59">
        <v>230650210</v>
      </c>
      <c r="S7" s="59">
        <v>146683536</v>
      </c>
      <c r="T7" s="60">
        <v>151072669</v>
      </c>
      <c r="U7" s="60">
        <v>239094885</v>
      </c>
      <c r="V7" s="59">
        <v>536851090</v>
      </c>
      <c r="W7" s="59">
        <v>1372693889</v>
      </c>
      <c r="X7" s="60">
        <v>1363033945</v>
      </c>
      <c r="Y7" s="59">
        <v>9659944</v>
      </c>
      <c r="Z7" s="61">
        <v>0.71</v>
      </c>
      <c r="AA7" s="62">
        <v>1363033945</v>
      </c>
    </row>
    <row r="8" spans="1:27" ht="13.5">
      <c r="A8" s="348" t="s">
        <v>205</v>
      </c>
      <c r="B8" s="142"/>
      <c r="C8" s="60">
        <f aca="true" t="shared" si="2" ref="C8:Y8">SUM(C9:C10)</f>
        <v>345202830</v>
      </c>
      <c r="D8" s="327">
        <f t="shared" si="2"/>
        <v>0</v>
      </c>
      <c r="E8" s="60">
        <f t="shared" si="2"/>
        <v>197500000</v>
      </c>
      <c r="F8" s="59">
        <f t="shared" si="2"/>
        <v>197906964</v>
      </c>
      <c r="G8" s="59">
        <f t="shared" si="2"/>
        <v>7293650</v>
      </c>
      <c r="H8" s="60">
        <f t="shared" si="2"/>
        <v>9214493</v>
      </c>
      <c r="I8" s="60">
        <f t="shared" si="2"/>
        <v>3373850</v>
      </c>
      <c r="J8" s="59">
        <f t="shared" si="2"/>
        <v>19881993</v>
      </c>
      <c r="K8" s="59">
        <f t="shared" si="2"/>
        <v>2955580</v>
      </c>
      <c r="L8" s="60">
        <f t="shared" si="2"/>
        <v>10359778</v>
      </c>
      <c r="M8" s="60">
        <f t="shared" si="2"/>
        <v>17105416</v>
      </c>
      <c r="N8" s="59">
        <f t="shared" si="2"/>
        <v>30420774</v>
      </c>
      <c r="O8" s="59">
        <f t="shared" si="2"/>
        <v>1256730</v>
      </c>
      <c r="P8" s="60">
        <f t="shared" si="2"/>
        <v>30476705</v>
      </c>
      <c r="Q8" s="60">
        <f t="shared" si="2"/>
        <v>13304136</v>
      </c>
      <c r="R8" s="59">
        <f t="shared" si="2"/>
        <v>45037571</v>
      </c>
      <c r="S8" s="59">
        <f t="shared" si="2"/>
        <v>9887088</v>
      </c>
      <c r="T8" s="60">
        <f t="shared" si="2"/>
        <v>58806671</v>
      </c>
      <c r="U8" s="60">
        <f t="shared" si="2"/>
        <v>27381055</v>
      </c>
      <c r="V8" s="59">
        <f t="shared" si="2"/>
        <v>96074814</v>
      </c>
      <c r="W8" s="59">
        <f t="shared" si="2"/>
        <v>191415152</v>
      </c>
      <c r="X8" s="60">
        <f t="shared" si="2"/>
        <v>197906964</v>
      </c>
      <c r="Y8" s="59">
        <f t="shared" si="2"/>
        <v>-6491812</v>
      </c>
      <c r="Z8" s="61">
        <f>+IF(X8&lt;&gt;0,+(Y8/X8)*100,0)</f>
        <v>-3.2802342417824164</v>
      </c>
      <c r="AA8" s="62">
        <f>SUM(AA9:AA10)</f>
        <v>197906964</v>
      </c>
    </row>
    <row r="9" spans="1:27" ht="13.5">
      <c r="A9" s="291" t="s">
        <v>229</v>
      </c>
      <c r="B9" s="142"/>
      <c r="C9" s="60">
        <v>340103365</v>
      </c>
      <c r="D9" s="327"/>
      <c r="E9" s="60">
        <v>189500000</v>
      </c>
      <c r="F9" s="59">
        <v>189906964</v>
      </c>
      <c r="G9" s="59">
        <v>7293650</v>
      </c>
      <c r="H9" s="60">
        <v>7532987</v>
      </c>
      <c r="I9" s="60">
        <v>3274328</v>
      </c>
      <c r="J9" s="59">
        <v>18100965</v>
      </c>
      <c r="K9" s="59">
        <v>2690855</v>
      </c>
      <c r="L9" s="60">
        <v>10686183</v>
      </c>
      <c r="M9" s="60">
        <v>16330720</v>
      </c>
      <c r="N9" s="59">
        <v>29707758</v>
      </c>
      <c r="O9" s="59">
        <v>470000</v>
      </c>
      <c r="P9" s="60">
        <v>29336299</v>
      </c>
      <c r="Q9" s="60">
        <v>13218807</v>
      </c>
      <c r="R9" s="59">
        <v>43025106</v>
      </c>
      <c r="S9" s="59">
        <v>9645790</v>
      </c>
      <c r="T9" s="60">
        <v>58419494</v>
      </c>
      <c r="U9" s="60">
        <v>24517596</v>
      </c>
      <c r="V9" s="59">
        <v>92582880</v>
      </c>
      <c r="W9" s="59">
        <v>183416709</v>
      </c>
      <c r="X9" s="60">
        <v>189906964</v>
      </c>
      <c r="Y9" s="59">
        <v>-6490255</v>
      </c>
      <c r="Z9" s="61">
        <v>-3.42</v>
      </c>
      <c r="AA9" s="62">
        <v>189906964</v>
      </c>
    </row>
    <row r="10" spans="1:27" ht="13.5">
      <c r="A10" s="291" t="s">
        <v>230</v>
      </c>
      <c r="B10" s="142"/>
      <c r="C10" s="60">
        <v>5099465</v>
      </c>
      <c r="D10" s="327"/>
      <c r="E10" s="60">
        <v>8000000</v>
      </c>
      <c r="F10" s="59">
        <v>8000000</v>
      </c>
      <c r="G10" s="59"/>
      <c r="H10" s="60">
        <v>1681506</v>
      </c>
      <c r="I10" s="60">
        <v>99522</v>
      </c>
      <c r="J10" s="59">
        <v>1781028</v>
      </c>
      <c r="K10" s="59">
        <v>264725</v>
      </c>
      <c r="L10" s="60">
        <v>-326405</v>
      </c>
      <c r="M10" s="60">
        <v>774696</v>
      </c>
      <c r="N10" s="59">
        <v>713016</v>
      </c>
      <c r="O10" s="59">
        <v>786730</v>
      </c>
      <c r="P10" s="60">
        <v>1140406</v>
      </c>
      <c r="Q10" s="60">
        <v>85329</v>
      </c>
      <c r="R10" s="59">
        <v>2012465</v>
      </c>
      <c r="S10" s="59">
        <v>241298</v>
      </c>
      <c r="T10" s="60">
        <v>387177</v>
      </c>
      <c r="U10" s="60">
        <v>2863459</v>
      </c>
      <c r="V10" s="59">
        <v>3491934</v>
      </c>
      <c r="W10" s="59">
        <v>7998443</v>
      </c>
      <c r="X10" s="60">
        <v>8000000</v>
      </c>
      <c r="Y10" s="59">
        <v>-1557</v>
      </c>
      <c r="Z10" s="61">
        <v>-0.02</v>
      </c>
      <c r="AA10" s="62">
        <v>8000000</v>
      </c>
    </row>
    <row r="11" spans="1:27" ht="13.5">
      <c r="A11" s="348" t="s">
        <v>206</v>
      </c>
      <c r="B11" s="142"/>
      <c r="C11" s="349">
        <f>+C12</f>
        <v>39412593</v>
      </c>
      <c r="D11" s="350">
        <f aca="true" t="shared" si="3" ref="D11:AA11">+D12</f>
        <v>0</v>
      </c>
      <c r="E11" s="349">
        <f t="shared" si="3"/>
        <v>60500000</v>
      </c>
      <c r="F11" s="351">
        <f t="shared" si="3"/>
        <v>60500000</v>
      </c>
      <c r="G11" s="351">
        <f t="shared" si="3"/>
        <v>0</v>
      </c>
      <c r="H11" s="349">
        <f t="shared" si="3"/>
        <v>1993589</v>
      </c>
      <c r="I11" s="349">
        <f t="shared" si="3"/>
        <v>993276</v>
      </c>
      <c r="J11" s="351">
        <f t="shared" si="3"/>
        <v>2986865</v>
      </c>
      <c r="K11" s="351">
        <f t="shared" si="3"/>
        <v>2519070</v>
      </c>
      <c r="L11" s="349">
        <f t="shared" si="3"/>
        <v>381154</v>
      </c>
      <c r="M11" s="349">
        <f t="shared" si="3"/>
        <v>1614716</v>
      </c>
      <c r="N11" s="351">
        <f t="shared" si="3"/>
        <v>4514940</v>
      </c>
      <c r="O11" s="351">
        <f t="shared" si="3"/>
        <v>1100000</v>
      </c>
      <c r="P11" s="349">
        <f t="shared" si="3"/>
        <v>1735981</v>
      </c>
      <c r="Q11" s="349">
        <f t="shared" si="3"/>
        <v>177557</v>
      </c>
      <c r="R11" s="351">
        <f t="shared" si="3"/>
        <v>3013538</v>
      </c>
      <c r="S11" s="351">
        <f t="shared" si="3"/>
        <v>3617708</v>
      </c>
      <c r="T11" s="349">
        <f t="shared" si="3"/>
        <v>5087753</v>
      </c>
      <c r="U11" s="349">
        <f t="shared" si="3"/>
        <v>30150169</v>
      </c>
      <c r="V11" s="351">
        <f t="shared" si="3"/>
        <v>38855630</v>
      </c>
      <c r="W11" s="351">
        <f t="shared" si="3"/>
        <v>49370973</v>
      </c>
      <c r="X11" s="349">
        <f t="shared" si="3"/>
        <v>60500000</v>
      </c>
      <c r="Y11" s="351">
        <f t="shared" si="3"/>
        <v>-11129027</v>
      </c>
      <c r="Z11" s="352">
        <f>+IF(X11&lt;&gt;0,+(Y11/X11)*100,0)</f>
        <v>-18.395085950413222</v>
      </c>
      <c r="AA11" s="353">
        <f t="shared" si="3"/>
        <v>60500000</v>
      </c>
    </row>
    <row r="12" spans="1:27" ht="13.5">
      <c r="A12" s="291" t="s">
        <v>231</v>
      </c>
      <c r="B12" s="136"/>
      <c r="C12" s="60">
        <v>39412593</v>
      </c>
      <c r="D12" s="327"/>
      <c r="E12" s="60">
        <v>60500000</v>
      </c>
      <c r="F12" s="59">
        <v>60500000</v>
      </c>
      <c r="G12" s="59"/>
      <c r="H12" s="60">
        <v>1993589</v>
      </c>
      <c r="I12" s="60">
        <v>993276</v>
      </c>
      <c r="J12" s="59">
        <v>2986865</v>
      </c>
      <c r="K12" s="59">
        <v>2519070</v>
      </c>
      <c r="L12" s="60">
        <v>381154</v>
      </c>
      <c r="M12" s="60">
        <v>1614716</v>
      </c>
      <c r="N12" s="59">
        <v>4514940</v>
      </c>
      <c r="O12" s="59">
        <v>1100000</v>
      </c>
      <c r="P12" s="60">
        <v>1735981</v>
      </c>
      <c r="Q12" s="60">
        <v>177557</v>
      </c>
      <c r="R12" s="59">
        <v>3013538</v>
      </c>
      <c r="S12" s="59">
        <v>3617708</v>
      </c>
      <c r="T12" s="60">
        <v>5087753</v>
      </c>
      <c r="U12" s="60">
        <v>30150169</v>
      </c>
      <c r="V12" s="59">
        <v>38855630</v>
      </c>
      <c r="W12" s="59">
        <v>49370973</v>
      </c>
      <c r="X12" s="60">
        <v>60500000</v>
      </c>
      <c r="Y12" s="59">
        <v>-11129027</v>
      </c>
      <c r="Z12" s="61">
        <v>-18.4</v>
      </c>
      <c r="AA12" s="62">
        <v>60500000</v>
      </c>
    </row>
    <row r="13" spans="1:27" ht="13.5">
      <c r="A13" s="348" t="s">
        <v>207</v>
      </c>
      <c r="B13" s="136"/>
      <c r="C13" s="275">
        <f>+C14</f>
        <v>4000000</v>
      </c>
      <c r="D13" s="328">
        <f aca="true" t="shared" si="4" ref="D13:AA13">+D14</f>
        <v>0</v>
      </c>
      <c r="E13" s="275">
        <f t="shared" si="4"/>
        <v>4000000</v>
      </c>
      <c r="F13" s="329">
        <f t="shared" si="4"/>
        <v>4000000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51403</v>
      </c>
      <c r="L13" s="275">
        <f t="shared" si="4"/>
        <v>0</v>
      </c>
      <c r="M13" s="275">
        <f t="shared" si="4"/>
        <v>0</v>
      </c>
      <c r="N13" s="329">
        <f t="shared" si="4"/>
        <v>51403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3868000</v>
      </c>
      <c r="V13" s="329">
        <f t="shared" si="4"/>
        <v>3868000</v>
      </c>
      <c r="W13" s="329">
        <f t="shared" si="4"/>
        <v>3919403</v>
      </c>
      <c r="X13" s="275">
        <f t="shared" si="4"/>
        <v>4000000</v>
      </c>
      <c r="Y13" s="329">
        <f t="shared" si="4"/>
        <v>-80597</v>
      </c>
      <c r="Z13" s="322">
        <f>+IF(X13&lt;&gt;0,+(Y13/X13)*100,0)</f>
        <v>-2.014925</v>
      </c>
      <c r="AA13" s="273">
        <f t="shared" si="4"/>
        <v>4000000</v>
      </c>
    </row>
    <row r="14" spans="1:27" ht="13.5">
      <c r="A14" s="291" t="s">
        <v>232</v>
      </c>
      <c r="B14" s="136"/>
      <c r="C14" s="60">
        <v>4000000</v>
      </c>
      <c r="D14" s="327"/>
      <c r="E14" s="60">
        <v>4000000</v>
      </c>
      <c r="F14" s="59">
        <v>4000000</v>
      </c>
      <c r="G14" s="59"/>
      <c r="H14" s="60"/>
      <c r="I14" s="60"/>
      <c r="J14" s="59"/>
      <c r="K14" s="59">
        <v>51403</v>
      </c>
      <c r="L14" s="60"/>
      <c r="M14" s="60"/>
      <c r="N14" s="59">
        <v>51403</v>
      </c>
      <c r="O14" s="59"/>
      <c r="P14" s="60"/>
      <c r="Q14" s="60"/>
      <c r="R14" s="59"/>
      <c r="S14" s="59"/>
      <c r="T14" s="60"/>
      <c r="U14" s="60">
        <v>3868000</v>
      </c>
      <c r="V14" s="59">
        <v>3868000</v>
      </c>
      <c r="W14" s="59">
        <v>3919403</v>
      </c>
      <c r="X14" s="60">
        <v>4000000</v>
      </c>
      <c r="Y14" s="59">
        <v>-80597</v>
      </c>
      <c r="Z14" s="61">
        <v>-2.01</v>
      </c>
      <c r="AA14" s="62">
        <v>4000000</v>
      </c>
    </row>
    <row r="15" spans="1:27" ht="13.5">
      <c r="A15" s="348" t="s">
        <v>208</v>
      </c>
      <c r="B15" s="136"/>
      <c r="C15" s="60">
        <f aca="true" t="shared" si="5" ref="C15:Y15">SUM(C16:C20)</f>
        <v>50699209</v>
      </c>
      <c r="D15" s="327">
        <f t="shared" si="5"/>
        <v>0</v>
      </c>
      <c r="E15" s="60">
        <f t="shared" si="5"/>
        <v>124950000</v>
      </c>
      <c r="F15" s="59">
        <f t="shared" si="5"/>
        <v>103677300</v>
      </c>
      <c r="G15" s="59">
        <f t="shared" si="5"/>
        <v>0</v>
      </c>
      <c r="H15" s="60">
        <f t="shared" si="5"/>
        <v>1054356</v>
      </c>
      <c r="I15" s="60">
        <f t="shared" si="5"/>
        <v>3214511</v>
      </c>
      <c r="J15" s="59">
        <f t="shared" si="5"/>
        <v>4268867</v>
      </c>
      <c r="K15" s="59">
        <f t="shared" si="5"/>
        <v>5428421</v>
      </c>
      <c r="L15" s="60">
        <f t="shared" si="5"/>
        <v>7601085</v>
      </c>
      <c r="M15" s="60">
        <f t="shared" si="5"/>
        <v>3381309</v>
      </c>
      <c r="N15" s="59">
        <f t="shared" si="5"/>
        <v>16410815</v>
      </c>
      <c r="O15" s="59">
        <f t="shared" si="5"/>
        <v>1088220</v>
      </c>
      <c r="P15" s="60">
        <f t="shared" si="5"/>
        <v>3038727</v>
      </c>
      <c r="Q15" s="60">
        <f t="shared" si="5"/>
        <v>2630444</v>
      </c>
      <c r="R15" s="59">
        <f t="shared" si="5"/>
        <v>6757391</v>
      </c>
      <c r="S15" s="59">
        <f t="shared" si="5"/>
        <v>3825274</v>
      </c>
      <c r="T15" s="60">
        <f t="shared" si="5"/>
        <v>31894900</v>
      </c>
      <c r="U15" s="60">
        <f t="shared" si="5"/>
        <v>34692101</v>
      </c>
      <c r="V15" s="59">
        <f t="shared" si="5"/>
        <v>70412275</v>
      </c>
      <c r="W15" s="59">
        <f t="shared" si="5"/>
        <v>97849348</v>
      </c>
      <c r="X15" s="60">
        <f t="shared" si="5"/>
        <v>103677300</v>
      </c>
      <c r="Y15" s="59">
        <f t="shared" si="5"/>
        <v>-5827952</v>
      </c>
      <c r="Z15" s="61">
        <f>+IF(X15&lt;&gt;0,+(Y15/X15)*100,0)</f>
        <v>-5.621242065524468</v>
      </c>
      <c r="AA15" s="62">
        <f>SUM(AA16:AA20)</f>
        <v>103677300</v>
      </c>
    </row>
    <row r="16" spans="1:27" ht="13.5">
      <c r="A16" s="291" t="s">
        <v>233</v>
      </c>
      <c r="B16" s="300"/>
      <c r="C16" s="60">
        <v>32427621</v>
      </c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13036800</v>
      </c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-2061120</v>
      </c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7295908</v>
      </c>
      <c r="D20" s="327"/>
      <c r="E20" s="60">
        <v>124950000</v>
      </c>
      <c r="F20" s="59">
        <v>103677300</v>
      </c>
      <c r="G20" s="59"/>
      <c r="H20" s="60">
        <v>1054356</v>
      </c>
      <c r="I20" s="60">
        <v>3214511</v>
      </c>
      <c r="J20" s="59">
        <v>4268867</v>
      </c>
      <c r="K20" s="59">
        <v>5428421</v>
      </c>
      <c r="L20" s="60">
        <v>7601085</v>
      </c>
      <c r="M20" s="60">
        <v>3381309</v>
      </c>
      <c r="N20" s="59">
        <v>16410815</v>
      </c>
      <c r="O20" s="59">
        <v>1088220</v>
      </c>
      <c r="P20" s="60">
        <v>3038727</v>
      </c>
      <c r="Q20" s="60">
        <v>2630444</v>
      </c>
      <c r="R20" s="59">
        <v>6757391</v>
      </c>
      <c r="S20" s="59">
        <v>3825274</v>
      </c>
      <c r="T20" s="60">
        <v>31894900</v>
      </c>
      <c r="U20" s="60">
        <v>34692101</v>
      </c>
      <c r="V20" s="59">
        <v>70412275</v>
      </c>
      <c r="W20" s="59">
        <v>97849348</v>
      </c>
      <c r="X20" s="60">
        <v>103677300</v>
      </c>
      <c r="Y20" s="59">
        <v>-5827952</v>
      </c>
      <c r="Z20" s="61">
        <v>-5.62</v>
      </c>
      <c r="AA20" s="62">
        <v>103677300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357521789</v>
      </c>
      <c r="D22" s="331">
        <f t="shared" si="6"/>
        <v>0</v>
      </c>
      <c r="E22" s="330">
        <f t="shared" si="6"/>
        <v>274200000</v>
      </c>
      <c r="F22" s="332">
        <f t="shared" si="6"/>
        <v>299700000</v>
      </c>
      <c r="G22" s="332">
        <f t="shared" si="6"/>
        <v>1662670</v>
      </c>
      <c r="H22" s="330">
        <f t="shared" si="6"/>
        <v>15821862</v>
      </c>
      <c r="I22" s="330">
        <f t="shared" si="6"/>
        <v>22308976</v>
      </c>
      <c r="J22" s="332">
        <f t="shared" si="6"/>
        <v>39793508</v>
      </c>
      <c r="K22" s="332">
        <f t="shared" si="6"/>
        <v>25359423</v>
      </c>
      <c r="L22" s="330">
        <f t="shared" si="6"/>
        <v>20866855</v>
      </c>
      <c r="M22" s="330">
        <f t="shared" si="6"/>
        <v>29020006</v>
      </c>
      <c r="N22" s="332">
        <f t="shared" si="6"/>
        <v>75246284</v>
      </c>
      <c r="O22" s="332">
        <f t="shared" si="6"/>
        <v>4196235</v>
      </c>
      <c r="P22" s="330">
        <f t="shared" si="6"/>
        <v>5603785</v>
      </c>
      <c r="Q22" s="330">
        <f t="shared" si="6"/>
        <v>14076839</v>
      </c>
      <c r="R22" s="332">
        <f t="shared" si="6"/>
        <v>23876859</v>
      </c>
      <c r="S22" s="332">
        <f t="shared" si="6"/>
        <v>19006792</v>
      </c>
      <c r="T22" s="330">
        <f t="shared" si="6"/>
        <v>13157916</v>
      </c>
      <c r="U22" s="330">
        <f t="shared" si="6"/>
        <v>93142478</v>
      </c>
      <c r="V22" s="332">
        <f t="shared" si="6"/>
        <v>125307186</v>
      </c>
      <c r="W22" s="332">
        <f t="shared" si="6"/>
        <v>264223837</v>
      </c>
      <c r="X22" s="330">
        <f t="shared" si="6"/>
        <v>299700000</v>
      </c>
      <c r="Y22" s="332">
        <f t="shared" si="6"/>
        <v>-35476163</v>
      </c>
      <c r="Z22" s="323">
        <f>+IF(X22&lt;&gt;0,+(Y22/X22)*100,0)</f>
        <v>-11.837224891558225</v>
      </c>
      <c r="AA22" s="337">
        <f>SUM(AA23:AA32)</f>
        <v>299700000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252276747</v>
      </c>
      <c r="D24" s="327"/>
      <c r="E24" s="60">
        <v>173800000</v>
      </c>
      <c r="F24" s="59">
        <v>173800000</v>
      </c>
      <c r="G24" s="59">
        <v>1640424</v>
      </c>
      <c r="H24" s="60">
        <v>14665941</v>
      </c>
      <c r="I24" s="60">
        <v>20807084</v>
      </c>
      <c r="J24" s="59">
        <v>37113449</v>
      </c>
      <c r="K24" s="59">
        <v>21738246</v>
      </c>
      <c r="L24" s="60">
        <v>12469695</v>
      </c>
      <c r="M24" s="60">
        <v>23843181</v>
      </c>
      <c r="N24" s="59">
        <v>58051122</v>
      </c>
      <c r="O24" s="59">
        <v>2946416</v>
      </c>
      <c r="P24" s="60">
        <v>3776433</v>
      </c>
      <c r="Q24" s="60">
        <v>10244094</v>
      </c>
      <c r="R24" s="59">
        <v>16966943</v>
      </c>
      <c r="S24" s="59">
        <v>12617161</v>
      </c>
      <c r="T24" s="60">
        <v>4347130</v>
      </c>
      <c r="U24" s="60">
        <v>34844782</v>
      </c>
      <c r="V24" s="59">
        <v>51809073</v>
      </c>
      <c r="W24" s="59">
        <v>163940587</v>
      </c>
      <c r="X24" s="60">
        <v>173800000</v>
      </c>
      <c r="Y24" s="59">
        <v>-9859413</v>
      </c>
      <c r="Z24" s="61">
        <v>-5.67</v>
      </c>
      <c r="AA24" s="62">
        <v>173800000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>
        <v>32226300</v>
      </c>
      <c r="D26" s="350"/>
      <c r="E26" s="349">
        <v>5000000</v>
      </c>
      <c r="F26" s="351">
        <v>25000000</v>
      </c>
      <c r="G26" s="351"/>
      <c r="H26" s="349">
        <v>240900</v>
      </c>
      <c r="I26" s="349">
        <v>66702</v>
      </c>
      <c r="J26" s="351">
        <v>307602</v>
      </c>
      <c r="K26" s="351">
        <v>465026</v>
      </c>
      <c r="L26" s="349">
        <v>830034</v>
      </c>
      <c r="M26" s="349">
        <v>541868</v>
      </c>
      <c r="N26" s="351">
        <v>1836928</v>
      </c>
      <c r="O26" s="351">
        <v>161030</v>
      </c>
      <c r="P26" s="349">
        <v>101130</v>
      </c>
      <c r="Q26" s="349">
        <v>101130</v>
      </c>
      <c r="R26" s="351">
        <v>363290</v>
      </c>
      <c r="S26" s="351">
        <v>2862657</v>
      </c>
      <c r="T26" s="349">
        <v>534792</v>
      </c>
      <c r="U26" s="349">
        <v>20126846</v>
      </c>
      <c r="V26" s="351">
        <v>23524295</v>
      </c>
      <c r="W26" s="351">
        <v>26032115</v>
      </c>
      <c r="X26" s="349">
        <v>25000000</v>
      </c>
      <c r="Y26" s="351">
        <v>1032115</v>
      </c>
      <c r="Z26" s="352">
        <v>4.13</v>
      </c>
      <c r="AA26" s="353">
        <v>25000000</v>
      </c>
    </row>
    <row r="27" spans="1:27" ht="13.5">
      <c r="A27" s="348" t="s">
        <v>240</v>
      </c>
      <c r="B27" s="147"/>
      <c r="C27" s="60">
        <v>9906654</v>
      </c>
      <c r="D27" s="327"/>
      <c r="E27" s="60">
        <v>10000000</v>
      </c>
      <c r="F27" s="59">
        <v>10000000</v>
      </c>
      <c r="G27" s="59"/>
      <c r="H27" s="60"/>
      <c r="I27" s="60"/>
      <c r="J27" s="59"/>
      <c r="K27" s="59">
        <v>1434828</v>
      </c>
      <c r="L27" s="60">
        <v>859947</v>
      </c>
      <c r="M27" s="60">
        <v>29892</v>
      </c>
      <c r="N27" s="59">
        <v>2324667</v>
      </c>
      <c r="O27" s="59"/>
      <c r="P27" s="60">
        <v>92771</v>
      </c>
      <c r="Q27" s="60">
        <v>85636</v>
      </c>
      <c r="R27" s="59">
        <v>178407</v>
      </c>
      <c r="S27" s="59">
        <v>23355</v>
      </c>
      <c r="T27" s="60">
        <v>3535932</v>
      </c>
      <c r="U27" s="60">
        <v>3844296</v>
      </c>
      <c r="V27" s="59">
        <v>7403583</v>
      </c>
      <c r="W27" s="59">
        <v>9906657</v>
      </c>
      <c r="X27" s="60">
        <v>10000000</v>
      </c>
      <c r="Y27" s="59">
        <v>-93343</v>
      </c>
      <c r="Z27" s="61">
        <v>-0.93</v>
      </c>
      <c r="AA27" s="62">
        <v>10000000</v>
      </c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>
        <v>34800057</v>
      </c>
      <c r="D30" s="327"/>
      <c r="E30" s="60">
        <v>46500000</v>
      </c>
      <c r="F30" s="59">
        <v>46500000</v>
      </c>
      <c r="G30" s="59"/>
      <c r="H30" s="60">
        <v>915021</v>
      </c>
      <c r="I30" s="60">
        <v>1379918</v>
      </c>
      <c r="J30" s="59">
        <v>2294939</v>
      </c>
      <c r="K30" s="59">
        <v>633014</v>
      </c>
      <c r="L30" s="60">
        <v>2819850</v>
      </c>
      <c r="M30" s="60">
        <v>3516756</v>
      </c>
      <c r="N30" s="59">
        <v>6969620</v>
      </c>
      <c r="O30" s="59">
        <v>299731</v>
      </c>
      <c r="P30" s="60">
        <v>1327558</v>
      </c>
      <c r="Q30" s="60">
        <v>523340</v>
      </c>
      <c r="R30" s="59">
        <v>2150629</v>
      </c>
      <c r="S30" s="59">
        <v>7791</v>
      </c>
      <c r="T30" s="60">
        <v>2983339</v>
      </c>
      <c r="U30" s="60">
        <v>24832965</v>
      </c>
      <c r="V30" s="59">
        <v>27824095</v>
      </c>
      <c r="W30" s="59">
        <v>39239283</v>
      </c>
      <c r="X30" s="60">
        <v>46500000</v>
      </c>
      <c r="Y30" s="59">
        <v>-7260717</v>
      </c>
      <c r="Z30" s="61">
        <v>-15.61</v>
      </c>
      <c r="AA30" s="62">
        <v>46500000</v>
      </c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28312031</v>
      </c>
      <c r="D32" s="327"/>
      <c r="E32" s="60">
        <v>38900000</v>
      </c>
      <c r="F32" s="59">
        <v>44400000</v>
      </c>
      <c r="G32" s="59">
        <v>22246</v>
      </c>
      <c r="H32" s="60"/>
      <c r="I32" s="60">
        <v>55272</v>
      </c>
      <c r="J32" s="59">
        <v>77518</v>
      </c>
      <c r="K32" s="59">
        <v>1088309</v>
      </c>
      <c r="L32" s="60">
        <v>3887329</v>
      </c>
      <c r="M32" s="60">
        <v>1088309</v>
      </c>
      <c r="N32" s="59">
        <v>6063947</v>
      </c>
      <c r="O32" s="59">
        <v>789058</v>
      </c>
      <c r="P32" s="60">
        <v>305893</v>
      </c>
      <c r="Q32" s="60">
        <v>3122639</v>
      </c>
      <c r="R32" s="59">
        <v>4217590</v>
      </c>
      <c r="S32" s="59">
        <v>3495828</v>
      </c>
      <c r="T32" s="60">
        <v>1756723</v>
      </c>
      <c r="U32" s="60">
        <v>9493589</v>
      </c>
      <c r="V32" s="59">
        <v>14746140</v>
      </c>
      <c r="W32" s="59">
        <v>25105195</v>
      </c>
      <c r="X32" s="60">
        <v>44400000</v>
      </c>
      <c r="Y32" s="59">
        <v>-19294805</v>
      </c>
      <c r="Z32" s="61">
        <v>-43.46</v>
      </c>
      <c r="AA32" s="62">
        <v>44400000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-1832239</v>
      </c>
      <c r="R37" s="332">
        <f t="shared" si="8"/>
        <v>-1832239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-1832239</v>
      </c>
      <c r="X37" s="330">
        <f t="shared" si="8"/>
        <v>0</v>
      </c>
      <c r="Y37" s="332">
        <f t="shared" si="8"/>
        <v>-1832239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>
        <v>-1832239</v>
      </c>
      <c r="R38" s="59">
        <v>-1832239</v>
      </c>
      <c r="S38" s="59"/>
      <c r="T38" s="60"/>
      <c r="U38" s="60"/>
      <c r="V38" s="59"/>
      <c r="W38" s="59">
        <v>-1832239</v>
      </c>
      <c r="X38" s="60"/>
      <c r="Y38" s="59">
        <v>-1832239</v>
      </c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92997749</v>
      </c>
      <c r="D40" s="331">
        <f t="shared" si="9"/>
        <v>0</v>
      </c>
      <c r="E40" s="330">
        <f t="shared" si="9"/>
        <v>50222000</v>
      </c>
      <c r="F40" s="332">
        <f t="shared" si="9"/>
        <v>50436574</v>
      </c>
      <c r="G40" s="332">
        <f t="shared" si="9"/>
        <v>-36650</v>
      </c>
      <c r="H40" s="330">
        <f t="shared" si="9"/>
        <v>402594</v>
      </c>
      <c r="I40" s="330">
        <f t="shared" si="9"/>
        <v>612492</v>
      </c>
      <c r="J40" s="332">
        <f t="shared" si="9"/>
        <v>978436</v>
      </c>
      <c r="K40" s="332">
        <f t="shared" si="9"/>
        <v>1137749</v>
      </c>
      <c r="L40" s="330">
        <f t="shared" si="9"/>
        <v>891280</v>
      </c>
      <c r="M40" s="330">
        <f t="shared" si="9"/>
        <v>420903</v>
      </c>
      <c r="N40" s="332">
        <f t="shared" si="9"/>
        <v>2449932</v>
      </c>
      <c r="O40" s="332">
        <f t="shared" si="9"/>
        <v>1944210</v>
      </c>
      <c r="P40" s="330">
        <f t="shared" si="9"/>
        <v>2148901</v>
      </c>
      <c r="Q40" s="330">
        <f t="shared" si="9"/>
        <v>3809327</v>
      </c>
      <c r="R40" s="332">
        <f t="shared" si="9"/>
        <v>7902438</v>
      </c>
      <c r="S40" s="332">
        <f t="shared" si="9"/>
        <v>3928319</v>
      </c>
      <c r="T40" s="330">
        <f t="shared" si="9"/>
        <v>9352799</v>
      </c>
      <c r="U40" s="330">
        <f t="shared" si="9"/>
        <v>19210504</v>
      </c>
      <c r="V40" s="332">
        <f t="shared" si="9"/>
        <v>32491622</v>
      </c>
      <c r="W40" s="332">
        <f t="shared" si="9"/>
        <v>43822428</v>
      </c>
      <c r="X40" s="330">
        <f t="shared" si="9"/>
        <v>50436574</v>
      </c>
      <c r="Y40" s="332">
        <f t="shared" si="9"/>
        <v>-6614146</v>
      </c>
      <c r="Z40" s="323">
        <f>+IF(X40&lt;&gt;0,+(Y40/X40)*100,0)</f>
        <v>-13.113789211773186</v>
      </c>
      <c r="AA40" s="337">
        <f>SUM(AA41:AA49)</f>
        <v>50436574</v>
      </c>
    </row>
    <row r="41" spans="1:27" ht="13.5">
      <c r="A41" s="348" t="s">
        <v>247</v>
      </c>
      <c r="B41" s="142"/>
      <c r="C41" s="349">
        <v>16830885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12528919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-90100</v>
      </c>
      <c r="U42" s="54">
        <f t="shared" si="10"/>
        <v>0</v>
      </c>
      <c r="V42" s="53">
        <f t="shared" si="10"/>
        <v>-90100</v>
      </c>
      <c r="W42" s="53">
        <f t="shared" si="10"/>
        <v>-90100</v>
      </c>
      <c r="X42" s="54">
        <f t="shared" si="10"/>
        <v>0</v>
      </c>
      <c r="Y42" s="53">
        <f t="shared" si="10"/>
        <v>-90100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2666870</v>
      </c>
      <c r="D43" s="356"/>
      <c r="E43" s="305">
        <v>700000</v>
      </c>
      <c r="F43" s="357">
        <v>700000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>
        <v>695758</v>
      </c>
      <c r="T43" s="305"/>
      <c r="U43" s="305"/>
      <c r="V43" s="357">
        <v>695758</v>
      </c>
      <c r="W43" s="357">
        <v>695758</v>
      </c>
      <c r="X43" s="305">
        <v>700000</v>
      </c>
      <c r="Y43" s="357">
        <v>-4242</v>
      </c>
      <c r="Z43" s="358">
        <v>-0.61</v>
      </c>
      <c r="AA43" s="303">
        <v>700000</v>
      </c>
    </row>
    <row r="44" spans="1:27" ht="13.5">
      <c r="A44" s="348" t="s">
        <v>250</v>
      </c>
      <c r="B44" s="136"/>
      <c r="C44" s="60">
        <v>30589820</v>
      </c>
      <c r="D44" s="355"/>
      <c r="E44" s="54">
        <v>33222000</v>
      </c>
      <c r="F44" s="53">
        <v>33436574</v>
      </c>
      <c r="G44" s="53">
        <v>-36650</v>
      </c>
      <c r="H44" s="54">
        <v>402594</v>
      </c>
      <c r="I44" s="54">
        <v>612492</v>
      </c>
      <c r="J44" s="53">
        <v>978436</v>
      </c>
      <c r="K44" s="53">
        <v>1024054</v>
      </c>
      <c r="L44" s="54">
        <v>989063</v>
      </c>
      <c r="M44" s="54">
        <v>402919</v>
      </c>
      <c r="N44" s="53">
        <v>2416036</v>
      </c>
      <c r="O44" s="53">
        <v>826376</v>
      </c>
      <c r="P44" s="54">
        <v>763676</v>
      </c>
      <c r="Q44" s="54">
        <v>2839930</v>
      </c>
      <c r="R44" s="53">
        <v>4429982</v>
      </c>
      <c r="S44" s="53">
        <v>1475730</v>
      </c>
      <c r="T44" s="54">
        <v>5833890</v>
      </c>
      <c r="U44" s="54">
        <v>16915084</v>
      </c>
      <c r="V44" s="53">
        <v>24224704</v>
      </c>
      <c r="W44" s="53">
        <v>32049158</v>
      </c>
      <c r="X44" s="54">
        <v>33436574</v>
      </c>
      <c r="Y44" s="53">
        <v>-1387416</v>
      </c>
      <c r="Z44" s="94">
        <v>-4.15</v>
      </c>
      <c r="AA44" s="95">
        <v>33436574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>
        <v>1529878</v>
      </c>
      <c r="D46" s="355"/>
      <c r="E46" s="54">
        <v>1800000</v>
      </c>
      <c r="F46" s="53">
        <v>1800000</v>
      </c>
      <c r="G46" s="53"/>
      <c r="H46" s="54"/>
      <c r="I46" s="54"/>
      <c r="J46" s="53"/>
      <c r="K46" s="53">
        <v>113695</v>
      </c>
      <c r="L46" s="54"/>
      <c r="M46" s="54"/>
      <c r="N46" s="53">
        <v>113695</v>
      </c>
      <c r="O46" s="53">
        <v>27300</v>
      </c>
      <c r="P46" s="54"/>
      <c r="Q46" s="54"/>
      <c r="R46" s="53">
        <v>27300</v>
      </c>
      <c r="S46" s="53">
        <v>1000000</v>
      </c>
      <c r="T46" s="54">
        <v>526401</v>
      </c>
      <c r="U46" s="54">
        <v>128135</v>
      </c>
      <c r="V46" s="53">
        <v>1654536</v>
      </c>
      <c r="W46" s="53">
        <v>1795531</v>
      </c>
      <c r="X46" s="54">
        <v>1800000</v>
      </c>
      <c r="Y46" s="53">
        <v>-4469</v>
      </c>
      <c r="Z46" s="94">
        <v>-0.25</v>
      </c>
      <c r="AA46" s="95">
        <v>1800000</v>
      </c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27922406</v>
      </c>
      <c r="D48" s="355"/>
      <c r="E48" s="54">
        <v>14100000</v>
      </c>
      <c r="F48" s="53">
        <v>14100000</v>
      </c>
      <c r="G48" s="53"/>
      <c r="H48" s="54"/>
      <c r="I48" s="54"/>
      <c r="J48" s="53"/>
      <c r="K48" s="53"/>
      <c r="L48" s="54">
        <v>-97783</v>
      </c>
      <c r="M48" s="54">
        <v>17984</v>
      </c>
      <c r="N48" s="53">
        <v>-79799</v>
      </c>
      <c r="O48" s="53">
        <v>1090534</v>
      </c>
      <c r="P48" s="54">
        <v>1063966</v>
      </c>
      <c r="Q48" s="54">
        <v>969397</v>
      </c>
      <c r="R48" s="53">
        <v>3123897</v>
      </c>
      <c r="S48" s="53">
        <v>682731</v>
      </c>
      <c r="T48" s="54">
        <v>3082608</v>
      </c>
      <c r="U48" s="54">
        <v>2162725</v>
      </c>
      <c r="V48" s="53">
        <v>5928064</v>
      </c>
      <c r="W48" s="53">
        <v>8972162</v>
      </c>
      <c r="X48" s="54">
        <v>14100000</v>
      </c>
      <c r="Y48" s="53">
        <v>-5127838</v>
      </c>
      <c r="Z48" s="94">
        <v>-36.37</v>
      </c>
      <c r="AA48" s="95">
        <v>14100000</v>
      </c>
    </row>
    <row r="49" spans="1:27" ht="13.5">
      <c r="A49" s="348" t="s">
        <v>93</v>
      </c>
      <c r="B49" s="136"/>
      <c r="C49" s="54">
        <v>928971</v>
      </c>
      <c r="D49" s="355"/>
      <c r="E49" s="54">
        <v>400000</v>
      </c>
      <c r="F49" s="53">
        <v>400000</v>
      </c>
      <c r="G49" s="53"/>
      <c r="H49" s="54"/>
      <c r="I49" s="54"/>
      <c r="J49" s="53"/>
      <c r="K49" s="53"/>
      <c r="L49" s="54"/>
      <c r="M49" s="54"/>
      <c r="N49" s="53"/>
      <c r="O49" s="53"/>
      <c r="P49" s="54">
        <v>321259</v>
      </c>
      <c r="Q49" s="54"/>
      <c r="R49" s="53">
        <v>321259</v>
      </c>
      <c r="S49" s="53">
        <v>74100</v>
      </c>
      <c r="T49" s="54"/>
      <c r="U49" s="54">
        <v>4560</v>
      </c>
      <c r="V49" s="53">
        <v>78660</v>
      </c>
      <c r="W49" s="53">
        <v>399919</v>
      </c>
      <c r="X49" s="54">
        <v>400000</v>
      </c>
      <c r="Y49" s="53">
        <v>-81</v>
      </c>
      <c r="Z49" s="94">
        <v>-0.02</v>
      </c>
      <c r="AA49" s="95">
        <v>400000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2143103088</v>
      </c>
      <c r="D60" s="333">
        <f t="shared" si="14"/>
        <v>0</v>
      </c>
      <c r="E60" s="219">
        <f t="shared" si="14"/>
        <v>2085871775</v>
      </c>
      <c r="F60" s="264">
        <f t="shared" si="14"/>
        <v>2079254783</v>
      </c>
      <c r="G60" s="264">
        <f t="shared" si="14"/>
        <v>9183087</v>
      </c>
      <c r="H60" s="219">
        <f t="shared" si="14"/>
        <v>77758007</v>
      </c>
      <c r="I60" s="219">
        <f t="shared" si="14"/>
        <v>190484400</v>
      </c>
      <c r="J60" s="264">
        <f t="shared" si="14"/>
        <v>277425494</v>
      </c>
      <c r="K60" s="264">
        <f t="shared" si="14"/>
        <v>166763715</v>
      </c>
      <c r="L60" s="219">
        <f t="shared" si="14"/>
        <v>150045171</v>
      </c>
      <c r="M60" s="219">
        <f t="shared" si="14"/>
        <v>207962026</v>
      </c>
      <c r="N60" s="264">
        <f t="shared" si="14"/>
        <v>524770912</v>
      </c>
      <c r="O60" s="264">
        <f t="shared" si="14"/>
        <v>34497878</v>
      </c>
      <c r="P60" s="219">
        <f t="shared" si="14"/>
        <v>119747248</v>
      </c>
      <c r="Q60" s="219">
        <f t="shared" si="14"/>
        <v>161160642</v>
      </c>
      <c r="R60" s="264">
        <f t="shared" si="14"/>
        <v>315405768</v>
      </c>
      <c r="S60" s="264">
        <f t="shared" si="14"/>
        <v>186948717</v>
      </c>
      <c r="T60" s="219">
        <f t="shared" si="14"/>
        <v>269372708</v>
      </c>
      <c r="U60" s="219">
        <f t="shared" si="14"/>
        <v>447539192</v>
      </c>
      <c r="V60" s="264">
        <f t="shared" si="14"/>
        <v>903860617</v>
      </c>
      <c r="W60" s="264">
        <f t="shared" si="14"/>
        <v>2021462791</v>
      </c>
      <c r="X60" s="219">
        <f t="shared" si="14"/>
        <v>2079254783</v>
      </c>
      <c r="Y60" s="264">
        <f t="shared" si="14"/>
        <v>-57791992</v>
      </c>
      <c r="Z60" s="324">
        <f>+IF(X60&lt;&gt;0,+(Y60/X60)*100,0)</f>
        <v>-2.779456970473637</v>
      </c>
      <c r="AA60" s="232">
        <f>+AA57+AA54+AA51+AA40+AA37+AA34+AA22+AA5</f>
        <v>2079254783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12528919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-90100</v>
      </c>
      <c r="U62" s="334">
        <f t="shared" si="15"/>
        <v>0</v>
      </c>
      <c r="V62" s="336">
        <f t="shared" si="15"/>
        <v>-90100</v>
      </c>
      <c r="W62" s="336">
        <f t="shared" si="15"/>
        <v>-90100</v>
      </c>
      <c r="X62" s="334">
        <f t="shared" si="15"/>
        <v>0</v>
      </c>
      <c r="Y62" s="336">
        <f t="shared" si="15"/>
        <v>-90100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>
        <v>12528919</v>
      </c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>
        <v>-90100</v>
      </c>
      <c r="U64" s="60"/>
      <c r="V64" s="59">
        <v>-90100</v>
      </c>
      <c r="W64" s="59">
        <v>-90100</v>
      </c>
      <c r="X64" s="60"/>
      <c r="Y64" s="59">
        <v>-90100</v>
      </c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hidden="1" customWidth="1"/>
    <col min="4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1943798160</v>
      </c>
      <c r="D5" s="344">
        <f t="shared" si="0"/>
        <v>0</v>
      </c>
      <c r="E5" s="343">
        <f t="shared" si="0"/>
        <v>1316381369</v>
      </c>
      <c r="F5" s="345">
        <f t="shared" si="0"/>
        <v>1339005975</v>
      </c>
      <c r="G5" s="345">
        <f t="shared" si="0"/>
        <v>3494084</v>
      </c>
      <c r="H5" s="343">
        <f t="shared" si="0"/>
        <v>77820837</v>
      </c>
      <c r="I5" s="343">
        <f t="shared" si="0"/>
        <v>82578361</v>
      </c>
      <c r="J5" s="345">
        <f t="shared" si="0"/>
        <v>163893282</v>
      </c>
      <c r="K5" s="345">
        <f t="shared" si="0"/>
        <v>146630589</v>
      </c>
      <c r="L5" s="343">
        <f t="shared" si="0"/>
        <v>117849295</v>
      </c>
      <c r="M5" s="343">
        <f t="shared" si="0"/>
        <v>141179026</v>
      </c>
      <c r="N5" s="345">
        <f t="shared" si="0"/>
        <v>405658910</v>
      </c>
      <c r="O5" s="345">
        <f t="shared" si="0"/>
        <v>38566831</v>
      </c>
      <c r="P5" s="343">
        <f t="shared" si="0"/>
        <v>84445991</v>
      </c>
      <c r="Q5" s="343">
        <f t="shared" si="0"/>
        <v>89401708</v>
      </c>
      <c r="R5" s="345">
        <f t="shared" si="0"/>
        <v>212414530</v>
      </c>
      <c r="S5" s="345">
        <f t="shared" si="0"/>
        <v>67501338</v>
      </c>
      <c r="T5" s="343">
        <f t="shared" si="0"/>
        <v>164168650</v>
      </c>
      <c r="U5" s="343">
        <f t="shared" si="0"/>
        <v>282363035</v>
      </c>
      <c r="V5" s="345">
        <f t="shared" si="0"/>
        <v>514033023</v>
      </c>
      <c r="W5" s="345">
        <f t="shared" si="0"/>
        <v>1295999745</v>
      </c>
      <c r="X5" s="343">
        <f t="shared" si="0"/>
        <v>1339005975</v>
      </c>
      <c r="Y5" s="345">
        <f t="shared" si="0"/>
        <v>-43006230</v>
      </c>
      <c r="Z5" s="346">
        <f>+IF(X5&lt;&gt;0,+(Y5/X5)*100,0)</f>
        <v>-3.211802695652646</v>
      </c>
      <c r="AA5" s="347">
        <f>+AA6+AA8+AA11+AA13+AA15</f>
        <v>1339005975</v>
      </c>
    </row>
    <row r="6" spans="1:27" ht="13.5">
      <c r="A6" s="348" t="s">
        <v>204</v>
      </c>
      <c r="B6" s="142"/>
      <c r="C6" s="60">
        <f>+C7</f>
        <v>163923914</v>
      </c>
      <c r="D6" s="327">
        <f aca="true" t="shared" si="1" ref="D6:AA6">+D7</f>
        <v>0</v>
      </c>
      <c r="E6" s="60">
        <f t="shared" si="1"/>
        <v>134000000</v>
      </c>
      <c r="F6" s="59">
        <f t="shared" si="1"/>
        <v>161200000</v>
      </c>
      <c r="G6" s="59">
        <f t="shared" si="1"/>
        <v>0</v>
      </c>
      <c r="H6" s="60">
        <f t="shared" si="1"/>
        <v>6496166</v>
      </c>
      <c r="I6" s="60">
        <f t="shared" si="1"/>
        <v>13256301</v>
      </c>
      <c r="J6" s="59">
        <f t="shared" si="1"/>
        <v>19752467</v>
      </c>
      <c r="K6" s="59">
        <f t="shared" si="1"/>
        <v>20329215</v>
      </c>
      <c r="L6" s="60">
        <f t="shared" si="1"/>
        <v>18321005</v>
      </c>
      <c r="M6" s="60">
        <f t="shared" si="1"/>
        <v>15165556</v>
      </c>
      <c r="N6" s="59">
        <f t="shared" si="1"/>
        <v>53815776</v>
      </c>
      <c r="O6" s="59">
        <f t="shared" si="1"/>
        <v>9484150</v>
      </c>
      <c r="P6" s="60">
        <f t="shared" si="1"/>
        <v>5755923</v>
      </c>
      <c r="Q6" s="60">
        <f t="shared" si="1"/>
        <v>7520977</v>
      </c>
      <c r="R6" s="59">
        <f t="shared" si="1"/>
        <v>22761050</v>
      </c>
      <c r="S6" s="59">
        <f t="shared" si="1"/>
        <v>7711008</v>
      </c>
      <c r="T6" s="60">
        <f t="shared" si="1"/>
        <v>14268643</v>
      </c>
      <c r="U6" s="60">
        <f t="shared" si="1"/>
        <v>14078984</v>
      </c>
      <c r="V6" s="59">
        <f t="shared" si="1"/>
        <v>36058635</v>
      </c>
      <c r="W6" s="59">
        <f t="shared" si="1"/>
        <v>132387928</v>
      </c>
      <c r="X6" s="60">
        <f t="shared" si="1"/>
        <v>161200000</v>
      </c>
      <c r="Y6" s="59">
        <f t="shared" si="1"/>
        <v>-28812072</v>
      </c>
      <c r="Z6" s="61">
        <f>+IF(X6&lt;&gt;0,+(Y6/X6)*100,0)</f>
        <v>-17.873493796526056</v>
      </c>
      <c r="AA6" s="62">
        <f t="shared" si="1"/>
        <v>161200000</v>
      </c>
    </row>
    <row r="7" spans="1:27" ht="13.5">
      <c r="A7" s="291" t="s">
        <v>228</v>
      </c>
      <c r="B7" s="142"/>
      <c r="C7" s="60">
        <v>163923914</v>
      </c>
      <c r="D7" s="327"/>
      <c r="E7" s="60">
        <v>134000000</v>
      </c>
      <c r="F7" s="59">
        <v>161200000</v>
      </c>
      <c r="G7" s="59"/>
      <c r="H7" s="60">
        <v>6496166</v>
      </c>
      <c r="I7" s="60">
        <v>13256301</v>
      </c>
      <c r="J7" s="59">
        <v>19752467</v>
      </c>
      <c r="K7" s="59">
        <v>20329215</v>
      </c>
      <c r="L7" s="60">
        <v>18321005</v>
      </c>
      <c r="M7" s="60">
        <v>15165556</v>
      </c>
      <c r="N7" s="59">
        <v>53815776</v>
      </c>
      <c r="O7" s="59">
        <v>9484150</v>
      </c>
      <c r="P7" s="60">
        <v>5755923</v>
      </c>
      <c r="Q7" s="60">
        <v>7520977</v>
      </c>
      <c r="R7" s="59">
        <v>22761050</v>
      </c>
      <c r="S7" s="59">
        <v>7711008</v>
      </c>
      <c r="T7" s="60">
        <v>14268643</v>
      </c>
      <c r="U7" s="60">
        <v>14078984</v>
      </c>
      <c r="V7" s="59">
        <v>36058635</v>
      </c>
      <c r="W7" s="59">
        <v>132387928</v>
      </c>
      <c r="X7" s="60">
        <v>161200000</v>
      </c>
      <c r="Y7" s="59">
        <v>-28812072</v>
      </c>
      <c r="Z7" s="61">
        <v>-17.87</v>
      </c>
      <c r="AA7" s="62">
        <v>161200000</v>
      </c>
    </row>
    <row r="8" spans="1:27" ht="13.5">
      <c r="A8" s="348" t="s">
        <v>205</v>
      </c>
      <c r="B8" s="142"/>
      <c r="C8" s="60">
        <f aca="true" t="shared" si="2" ref="C8:Y8">SUM(C9:C10)</f>
        <v>331849300</v>
      </c>
      <c r="D8" s="327">
        <f t="shared" si="2"/>
        <v>0</v>
      </c>
      <c r="E8" s="60">
        <f t="shared" si="2"/>
        <v>235885000</v>
      </c>
      <c r="F8" s="59">
        <f t="shared" si="2"/>
        <v>236809606</v>
      </c>
      <c r="G8" s="59">
        <f t="shared" si="2"/>
        <v>3135682</v>
      </c>
      <c r="H8" s="60">
        <f t="shared" si="2"/>
        <v>13921961</v>
      </c>
      <c r="I8" s="60">
        <f t="shared" si="2"/>
        <v>13802790</v>
      </c>
      <c r="J8" s="59">
        <f t="shared" si="2"/>
        <v>30860433</v>
      </c>
      <c r="K8" s="59">
        <f t="shared" si="2"/>
        <v>28675454</v>
      </c>
      <c r="L8" s="60">
        <f t="shared" si="2"/>
        <v>15283310</v>
      </c>
      <c r="M8" s="60">
        <f t="shared" si="2"/>
        <v>19652669</v>
      </c>
      <c r="N8" s="59">
        <f t="shared" si="2"/>
        <v>63611433</v>
      </c>
      <c r="O8" s="59">
        <f t="shared" si="2"/>
        <v>14696471</v>
      </c>
      <c r="P8" s="60">
        <f t="shared" si="2"/>
        <v>29440518</v>
      </c>
      <c r="Q8" s="60">
        <f t="shared" si="2"/>
        <v>10338768</v>
      </c>
      <c r="R8" s="59">
        <f t="shared" si="2"/>
        <v>54475757</v>
      </c>
      <c r="S8" s="59">
        <f t="shared" si="2"/>
        <v>4645348</v>
      </c>
      <c r="T8" s="60">
        <f t="shared" si="2"/>
        <v>26919542</v>
      </c>
      <c r="U8" s="60">
        <f t="shared" si="2"/>
        <v>48765331</v>
      </c>
      <c r="V8" s="59">
        <f t="shared" si="2"/>
        <v>80330221</v>
      </c>
      <c r="W8" s="59">
        <f t="shared" si="2"/>
        <v>229277844</v>
      </c>
      <c r="X8" s="60">
        <f t="shared" si="2"/>
        <v>236809606</v>
      </c>
      <c r="Y8" s="59">
        <f t="shared" si="2"/>
        <v>-7531762</v>
      </c>
      <c r="Z8" s="61">
        <f>+IF(X8&lt;&gt;0,+(Y8/X8)*100,0)</f>
        <v>-3.180513716153896</v>
      </c>
      <c r="AA8" s="62">
        <f>SUM(AA9:AA10)</f>
        <v>236809606</v>
      </c>
    </row>
    <row r="9" spans="1:27" ht="13.5">
      <c r="A9" s="291" t="s">
        <v>229</v>
      </c>
      <c r="B9" s="142"/>
      <c r="C9" s="60">
        <v>276720140</v>
      </c>
      <c r="D9" s="327"/>
      <c r="E9" s="60">
        <v>187735000</v>
      </c>
      <c r="F9" s="59">
        <v>188659606</v>
      </c>
      <c r="G9" s="59">
        <v>3135682</v>
      </c>
      <c r="H9" s="60">
        <v>9789980</v>
      </c>
      <c r="I9" s="60">
        <v>12395473</v>
      </c>
      <c r="J9" s="59">
        <v>25321135</v>
      </c>
      <c r="K9" s="59">
        <v>26094623</v>
      </c>
      <c r="L9" s="60">
        <v>12617526</v>
      </c>
      <c r="M9" s="60">
        <v>16067339</v>
      </c>
      <c r="N9" s="59">
        <v>54779488</v>
      </c>
      <c r="O9" s="59">
        <v>11602024</v>
      </c>
      <c r="P9" s="60">
        <v>26432650</v>
      </c>
      <c r="Q9" s="60">
        <v>6782991</v>
      </c>
      <c r="R9" s="59">
        <v>44817665</v>
      </c>
      <c r="S9" s="59">
        <v>3425036</v>
      </c>
      <c r="T9" s="60">
        <v>15592271</v>
      </c>
      <c r="U9" s="60">
        <v>38183558</v>
      </c>
      <c r="V9" s="59">
        <v>57200865</v>
      </c>
      <c r="W9" s="59">
        <v>182119153</v>
      </c>
      <c r="X9" s="60">
        <v>188659606</v>
      </c>
      <c r="Y9" s="59">
        <v>-6540453</v>
      </c>
      <c r="Z9" s="61">
        <v>-3.47</v>
      </c>
      <c r="AA9" s="62">
        <v>188659606</v>
      </c>
    </row>
    <row r="10" spans="1:27" ht="13.5">
      <c r="A10" s="291" t="s">
        <v>230</v>
      </c>
      <c r="B10" s="142"/>
      <c r="C10" s="60">
        <v>55129160</v>
      </c>
      <c r="D10" s="327"/>
      <c r="E10" s="60">
        <v>48150000</v>
      </c>
      <c r="F10" s="59">
        <v>48150000</v>
      </c>
      <c r="G10" s="59"/>
      <c r="H10" s="60">
        <v>4131981</v>
      </c>
      <c r="I10" s="60">
        <v>1407317</v>
      </c>
      <c r="J10" s="59">
        <v>5539298</v>
      </c>
      <c r="K10" s="59">
        <v>2580831</v>
      </c>
      <c r="L10" s="60">
        <v>2665784</v>
      </c>
      <c r="M10" s="60">
        <v>3585330</v>
      </c>
      <c r="N10" s="59">
        <v>8831945</v>
      </c>
      <c r="O10" s="59">
        <v>3094447</v>
      </c>
      <c r="P10" s="60">
        <v>3007868</v>
      </c>
      <c r="Q10" s="60">
        <v>3555777</v>
      </c>
      <c r="R10" s="59">
        <v>9658092</v>
      </c>
      <c r="S10" s="59">
        <v>1220312</v>
      </c>
      <c r="T10" s="60">
        <v>11327271</v>
      </c>
      <c r="U10" s="60">
        <v>10581773</v>
      </c>
      <c r="V10" s="59">
        <v>23129356</v>
      </c>
      <c r="W10" s="59">
        <v>47158691</v>
      </c>
      <c r="X10" s="60">
        <v>48150000</v>
      </c>
      <c r="Y10" s="59">
        <v>-991309</v>
      </c>
      <c r="Z10" s="61">
        <v>-2.06</v>
      </c>
      <c r="AA10" s="62">
        <v>48150000</v>
      </c>
    </row>
    <row r="11" spans="1:27" ht="13.5">
      <c r="A11" s="348" t="s">
        <v>206</v>
      </c>
      <c r="B11" s="142"/>
      <c r="C11" s="349">
        <f>+C12</f>
        <v>421032074</v>
      </c>
      <c r="D11" s="350">
        <f aca="true" t="shared" si="3" ref="D11:AA11">+D12</f>
        <v>0</v>
      </c>
      <c r="E11" s="349">
        <f t="shared" si="3"/>
        <v>473213546</v>
      </c>
      <c r="F11" s="351">
        <f t="shared" si="3"/>
        <v>473213546</v>
      </c>
      <c r="G11" s="351">
        <f t="shared" si="3"/>
        <v>358402</v>
      </c>
      <c r="H11" s="349">
        <f t="shared" si="3"/>
        <v>25801511</v>
      </c>
      <c r="I11" s="349">
        <f t="shared" si="3"/>
        <v>29527660</v>
      </c>
      <c r="J11" s="351">
        <f t="shared" si="3"/>
        <v>55687573</v>
      </c>
      <c r="K11" s="351">
        <f t="shared" si="3"/>
        <v>40755173</v>
      </c>
      <c r="L11" s="349">
        <f t="shared" si="3"/>
        <v>45810546</v>
      </c>
      <c r="M11" s="349">
        <f t="shared" si="3"/>
        <v>51280806</v>
      </c>
      <c r="N11" s="351">
        <f t="shared" si="3"/>
        <v>137846525</v>
      </c>
      <c r="O11" s="351">
        <f t="shared" si="3"/>
        <v>4820133</v>
      </c>
      <c r="P11" s="349">
        <f t="shared" si="3"/>
        <v>16210089</v>
      </c>
      <c r="Q11" s="349">
        <f t="shared" si="3"/>
        <v>29453143</v>
      </c>
      <c r="R11" s="351">
        <f t="shared" si="3"/>
        <v>50483365</v>
      </c>
      <c r="S11" s="351">
        <f t="shared" si="3"/>
        <v>15798130</v>
      </c>
      <c r="T11" s="349">
        <f t="shared" si="3"/>
        <v>65545343</v>
      </c>
      <c r="U11" s="349">
        <f t="shared" si="3"/>
        <v>108438221</v>
      </c>
      <c r="V11" s="351">
        <f t="shared" si="3"/>
        <v>189781694</v>
      </c>
      <c r="W11" s="351">
        <f t="shared" si="3"/>
        <v>433799157</v>
      </c>
      <c r="X11" s="349">
        <f t="shared" si="3"/>
        <v>473213546</v>
      </c>
      <c r="Y11" s="351">
        <f t="shared" si="3"/>
        <v>-39414389</v>
      </c>
      <c r="Z11" s="352">
        <f>+IF(X11&lt;&gt;0,+(Y11/X11)*100,0)</f>
        <v>-8.329091449972989</v>
      </c>
      <c r="AA11" s="353">
        <f t="shared" si="3"/>
        <v>473213546</v>
      </c>
    </row>
    <row r="12" spans="1:27" ht="13.5">
      <c r="A12" s="291" t="s">
        <v>231</v>
      </c>
      <c r="B12" s="136"/>
      <c r="C12" s="60">
        <v>421032074</v>
      </c>
      <c r="D12" s="327"/>
      <c r="E12" s="60">
        <v>473213546</v>
      </c>
      <c r="F12" s="59">
        <v>473213546</v>
      </c>
      <c r="G12" s="59">
        <v>358402</v>
      </c>
      <c r="H12" s="60">
        <v>25801511</v>
      </c>
      <c r="I12" s="60">
        <v>29527660</v>
      </c>
      <c r="J12" s="59">
        <v>55687573</v>
      </c>
      <c r="K12" s="59">
        <v>40755173</v>
      </c>
      <c r="L12" s="60">
        <v>45810546</v>
      </c>
      <c r="M12" s="60">
        <v>51280806</v>
      </c>
      <c r="N12" s="59">
        <v>137846525</v>
      </c>
      <c r="O12" s="59">
        <v>4820133</v>
      </c>
      <c r="P12" s="60">
        <v>16210089</v>
      </c>
      <c r="Q12" s="60">
        <v>29453143</v>
      </c>
      <c r="R12" s="59">
        <v>50483365</v>
      </c>
      <c r="S12" s="59">
        <v>15798130</v>
      </c>
      <c r="T12" s="60">
        <v>65545343</v>
      </c>
      <c r="U12" s="60">
        <v>108438221</v>
      </c>
      <c r="V12" s="59">
        <v>189781694</v>
      </c>
      <c r="W12" s="59">
        <v>433799157</v>
      </c>
      <c r="X12" s="60">
        <v>473213546</v>
      </c>
      <c r="Y12" s="59">
        <v>-39414389</v>
      </c>
      <c r="Z12" s="61">
        <v>-8.33</v>
      </c>
      <c r="AA12" s="62">
        <v>473213546</v>
      </c>
    </row>
    <row r="13" spans="1:27" ht="13.5">
      <c r="A13" s="348" t="s">
        <v>207</v>
      </c>
      <c r="B13" s="136"/>
      <c r="C13" s="275">
        <f>+C14</f>
        <v>401192187</v>
      </c>
      <c r="D13" s="328">
        <f aca="true" t="shared" si="4" ref="D13:AA13">+D14</f>
        <v>0</v>
      </c>
      <c r="E13" s="275">
        <f t="shared" si="4"/>
        <v>416782823</v>
      </c>
      <c r="F13" s="329">
        <f t="shared" si="4"/>
        <v>416782823</v>
      </c>
      <c r="G13" s="329">
        <f t="shared" si="4"/>
        <v>0</v>
      </c>
      <c r="H13" s="275">
        <f t="shared" si="4"/>
        <v>27142004</v>
      </c>
      <c r="I13" s="275">
        <f t="shared" si="4"/>
        <v>25685804</v>
      </c>
      <c r="J13" s="329">
        <f t="shared" si="4"/>
        <v>52827808</v>
      </c>
      <c r="K13" s="329">
        <f t="shared" si="4"/>
        <v>56000865</v>
      </c>
      <c r="L13" s="275">
        <f t="shared" si="4"/>
        <v>35348611</v>
      </c>
      <c r="M13" s="275">
        <f t="shared" si="4"/>
        <v>54783874</v>
      </c>
      <c r="N13" s="329">
        <f t="shared" si="4"/>
        <v>146133350</v>
      </c>
      <c r="O13" s="329">
        <f t="shared" si="4"/>
        <v>3521480</v>
      </c>
      <c r="P13" s="275">
        <f t="shared" si="4"/>
        <v>32336819</v>
      </c>
      <c r="Q13" s="275">
        <f t="shared" si="4"/>
        <v>41927590</v>
      </c>
      <c r="R13" s="329">
        <f t="shared" si="4"/>
        <v>77785889</v>
      </c>
      <c r="S13" s="329">
        <f t="shared" si="4"/>
        <v>39334738</v>
      </c>
      <c r="T13" s="275">
        <f t="shared" si="4"/>
        <v>38348732</v>
      </c>
      <c r="U13" s="275">
        <f t="shared" si="4"/>
        <v>98415468</v>
      </c>
      <c r="V13" s="329">
        <f t="shared" si="4"/>
        <v>176098938</v>
      </c>
      <c r="W13" s="329">
        <f t="shared" si="4"/>
        <v>452845985</v>
      </c>
      <c r="X13" s="275">
        <f t="shared" si="4"/>
        <v>416782823</v>
      </c>
      <c r="Y13" s="329">
        <f t="shared" si="4"/>
        <v>36063162</v>
      </c>
      <c r="Z13" s="322">
        <f>+IF(X13&lt;&gt;0,+(Y13/X13)*100,0)</f>
        <v>8.652746708805703</v>
      </c>
      <c r="AA13" s="273">
        <f t="shared" si="4"/>
        <v>416782823</v>
      </c>
    </row>
    <row r="14" spans="1:27" ht="13.5">
      <c r="A14" s="291" t="s">
        <v>232</v>
      </c>
      <c r="B14" s="136"/>
      <c r="C14" s="60">
        <v>401192187</v>
      </c>
      <c r="D14" s="327"/>
      <c r="E14" s="60">
        <v>416782823</v>
      </c>
      <c r="F14" s="59">
        <v>416782823</v>
      </c>
      <c r="G14" s="59"/>
      <c r="H14" s="60">
        <v>27142004</v>
      </c>
      <c r="I14" s="60">
        <v>25685804</v>
      </c>
      <c r="J14" s="59">
        <v>52827808</v>
      </c>
      <c r="K14" s="59">
        <v>56000865</v>
      </c>
      <c r="L14" s="60">
        <v>35348611</v>
      </c>
      <c r="M14" s="60">
        <v>54783874</v>
      </c>
      <c r="N14" s="59">
        <v>146133350</v>
      </c>
      <c r="O14" s="59">
        <v>3521480</v>
      </c>
      <c r="P14" s="60">
        <v>32336819</v>
      </c>
      <c r="Q14" s="60">
        <v>41927590</v>
      </c>
      <c r="R14" s="59">
        <v>77785889</v>
      </c>
      <c r="S14" s="59">
        <v>39334738</v>
      </c>
      <c r="T14" s="60">
        <v>38348732</v>
      </c>
      <c r="U14" s="60">
        <v>98415468</v>
      </c>
      <c r="V14" s="59">
        <v>176098938</v>
      </c>
      <c r="W14" s="59">
        <v>452845985</v>
      </c>
      <c r="X14" s="60">
        <v>416782823</v>
      </c>
      <c r="Y14" s="59">
        <v>36063162</v>
      </c>
      <c r="Z14" s="61">
        <v>8.65</v>
      </c>
      <c r="AA14" s="62">
        <v>416782823</v>
      </c>
    </row>
    <row r="15" spans="1:27" ht="13.5">
      <c r="A15" s="348" t="s">
        <v>208</v>
      </c>
      <c r="B15" s="136"/>
      <c r="C15" s="60">
        <f aca="true" t="shared" si="5" ref="C15:Y15">SUM(C16:C20)</f>
        <v>625800685</v>
      </c>
      <c r="D15" s="327">
        <f t="shared" si="5"/>
        <v>0</v>
      </c>
      <c r="E15" s="60">
        <f t="shared" si="5"/>
        <v>56500000</v>
      </c>
      <c r="F15" s="59">
        <f t="shared" si="5"/>
        <v>51000000</v>
      </c>
      <c r="G15" s="59">
        <f t="shared" si="5"/>
        <v>0</v>
      </c>
      <c r="H15" s="60">
        <f t="shared" si="5"/>
        <v>4459195</v>
      </c>
      <c r="I15" s="60">
        <f t="shared" si="5"/>
        <v>305806</v>
      </c>
      <c r="J15" s="59">
        <f t="shared" si="5"/>
        <v>4765001</v>
      </c>
      <c r="K15" s="59">
        <f t="shared" si="5"/>
        <v>869882</v>
      </c>
      <c r="L15" s="60">
        <f t="shared" si="5"/>
        <v>3085823</v>
      </c>
      <c r="M15" s="60">
        <f t="shared" si="5"/>
        <v>296121</v>
      </c>
      <c r="N15" s="59">
        <f t="shared" si="5"/>
        <v>4251826</v>
      </c>
      <c r="O15" s="59">
        <f t="shared" si="5"/>
        <v>6044597</v>
      </c>
      <c r="P15" s="60">
        <f t="shared" si="5"/>
        <v>702642</v>
      </c>
      <c r="Q15" s="60">
        <f t="shared" si="5"/>
        <v>161230</v>
      </c>
      <c r="R15" s="59">
        <f t="shared" si="5"/>
        <v>6908469</v>
      </c>
      <c r="S15" s="59">
        <f t="shared" si="5"/>
        <v>12114</v>
      </c>
      <c r="T15" s="60">
        <f t="shared" si="5"/>
        <v>19086390</v>
      </c>
      <c r="U15" s="60">
        <f t="shared" si="5"/>
        <v>12665031</v>
      </c>
      <c r="V15" s="59">
        <f t="shared" si="5"/>
        <v>31763535</v>
      </c>
      <c r="W15" s="59">
        <f t="shared" si="5"/>
        <v>47688831</v>
      </c>
      <c r="X15" s="60">
        <f t="shared" si="5"/>
        <v>51000000</v>
      </c>
      <c r="Y15" s="59">
        <f t="shared" si="5"/>
        <v>-3311169</v>
      </c>
      <c r="Z15" s="61">
        <f>+IF(X15&lt;&gt;0,+(Y15/X15)*100,0)</f>
        <v>-6.492488235294118</v>
      </c>
      <c r="AA15" s="62">
        <f>SUM(AA16:AA20)</f>
        <v>51000000</v>
      </c>
    </row>
    <row r="16" spans="1:27" ht="13.5">
      <c r="A16" s="291" t="s">
        <v>233</v>
      </c>
      <c r="B16" s="300"/>
      <c r="C16" s="60">
        <v>15160409</v>
      </c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6261621</v>
      </c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568514163</v>
      </c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35864492</v>
      </c>
      <c r="D20" s="327"/>
      <c r="E20" s="60">
        <v>56500000</v>
      </c>
      <c r="F20" s="59">
        <v>51000000</v>
      </c>
      <c r="G20" s="59"/>
      <c r="H20" s="60">
        <v>4459195</v>
      </c>
      <c r="I20" s="60">
        <v>305806</v>
      </c>
      <c r="J20" s="59">
        <v>4765001</v>
      </c>
      <c r="K20" s="59">
        <v>869882</v>
      </c>
      <c r="L20" s="60">
        <v>3085823</v>
      </c>
      <c r="M20" s="60">
        <v>296121</v>
      </c>
      <c r="N20" s="59">
        <v>4251826</v>
      </c>
      <c r="O20" s="59">
        <v>6044597</v>
      </c>
      <c r="P20" s="60">
        <v>702642</v>
      </c>
      <c r="Q20" s="60">
        <v>161230</v>
      </c>
      <c r="R20" s="59">
        <v>6908469</v>
      </c>
      <c r="S20" s="59">
        <v>12114</v>
      </c>
      <c r="T20" s="60">
        <v>19086390</v>
      </c>
      <c r="U20" s="60">
        <v>12665031</v>
      </c>
      <c r="V20" s="59">
        <v>31763535</v>
      </c>
      <c r="W20" s="59">
        <v>47688831</v>
      </c>
      <c r="X20" s="60">
        <v>51000000</v>
      </c>
      <c r="Y20" s="59">
        <v>-3311169</v>
      </c>
      <c r="Z20" s="61">
        <v>-6.49</v>
      </c>
      <c r="AA20" s="62">
        <v>51000000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273238138</v>
      </c>
      <c r="D22" s="331">
        <f t="shared" si="6"/>
        <v>0</v>
      </c>
      <c r="E22" s="330">
        <f t="shared" si="6"/>
        <v>181800000</v>
      </c>
      <c r="F22" s="332">
        <f t="shared" si="6"/>
        <v>283296019</v>
      </c>
      <c r="G22" s="332">
        <f t="shared" si="6"/>
        <v>298025</v>
      </c>
      <c r="H22" s="330">
        <f t="shared" si="6"/>
        <v>96964</v>
      </c>
      <c r="I22" s="330">
        <f t="shared" si="6"/>
        <v>4100702</v>
      </c>
      <c r="J22" s="332">
        <f t="shared" si="6"/>
        <v>4495691</v>
      </c>
      <c r="K22" s="332">
        <f t="shared" si="6"/>
        <v>13085042</v>
      </c>
      <c r="L22" s="330">
        <f t="shared" si="6"/>
        <v>13540102</v>
      </c>
      <c r="M22" s="330">
        <f t="shared" si="6"/>
        <v>12104782</v>
      </c>
      <c r="N22" s="332">
        <f t="shared" si="6"/>
        <v>38729926</v>
      </c>
      <c r="O22" s="332">
        <f t="shared" si="6"/>
        <v>907395</v>
      </c>
      <c r="P22" s="330">
        <f t="shared" si="6"/>
        <v>27537507</v>
      </c>
      <c r="Q22" s="330">
        <f t="shared" si="6"/>
        <v>22211542</v>
      </c>
      <c r="R22" s="332">
        <f t="shared" si="6"/>
        <v>50656444</v>
      </c>
      <c r="S22" s="332">
        <f t="shared" si="6"/>
        <v>38010668</v>
      </c>
      <c r="T22" s="330">
        <f t="shared" si="6"/>
        <v>57948785</v>
      </c>
      <c r="U22" s="330">
        <f t="shared" si="6"/>
        <v>78415931</v>
      </c>
      <c r="V22" s="332">
        <f t="shared" si="6"/>
        <v>174375384</v>
      </c>
      <c r="W22" s="332">
        <f t="shared" si="6"/>
        <v>268257445</v>
      </c>
      <c r="X22" s="330">
        <f t="shared" si="6"/>
        <v>283296019</v>
      </c>
      <c r="Y22" s="332">
        <f t="shared" si="6"/>
        <v>-15038574</v>
      </c>
      <c r="Z22" s="323">
        <f>+IF(X22&lt;&gt;0,+(Y22/X22)*100,0)</f>
        <v>-5.3084311078864825</v>
      </c>
      <c r="AA22" s="337">
        <f>SUM(AA23:AA32)</f>
        <v>283296019</v>
      </c>
    </row>
    <row r="23" spans="1:27" ht="13.5">
      <c r="A23" s="348" t="s">
        <v>236</v>
      </c>
      <c r="B23" s="142"/>
      <c r="C23" s="60">
        <v>82392985</v>
      </c>
      <c r="D23" s="327"/>
      <c r="E23" s="60">
        <v>27000000</v>
      </c>
      <c r="F23" s="59">
        <v>27000000</v>
      </c>
      <c r="G23" s="59"/>
      <c r="H23" s="60">
        <v>252304</v>
      </c>
      <c r="I23" s="60">
        <v>2129496</v>
      </c>
      <c r="J23" s="59">
        <v>2381800</v>
      </c>
      <c r="K23" s="59">
        <v>413001</v>
      </c>
      <c r="L23" s="60">
        <v>474347</v>
      </c>
      <c r="M23" s="60">
        <v>4373184</v>
      </c>
      <c r="N23" s="59">
        <v>5260532</v>
      </c>
      <c r="O23" s="59">
        <v>588318</v>
      </c>
      <c r="P23" s="60">
        <v>1318660</v>
      </c>
      <c r="Q23" s="60">
        <v>1066420</v>
      </c>
      <c r="R23" s="59">
        <v>2973398</v>
      </c>
      <c r="S23" s="59">
        <v>4532399</v>
      </c>
      <c r="T23" s="60">
        <v>403076</v>
      </c>
      <c r="U23" s="60">
        <v>11227173</v>
      </c>
      <c r="V23" s="59">
        <v>16162648</v>
      </c>
      <c r="W23" s="59">
        <v>26778378</v>
      </c>
      <c r="X23" s="60">
        <v>27000000</v>
      </c>
      <c r="Y23" s="59">
        <v>-221622</v>
      </c>
      <c r="Z23" s="61">
        <v>-0.82</v>
      </c>
      <c r="AA23" s="62">
        <v>27000000</v>
      </c>
    </row>
    <row r="24" spans="1:27" ht="13.5">
      <c r="A24" s="348" t="s">
        <v>237</v>
      </c>
      <c r="B24" s="142"/>
      <c r="C24" s="60">
        <v>1289929</v>
      </c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>
        <v>-1697185</v>
      </c>
      <c r="P27" s="60"/>
      <c r="Q27" s="60"/>
      <c r="R27" s="59">
        <v>-1697185</v>
      </c>
      <c r="S27" s="59"/>
      <c r="T27" s="60"/>
      <c r="U27" s="60"/>
      <c r="V27" s="59"/>
      <c r="W27" s="59">
        <v>-1697185</v>
      </c>
      <c r="X27" s="60"/>
      <c r="Y27" s="59">
        <v>-1697185</v>
      </c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>
        <v>945830</v>
      </c>
      <c r="D30" s="327"/>
      <c r="E30" s="60"/>
      <c r="F30" s="59"/>
      <c r="G30" s="59"/>
      <c r="H30" s="60">
        <v>-1565</v>
      </c>
      <c r="I30" s="60"/>
      <c r="J30" s="59">
        <v>-1565</v>
      </c>
      <c r="K30" s="59"/>
      <c r="L30" s="60"/>
      <c r="M30" s="60"/>
      <c r="N30" s="59"/>
      <c r="O30" s="59"/>
      <c r="P30" s="60"/>
      <c r="Q30" s="60"/>
      <c r="R30" s="59"/>
      <c r="S30" s="59">
        <v>-11503</v>
      </c>
      <c r="T30" s="60">
        <v>13068</v>
      </c>
      <c r="U30" s="60"/>
      <c r="V30" s="59">
        <v>1565</v>
      </c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>
        <v>1962738</v>
      </c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186646656</v>
      </c>
      <c r="D32" s="327"/>
      <c r="E32" s="60">
        <v>154800000</v>
      </c>
      <c r="F32" s="59">
        <v>256296019</v>
      </c>
      <c r="G32" s="59">
        <v>298025</v>
      </c>
      <c r="H32" s="60">
        <v>-153775</v>
      </c>
      <c r="I32" s="60">
        <v>1971206</v>
      </c>
      <c r="J32" s="59">
        <v>2115456</v>
      </c>
      <c r="K32" s="59">
        <v>12672041</v>
      </c>
      <c r="L32" s="60">
        <v>13065755</v>
      </c>
      <c r="M32" s="60">
        <v>7731598</v>
      </c>
      <c r="N32" s="59">
        <v>33469394</v>
      </c>
      <c r="O32" s="59">
        <v>2016262</v>
      </c>
      <c r="P32" s="60">
        <v>26218847</v>
      </c>
      <c r="Q32" s="60">
        <v>21145122</v>
      </c>
      <c r="R32" s="59">
        <v>49380231</v>
      </c>
      <c r="S32" s="59">
        <v>33489772</v>
      </c>
      <c r="T32" s="60">
        <v>57532641</v>
      </c>
      <c r="U32" s="60">
        <v>67188758</v>
      </c>
      <c r="V32" s="59">
        <v>158211171</v>
      </c>
      <c r="W32" s="59">
        <v>243176252</v>
      </c>
      <c r="X32" s="60">
        <v>256296019</v>
      </c>
      <c r="Y32" s="59">
        <v>-13119767</v>
      </c>
      <c r="Z32" s="61">
        <v>-5.12</v>
      </c>
      <c r="AA32" s="62">
        <v>256296019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569803271</v>
      </c>
      <c r="F37" s="332">
        <f t="shared" si="8"/>
        <v>572096693</v>
      </c>
      <c r="G37" s="332">
        <f t="shared" si="8"/>
        <v>2373945</v>
      </c>
      <c r="H37" s="330">
        <f t="shared" si="8"/>
        <v>18277801</v>
      </c>
      <c r="I37" s="330">
        <f t="shared" si="8"/>
        <v>43586665</v>
      </c>
      <c r="J37" s="332">
        <f t="shared" si="8"/>
        <v>64238411</v>
      </c>
      <c r="K37" s="332">
        <f t="shared" si="8"/>
        <v>44317153</v>
      </c>
      <c r="L37" s="330">
        <f t="shared" si="8"/>
        <v>14758202</v>
      </c>
      <c r="M37" s="330">
        <f t="shared" si="8"/>
        <v>101775171</v>
      </c>
      <c r="N37" s="332">
        <f t="shared" si="8"/>
        <v>160850526</v>
      </c>
      <c r="O37" s="332">
        <f t="shared" si="8"/>
        <v>8663412</v>
      </c>
      <c r="P37" s="330">
        <f t="shared" si="8"/>
        <v>8914181</v>
      </c>
      <c r="Q37" s="330">
        <f t="shared" si="8"/>
        <v>48397509</v>
      </c>
      <c r="R37" s="332">
        <f t="shared" si="8"/>
        <v>65975102</v>
      </c>
      <c r="S37" s="332">
        <f t="shared" si="8"/>
        <v>-321208</v>
      </c>
      <c r="T37" s="330">
        <f t="shared" si="8"/>
        <v>120332229</v>
      </c>
      <c r="U37" s="330">
        <f t="shared" si="8"/>
        <v>10670798</v>
      </c>
      <c r="V37" s="332">
        <f t="shared" si="8"/>
        <v>130681819</v>
      </c>
      <c r="W37" s="332">
        <f t="shared" si="8"/>
        <v>421745858</v>
      </c>
      <c r="X37" s="330">
        <f t="shared" si="8"/>
        <v>572096693</v>
      </c>
      <c r="Y37" s="332">
        <f t="shared" si="8"/>
        <v>-150350835</v>
      </c>
      <c r="Z37" s="323">
        <f>+IF(X37&lt;&gt;0,+(Y37/X37)*100,0)</f>
        <v>-26.280668432390325</v>
      </c>
      <c r="AA37" s="337">
        <f t="shared" si="8"/>
        <v>572096693</v>
      </c>
    </row>
    <row r="38" spans="1:27" ht="13.5">
      <c r="A38" s="348" t="s">
        <v>212</v>
      </c>
      <c r="B38" s="142"/>
      <c r="C38" s="60"/>
      <c r="D38" s="327"/>
      <c r="E38" s="60">
        <v>569803271</v>
      </c>
      <c r="F38" s="59">
        <v>572096693</v>
      </c>
      <c r="G38" s="59">
        <v>2373945</v>
      </c>
      <c r="H38" s="60">
        <v>18277801</v>
      </c>
      <c r="I38" s="60">
        <v>43586665</v>
      </c>
      <c r="J38" s="59">
        <v>64238411</v>
      </c>
      <c r="K38" s="59">
        <v>44317153</v>
      </c>
      <c r="L38" s="60">
        <v>14758202</v>
      </c>
      <c r="M38" s="60">
        <v>101775171</v>
      </c>
      <c r="N38" s="59">
        <v>160850526</v>
      </c>
      <c r="O38" s="59">
        <v>8663412</v>
      </c>
      <c r="P38" s="60">
        <v>8914181</v>
      </c>
      <c r="Q38" s="60">
        <v>48397509</v>
      </c>
      <c r="R38" s="59">
        <v>65975102</v>
      </c>
      <c r="S38" s="59">
        <v>-321208</v>
      </c>
      <c r="T38" s="60">
        <v>120332229</v>
      </c>
      <c r="U38" s="60">
        <v>10670798</v>
      </c>
      <c r="V38" s="59">
        <v>130681819</v>
      </c>
      <c r="W38" s="59">
        <v>421745858</v>
      </c>
      <c r="X38" s="60">
        <v>572096693</v>
      </c>
      <c r="Y38" s="59">
        <v>-150350835</v>
      </c>
      <c r="Z38" s="61">
        <v>-26.28</v>
      </c>
      <c r="AA38" s="62">
        <v>572096693</v>
      </c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189458014</v>
      </c>
      <c r="D40" s="331">
        <f t="shared" si="9"/>
        <v>0</v>
      </c>
      <c r="E40" s="330">
        <f t="shared" si="9"/>
        <v>189400000</v>
      </c>
      <c r="F40" s="332">
        <f t="shared" si="9"/>
        <v>231936756</v>
      </c>
      <c r="G40" s="332">
        <f t="shared" si="9"/>
        <v>-199212</v>
      </c>
      <c r="H40" s="330">
        <f t="shared" si="9"/>
        <v>155347</v>
      </c>
      <c r="I40" s="330">
        <f t="shared" si="9"/>
        <v>3233259</v>
      </c>
      <c r="J40" s="332">
        <f t="shared" si="9"/>
        <v>3189394</v>
      </c>
      <c r="K40" s="332">
        <f t="shared" si="9"/>
        <v>22688632</v>
      </c>
      <c r="L40" s="330">
        <f t="shared" si="9"/>
        <v>23747505</v>
      </c>
      <c r="M40" s="330">
        <f t="shared" si="9"/>
        <v>3118922</v>
      </c>
      <c r="N40" s="332">
        <f t="shared" si="9"/>
        <v>49555059</v>
      </c>
      <c r="O40" s="332">
        <f t="shared" si="9"/>
        <v>10310248</v>
      </c>
      <c r="P40" s="330">
        <f t="shared" si="9"/>
        <v>6391658</v>
      </c>
      <c r="Q40" s="330">
        <f t="shared" si="9"/>
        <v>10583497</v>
      </c>
      <c r="R40" s="332">
        <f t="shared" si="9"/>
        <v>27285403</v>
      </c>
      <c r="S40" s="332">
        <f t="shared" si="9"/>
        <v>13050398</v>
      </c>
      <c r="T40" s="330">
        <f t="shared" si="9"/>
        <v>45510609</v>
      </c>
      <c r="U40" s="330">
        <f t="shared" si="9"/>
        <v>59859757</v>
      </c>
      <c r="V40" s="332">
        <f t="shared" si="9"/>
        <v>118420764</v>
      </c>
      <c r="W40" s="332">
        <f t="shared" si="9"/>
        <v>198450620</v>
      </c>
      <c r="X40" s="330">
        <f t="shared" si="9"/>
        <v>231936756</v>
      </c>
      <c r="Y40" s="332">
        <f t="shared" si="9"/>
        <v>-33486136</v>
      </c>
      <c r="Z40" s="323">
        <f>+IF(X40&lt;&gt;0,+(Y40/X40)*100,0)</f>
        <v>-14.437615053993424</v>
      </c>
      <c r="AA40" s="337">
        <f>SUM(AA41:AA49)</f>
        <v>231936756</v>
      </c>
    </row>
    <row r="41" spans="1:27" ht="13.5">
      <c r="A41" s="348" t="s">
        <v>247</v>
      </c>
      <c r="B41" s="142"/>
      <c r="C41" s="349">
        <v>11527095</v>
      </c>
      <c r="D41" s="350"/>
      <c r="E41" s="349">
        <v>80000000</v>
      </c>
      <c r="F41" s="351">
        <v>87000000</v>
      </c>
      <c r="G41" s="351">
        <v>-3</v>
      </c>
      <c r="H41" s="349"/>
      <c r="I41" s="349"/>
      <c r="J41" s="351">
        <v>-3</v>
      </c>
      <c r="K41" s="351"/>
      <c r="L41" s="349">
        <v>17833766</v>
      </c>
      <c r="M41" s="349">
        <v>1643086</v>
      </c>
      <c r="N41" s="351">
        <v>19476852</v>
      </c>
      <c r="O41" s="351">
        <v>3123803</v>
      </c>
      <c r="P41" s="349">
        <v>2565787</v>
      </c>
      <c r="Q41" s="349">
        <v>6829205</v>
      </c>
      <c r="R41" s="351">
        <v>12518795</v>
      </c>
      <c r="S41" s="351">
        <v>7351776</v>
      </c>
      <c r="T41" s="349">
        <v>10328530</v>
      </c>
      <c r="U41" s="349">
        <v>35203102</v>
      </c>
      <c r="V41" s="351">
        <v>52883408</v>
      </c>
      <c r="W41" s="351">
        <v>84879052</v>
      </c>
      <c r="X41" s="349">
        <v>87000000</v>
      </c>
      <c r="Y41" s="351">
        <v>-2120948</v>
      </c>
      <c r="Z41" s="352">
        <v>-2.44</v>
      </c>
      <c r="AA41" s="353">
        <v>87000000</v>
      </c>
    </row>
    <row r="42" spans="1:27" ht="13.5">
      <c r="A42" s="348" t="s">
        <v>248</v>
      </c>
      <c r="B42" s="136"/>
      <c r="C42" s="60">
        <f aca="true" t="shared" si="10" ref="C42:Y42">+C62</f>
        <v>22495481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1848265</v>
      </c>
      <c r="D43" s="356"/>
      <c r="E43" s="305">
        <v>3000000</v>
      </c>
      <c r="F43" s="357">
        <v>3000000</v>
      </c>
      <c r="G43" s="357"/>
      <c r="H43" s="305"/>
      <c r="I43" s="305"/>
      <c r="J43" s="357"/>
      <c r="K43" s="357"/>
      <c r="L43" s="305"/>
      <c r="M43" s="305"/>
      <c r="N43" s="357"/>
      <c r="O43" s="357">
        <v>1482</v>
      </c>
      <c r="P43" s="305">
        <v>1714997</v>
      </c>
      <c r="Q43" s="305">
        <v>1047888</v>
      </c>
      <c r="R43" s="357">
        <v>2764367</v>
      </c>
      <c r="S43" s="357">
        <v>54401</v>
      </c>
      <c r="T43" s="305"/>
      <c r="U43" s="305">
        <v>161516</v>
      </c>
      <c r="V43" s="357">
        <v>215917</v>
      </c>
      <c r="W43" s="357">
        <v>2980284</v>
      </c>
      <c r="X43" s="305">
        <v>3000000</v>
      </c>
      <c r="Y43" s="357">
        <v>-19716</v>
      </c>
      <c r="Z43" s="358">
        <v>-0.66</v>
      </c>
      <c r="AA43" s="303">
        <v>3000000</v>
      </c>
    </row>
    <row r="44" spans="1:27" ht="13.5">
      <c r="A44" s="348" t="s">
        <v>250</v>
      </c>
      <c r="B44" s="136"/>
      <c r="C44" s="60">
        <v>14693257</v>
      </c>
      <c r="D44" s="355"/>
      <c r="E44" s="54">
        <v>36000000</v>
      </c>
      <c r="F44" s="53">
        <v>48036756</v>
      </c>
      <c r="G44" s="53">
        <v>3952</v>
      </c>
      <c r="H44" s="54">
        <v>79922</v>
      </c>
      <c r="I44" s="54">
        <v>1864333</v>
      </c>
      <c r="J44" s="53">
        <v>1948207</v>
      </c>
      <c r="K44" s="53">
        <v>15333787</v>
      </c>
      <c r="L44" s="54">
        <v>835116</v>
      </c>
      <c r="M44" s="54">
        <v>26100</v>
      </c>
      <c r="N44" s="53">
        <v>16195003</v>
      </c>
      <c r="O44" s="53">
        <v>1182589</v>
      </c>
      <c r="P44" s="54">
        <v>148603</v>
      </c>
      <c r="Q44" s="54">
        <v>370889</v>
      </c>
      <c r="R44" s="53">
        <v>1702081</v>
      </c>
      <c r="S44" s="53">
        <v>1965232</v>
      </c>
      <c r="T44" s="54">
        <v>208071</v>
      </c>
      <c r="U44" s="54">
        <v>7264138</v>
      </c>
      <c r="V44" s="53">
        <v>9437441</v>
      </c>
      <c r="W44" s="53">
        <v>29282732</v>
      </c>
      <c r="X44" s="54">
        <v>48036756</v>
      </c>
      <c r="Y44" s="53">
        <v>-18754024</v>
      </c>
      <c r="Z44" s="94">
        <v>-39.04</v>
      </c>
      <c r="AA44" s="95">
        <v>48036756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>
        <v>19450248</v>
      </c>
      <c r="D46" s="355"/>
      <c r="E46" s="54">
        <v>3900000</v>
      </c>
      <c r="F46" s="53">
        <v>3900000</v>
      </c>
      <c r="G46" s="53"/>
      <c r="H46" s="54"/>
      <c r="I46" s="54">
        <v>1351949</v>
      </c>
      <c r="J46" s="53">
        <v>1351949</v>
      </c>
      <c r="K46" s="53"/>
      <c r="L46" s="54">
        <v>301705</v>
      </c>
      <c r="M46" s="54"/>
      <c r="N46" s="53">
        <v>301705</v>
      </c>
      <c r="O46" s="53"/>
      <c r="P46" s="54"/>
      <c r="Q46" s="54"/>
      <c r="R46" s="53"/>
      <c r="S46" s="53">
        <v>796038</v>
      </c>
      <c r="T46" s="54"/>
      <c r="U46" s="54"/>
      <c r="V46" s="53">
        <v>796038</v>
      </c>
      <c r="W46" s="53">
        <v>2449692</v>
      </c>
      <c r="X46" s="54">
        <v>3900000</v>
      </c>
      <c r="Y46" s="53">
        <v>-1450308</v>
      </c>
      <c r="Z46" s="94">
        <v>-37.19</v>
      </c>
      <c r="AA46" s="95">
        <v>3900000</v>
      </c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19241566</v>
      </c>
      <c r="D48" s="355"/>
      <c r="E48" s="54">
        <v>16500000</v>
      </c>
      <c r="F48" s="53">
        <v>16500000</v>
      </c>
      <c r="G48" s="53"/>
      <c r="H48" s="54"/>
      <c r="I48" s="54">
        <v>1311</v>
      </c>
      <c r="J48" s="53">
        <v>1311</v>
      </c>
      <c r="K48" s="53">
        <v>668767</v>
      </c>
      <c r="L48" s="54">
        <v>4776918</v>
      </c>
      <c r="M48" s="54">
        <v>1449736</v>
      </c>
      <c r="N48" s="53">
        <v>6895421</v>
      </c>
      <c r="O48" s="53">
        <v>2126303</v>
      </c>
      <c r="P48" s="54">
        <v>1933988</v>
      </c>
      <c r="Q48" s="54">
        <v>2585132</v>
      </c>
      <c r="R48" s="53">
        <v>6645423</v>
      </c>
      <c r="S48" s="53">
        <v>2695338</v>
      </c>
      <c r="T48" s="54">
        <v>1242555</v>
      </c>
      <c r="U48" s="54">
        <v>1887020</v>
      </c>
      <c r="V48" s="53">
        <v>5824913</v>
      </c>
      <c r="W48" s="53">
        <v>19367068</v>
      </c>
      <c r="X48" s="54">
        <v>16500000</v>
      </c>
      <c r="Y48" s="53">
        <v>2867068</v>
      </c>
      <c r="Z48" s="94">
        <v>17.38</v>
      </c>
      <c r="AA48" s="95">
        <v>16500000</v>
      </c>
    </row>
    <row r="49" spans="1:27" ht="13.5">
      <c r="A49" s="348" t="s">
        <v>93</v>
      </c>
      <c r="B49" s="136"/>
      <c r="C49" s="54">
        <v>100202102</v>
      </c>
      <c r="D49" s="355"/>
      <c r="E49" s="54">
        <v>50000000</v>
      </c>
      <c r="F49" s="53">
        <v>73500000</v>
      </c>
      <c r="G49" s="53">
        <v>-203161</v>
      </c>
      <c r="H49" s="54">
        <v>75425</v>
      </c>
      <c r="I49" s="54">
        <v>15666</v>
      </c>
      <c r="J49" s="53">
        <v>-112070</v>
      </c>
      <c r="K49" s="53">
        <v>6686078</v>
      </c>
      <c r="L49" s="54"/>
      <c r="M49" s="54"/>
      <c r="N49" s="53">
        <v>6686078</v>
      </c>
      <c r="O49" s="53">
        <v>3876071</v>
      </c>
      <c r="P49" s="54">
        <v>28283</v>
      </c>
      <c r="Q49" s="54">
        <v>-249617</v>
      </c>
      <c r="R49" s="53">
        <v>3654737</v>
      </c>
      <c r="S49" s="53">
        <v>187613</v>
      </c>
      <c r="T49" s="54">
        <v>33731453</v>
      </c>
      <c r="U49" s="54">
        <v>15343981</v>
      </c>
      <c r="V49" s="53">
        <v>49263047</v>
      </c>
      <c r="W49" s="53">
        <v>59491792</v>
      </c>
      <c r="X49" s="54">
        <v>73500000</v>
      </c>
      <c r="Y49" s="53">
        <v>-14008208</v>
      </c>
      <c r="Z49" s="94">
        <v>-19.06</v>
      </c>
      <c r="AA49" s="95">
        <v>73500000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906001</v>
      </c>
      <c r="D57" s="331">
        <f aca="true" t="shared" si="13" ref="D57:AA57">+D58</f>
        <v>0</v>
      </c>
      <c r="E57" s="330">
        <f t="shared" si="13"/>
        <v>2000000</v>
      </c>
      <c r="F57" s="332">
        <f t="shared" si="13"/>
        <v>2000000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22185</v>
      </c>
      <c r="U57" s="330">
        <f t="shared" si="13"/>
        <v>1754357</v>
      </c>
      <c r="V57" s="332">
        <f t="shared" si="13"/>
        <v>1776542</v>
      </c>
      <c r="W57" s="332">
        <f t="shared" si="13"/>
        <v>1776542</v>
      </c>
      <c r="X57" s="330">
        <f t="shared" si="13"/>
        <v>2000000</v>
      </c>
      <c r="Y57" s="332">
        <f t="shared" si="13"/>
        <v>-223458</v>
      </c>
      <c r="Z57" s="323">
        <f>+IF(X57&lt;&gt;0,+(Y57/X57)*100,0)</f>
        <v>-11.1729</v>
      </c>
      <c r="AA57" s="337">
        <f t="shared" si="13"/>
        <v>2000000</v>
      </c>
    </row>
    <row r="58" spans="1:27" ht="13.5">
      <c r="A58" s="348" t="s">
        <v>216</v>
      </c>
      <c r="B58" s="136"/>
      <c r="C58" s="60">
        <v>906001</v>
      </c>
      <c r="D58" s="327"/>
      <c r="E58" s="60">
        <v>2000000</v>
      </c>
      <c r="F58" s="59">
        <v>2000000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>
        <v>22185</v>
      </c>
      <c r="U58" s="60">
        <v>1754357</v>
      </c>
      <c r="V58" s="59">
        <v>1776542</v>
      </c>
      <c r="W58" s="59">
        <v>1776542</v>
      </c>
      <c r="X58" s="60">
        <v>2000000</v>
      </c>
      <c r="Y58" s="59">
        <v>-223458</v>
      </c>
      <c r="Z58" s="61">
        <v>-11.17</v>
      </c>
      <c r="AA58" s="62">
        <v>2000000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2407400313</v>
      </c>
      <c r="D60" s="333">
        <f t="shared" si="14"/>
        <v>0</v>
      </c>
      <c r="E60" s="219">
        <f t="shared" si="14"/>
        <v>2259384640</v>
      </c>
      <c r="F60" s="264">
        <f t="shared" si="14"/>
        <v>2428335443</v>
      </c>
      <c r="G60" s="264">
        <f t="shared" si="14"/>
        <v>5966842</v>
      </c>
      <c r="H60" s="219">
        <f t="shared" si="14"/>
        <v>96350949</v>
      </c>
      <c r="I60" s="219">
        <f t="shared" si="14"/>
        <v>133498987</v>
      </c>
      <c r="J60" s="264">
        <f t="shared" si="14"/>
        <v>235816778</v>
      </c>
      <c r="K60" s="264">
        <f t="shared" si="14"/>
        <v>226721416</v>
      </c>
      <c r="L60" s="219">
        <f t="shared" si="14"/>
        <v>169895104</v>
      </c>
      <c r="M60" s="219">
        <f t="shared" si="14"/>
        <v>258177901</v>
      </c>
      <c r="N60" s="264">
        <f t="shared" si="14"/>
        <v>654794421</v>
      </c>
      <c r="O60" s="264">
        <f t="shared" si="14"/>
        <v>58447886</v>
      </c>
      <c r="P60" s="219">
        <f t="shared" si="14"/>
        <v>127289337</v>
      </c>
      <c r="Q60" s="219">
        <f t="shared" si="14"/>
        <v>170594256</v>
      </c>
      <c r="R60" s="264">
        <f t="shared" si="14"/>
        <v>356331479</v>
      </c>
      <c r="S60" s="264">
        <f t="shared" si="14"/>
        <v>118241196</v>
      </c>
      <c r="T60" s="219">
        <f t="shared" si="14"/>
        <v>387982458</v>
      </c>
      <c r="U60" s="219">
        <f t="shared" si="14"/>
        <v>433063878</v>
      </c>
      <c r="V60" s="264">
        <f t="shared" si="14"/>
        <v>939287532</v>
      </c>
      <c r="W60" s="264">
        <f t="shared" si="14"/>
        <v>2186230210</v>
      </c>
      <c r="X60" s="219">
        <f t="shared" si="14"/>
        <v>2428335443</v>
      </c>
      <c r="Y60" s="264">
        <f t="shared" si="14"/>
        <v>-242105233</v>
      </c>
      <c r="Z60" s="324">
        <f>+IF(X60&lt;&gt;0,+(Y60/X60)*100,0)</f>
        <v>-9.970007796818209</v>
      </c>
      <c r="AA60" s="232">
        <f>+AA57+AA54+AA51+AA40+AA37+AA34+AA22+AA5</f>
        <v>2428335443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22495481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>
        <v>22495481</v>
      </c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2014-08-06T08:17:48Z</dcterms:created>
  <dcterms:modified xsi:type="dcterms:W3CDTF">2014-08-25T06:54:23Z</dcterms:modified>
  <cp:category/>
  <cp:version/>
  <cp:contentType/>
  <cp:contentStatus/>
</cp:coreProperties>
</file>