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<sst xmlns="http://schemas.openxmlformats.org/spreadsheetml/2006/main" count="855" uniqueCount="302">
  <si>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Baviaans(EC107)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</si>
  <si>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</si>
  <si>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</si>
  <si>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</si>
  <si>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</si>
  <si>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</si>
  <si>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</si>
  <si>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</si>
  <si>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</si>
  <si>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</si>
  <si>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</si>
  <si>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</si>
  <si>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</si>
  <si>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</si>
  <si>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</si>
  <si>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</si>
  <si>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</si>
  <si>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</si>
  <si>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</si>
  <si>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</si>
  <si>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</si>
  <si>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</si>
  <si>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</si>
  <si>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</si>
  <si>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</si>
  <si>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</si>
  <si>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</si>
  <si>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</si>
  <si>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</si>
  <si>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</si>
  <si>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</si>
  <si>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</si>
  <si>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</si>
  <si>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</si>
  <si>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</si>
  <si>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</si>
  <si>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</si>
  <si>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</si>
  <si>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</si>
  <si>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</si>
  <si>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</si>
  <si>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</si>
  <si>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</si>
  <si>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</si>
  <si>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</si>
  <si>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</si>
  <si>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</si>
  <si>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</si>
  <si>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</si>
  <si>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</si>
  <si>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</si>
  <si>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</si>
  <si>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</si>
  <si>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</si>
  <si>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</si>
  <si>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</si>
  <si>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</si>
  <si>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</si>
  <si>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</si>
  <si>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</si>
  <si>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</si>
  <si>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</si>
  <si>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</si>
  <si>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</si>
  <si>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</si>
  <si>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</si>
  <si>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</si>
  <si>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</si>
  <si>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</si>
  <si>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</si>
  <si>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Baviaans(EC107)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</si>
  <si>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</si>
  <si>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</si>
  <si>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</si>
  <si>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</si>
  <si>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</si>
  <si>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</si>
  <si>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</si>
  <si>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</si>
  <si>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</si>
  <si>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</si>
  <si>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</si>
  <si>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</si>
  <si>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</si>
  <si>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</si>
  <si>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</si>
  <si>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</si>
  <si>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</si>
  <si>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</si>
  <si>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</si>
  <si>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</si>
  <si>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</si>
  <si>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</si>
  <si>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</si>
  <si>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</si>
  <si>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</si>
  <si>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</si>
  <si>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</si>
  <si>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</si>
  <si>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</si>
  <si>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Baviaans(EC107)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</si>
  <si>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</si>
  <si>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</si>
  <si>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</si>
  <si>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</si>
  <si>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</si>
  <si>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</si>
  <si>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</si>
  <si>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</si>
  <si>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</si>
  <si>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</si>
  <si>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</si>
  <si>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</si>
  <si>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</si>
  <si>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</si>
  <si>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</si>
  <si>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</si>
  <si>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</si>
  <si>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</si>
  <si>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</si>
  <si>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</si>
  <si>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</si>
  <si>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</si>
  <si>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</si>
  <si>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</si>
  <si>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</si>
  <si>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</si>
  <si>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</si>
  <si>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</si>
  <si>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Baviaans(EC107)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</si>
  <si>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</si>
  <si>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</si>
  <si>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</si>
  <si>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</si>
  <si>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</si>
  <si>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</si>
  <si>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</si>
  <si>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</si>
  <si>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</si>
  <si>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</si>
  <si>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Baviaans(EC107)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</si>
  <si>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</si>
  <si>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</si>
  <si>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</si>
  <si>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</si>
  <si>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</si>
  <si>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</si>
  <si>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</si>
  <si>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</si>
  <si>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</si>
  <si>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</si>
  <si>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</si>
  <si>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</si>
  <si>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</si>
  <si>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</si>
  <si>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</si>
  <si>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</si>
  <si>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</si>
  <si>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</si>
  <si>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</si>
  <si>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</si>
  <si>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</si>
  <si>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</si>
  <si>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</si>
  <si>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</si>
  <si>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</si>
  <si>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</si>
  <si>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</si>
  <si>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</si>
  <si>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</si>
  <si>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</si>
  <si>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</si>
  <si>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</si>
  <si>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</si>
  <si>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Baviaans(EC107)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</si>
  <si>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</si>
  <si>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</si>
  <si>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</si>
  <si>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</si>
  <si>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</si>
  <si>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</si>
  <si>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</si>
  <si>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</si>
  <si>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</si>
  <si>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</si>
  <si>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</si>
  <si>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</si>
  <si>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</si>
  <si>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</si>
  <si>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</si>
  <si>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</si>
  <si>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</si>
  <si>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</si>
  <si>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</si>
  <si>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</si>
  <si>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</si>
  <si>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</si>
  <si>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</si>
  <si>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</si>
  <si>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</si>
  <si>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</si>
  <si>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Baviaans(EC107)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</si>
  <si>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</si>
  <si>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</si>
  <si>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</si>
  <si>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</si>
  <si>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</si>
  <si>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</si>
  <si>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</si>
  <si>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</si>
  <si>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</si>
  <si>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</si>
  <si>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</si>
  <si>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</si>
  <si>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</si>
  <si>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</si>
  <si>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</si>
  <si>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</si>
  <si>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</si>
  <si>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</si>
  <si>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</si>
  <si>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</si>
  <si>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</si>
  <si>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</si>
  <si>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</si>
  <si>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</si>
  <si>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Baviaans(EC107)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</si>
  <si>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</si>
  <si>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</si>
  <si>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</si>
  <si>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</si>
  <si>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</si>
  <si>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</si>
  <si>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</si>
  <si>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</si>
  <si>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</si>
  <si>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</si>
  <si>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</si>
  <si>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</si>
  <si>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</si>
  <si>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</si>
  <si>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</si>
  <si>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</si>
  <si>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</si>
  <si>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</si>
  <si>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</si>
  <si>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</si>
  <si>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</si>
  <si>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</si>
  <si>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</si>
  <si>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</si>
  <si>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</si>
  <si>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</si>
  <si>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</si>
  <si>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</si>
  <si>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</si>
  <si>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</si>
  <si>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</si>
  <si>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</si>
  <si>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</si>
  <si>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</si>
  <si>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</si>
  <si>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Baviaans(EC107)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</si>
  <si>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</si>
  <si>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</si>
  <si>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Baviaans(EC107)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</si>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</sst>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3088754</v>
      </c>
      <c r="C5" s="19">
        <v>0</v>
      </c>
      <c r="D5" s="59">
        <v>3737378</v>
      </c>
      <c r="E5" s="60">
        <v>3737378</v>
      </c>
      <c r="F5" s="60">
        <v>2925463</v>
      </c>
      <c r="G5" s="60">
        <v>-27610</v>
      </c>
      <c r="H5" s="60">
        <v>-7866</v>
      </c>
      <c r="I5" s="60">
        <v>2889987</v>
      </c>
      <c r="J5" s="60">
        <v>562841</v>
      </c>
      <c r="K5" s="60">
        <v>-6330</v>
      </c>
      <c r="L5" s="60">
        <v>-10094</v>
      </c>
      <c r="M5" s="60">
        <v>546417</v>
      </c>
      <c r="N5" s="60">
        <v>-820</v>
      </c>
      <c r="O5" s="60">
        <v>-376</v>
      </c>
      <c r="P5" s="60">
        <v>0</v>
      </c>
      <c r="Q5" s="60">
        <v>-1196</v>
      </c>
      <c r="R5" s="60">
        <v>-4329</v>
      </c>
      <c r="S5" s="60">
        <v>0</v>
      </c>
      <c r="T5" s="60">
        <v>1567</v>
      </c>
      <c r="U5" s="60">
        <v>-2762</v>
      </c>
      <c r="V5" s="60">
        <v>3432446</v>
      </c>
      <c r="W5" s="60">
        <v>3737378</v>
      </c>
      <c r="X5" s="60">
        <v>-304932</v>
      </c>
      <c r="Y5" s="61">
        <v>-8.16</v>
      </c>
      <c r="Z5" s="62">
        <v>3737378</v>
      </c>
    </row>
    <row r="6" spans="1:26" ht="13.5">
      <c r="A6" s="58" t="s">
        <v>32</v>
      </c>
      <c r="B6" s="19">
        <v>15733045</v>
      </c>
      <c r="C6" s="19">
        <v>0</v>
      </c>
      <c r="D6" s="59">
        <v>18145722</v>
      </c>
      <c r="E6" s="60">
        <v>18145722</v>
      </c>
      <c r="F6" s="60">
        <v>1349649</v>
      </c>
      <c r="G6" s="60">
        <v>1436011</v>
      </c>
      <c r="H6" s="60">
        <v>1234188</v>
      </c>
      <c r="I6" s="60">
        <v>4019848</v>
      </c>
      <c r="J6" s="60">
        <v>1703635</v>
      </c>
      <c r="K6" s="60">
        <v>1347829</v>
      </c>
      <c r="L6" s="60">
        <v>1532020</v>
      </c>
      <c r="M6" s="60">
        <v>4583484</v>
      </c>
      <c r="N6" s="60">
        <v>1576671</v>
      </c>
      <c r="O6" s="60">
        <v>1237252</v>
      </c>
      <c r="P6" s="60">
        <v>1344711</v>
      </c>
      <c r="Q6" s="60">
        <v>4158634</v>
      </c>
      <c r="R6" s="60">
        <v>1343147</v>
      </c>
      <c r="S6" s="60">
        <v>1851305</v>
      </c>
      <c r="T6" s="60">
        <v>1331690</v>
      </c>
      <c r="U6" s="60">
        <v>4526142</v>
      </c>
      <c r="V6" s="60">
        <v>17288108</v>
      </c>
      <c r="W6" s="60">
        <v>18145722</v>
      </c>
      <c r="X6" s="60">
        <v>-857614</v>
      </c>
      <c r="Y6" s="61">
        <v>-4.73</v>
      </c>
      <c r="Z6" s="62">
        <v>18145722</v>
      </c>
    </row>
    <row r="7" spans="1:26" ht="13.5">
      <c r="A7" s="58" t="s">
        <v>33</v>
      </c>
      <c r="B7" s="19">
        <v>112422</v>
      </c>
      <c r="C7" s="19">
        <v>0</v>
      </c>
      <c r="D7" s="59">
        <v>80000</v>
      </c>
      <c r="E7" s="60">
        <v>80000</v>
      </c>
      <c r="F7" s="60">
        <v>2017</v>
      </c>
      <c r="G7" s="60">
        <v>14173</v>
      </c>
      <c r="H7" s="60">
        <v>5014</v>
      </c>
      <c r="I7" s="60">
        <v>21204</v>
      </c>
      <c r="J7" s="60">
        <v>1419</v>
      </c>
      <c r="K7" s="60">
        <v>0</v>
      </c>
      <c r="L7" s="60">
        <v>5199</v>
      </c>
      <c r="M7" s="60">
        <v>6618</v>
      </c>
      <c r="N7" s="60">
        <v>7823</v>
      </c>
      <c r="O7" s="60">
        <v>2010</v>
      </c>
      <c r="P7" s="60">
        <v>769</v>
      </c>
      <c r="Q7" s="60">
        <v>10602</v>
      </c>
      <c r="R7" s="60">
        <v>8839</v>
      </c>
      <c r="S7" s="60">
        <v>54312</v>
      </c>
      <c r="T7" s="60">
        <v>15564</v>
      </c>
      <c r="U7" s="60">
        <v>78715</v>
      </c>
      <c r="V7" s="60">
        <v>117139</v>
      </c>
      <c r="W7" s="60">
        <v>80000</v>
      </c>
      <c r="X7" s="60">
        <v>37139</v>
      </c>
      <c r="Y7" s="61">
        <v>46.42</v>
      </c>
      <c r="Z7" s="62">
        <v>80000</v>
      </c>
    </row>
    <row r="8" spans="1:26" ht="13.5">
      <c r="A8" s="58" t="s">
        <v>34</v>
      </c>
      <c r="B8" s="19">
        <v>29574075</v>
      </c>
      <c r="C8" s="19">
        <v>0</v>
      </c>
      <c r="D8" s="59">
        <v>23329573</v>
      </c>
      <c r="E8" s="60">
        <v>23329573</v>
      </c>
      <c r="F8" s="60">
        <v>9189000</v>
      </c>
      <c r="G8" s="60">
        <v>1308000</v>
      </c>
      <c r="H8" s="60">
        <v>10000</v>
      </c>
      <c r="I8" s="60">
        <v>10507000</v>
      </c>
      <c r="J8" s="60">
        <v>821500</v>
      </c>
      <c r="K8" s="60">
        <v>564000</v>
      </c>
      <c r="L8" s="60">
        <v>6231000</v>
      </c>
      <c r="M8" s="60">
        <v>7616500</v>
      </c>
      <c r="N8" s="60">
        <v>0</v>
      </c>
      <c r="O8" s="60">
        <v>313000</v>
      </c>
      <c r="P8" s="60">
        <v>4674000</v>
      </c>
      <c r="Q8" s="60">
        <v>4987000</v>
      </c>
      <c r="R8" s="60">
        <v>60000</v>
      </c>
      <c r="S8" s="60">
        <v>24435</v>
      </c>
      <c r="T8" s="60">
        <v>0</v>
      </c>
      <c r="U8" s="60">
        <v>84435</v>
      </c>
      <c r="V8" s="60">
        <v>23194935</v>
      </c>
      <c r="W8" s="60">
        <v>23329573</v>
      </c>
      <c r="X8" s="60">
        <v>-134638</v>
      </c>
      <c r="Y8" s="61">
        <v>-0.58</v>
      </c>
      <c r="Z8" s="62">
        <v>23329573</v>
      </c>
    </row>
    <row r="9" spans="1:26" ht="13.5">
      <c r="A9" s="58" t="s">
        <v>35</v>
      </c>
      <c r="B9" s="19">
        <v>3666596</v>
      </c>
      <c r="C9" s="19">
        <v>0</v>
      </c>
      <c r="D9" s="59">
        <v>7205180</v>
      </c>
      <c r="E9" s="60">
        <v>7205180</v>
      </c>
      <c r="F9" s="60">
        <v>353712</v>
      </c>
      <c r="G9" s="60">
        <v>332022</v>
      </c>
      <c r="H9" s="60">
        <v>365193</v>
      </c>
      <c r="I9" s="60">
        <v>1050927</v>
      </c>
      <c r="J9" s="60">
        <v>690733</v>
      </c>
      <c r="K9" s="60">
        <v>342400</v>
      </c>
      <c r="L9" s="60">
        <v>264580</v>
      </c>
      <c r="M9" s="60">
        <v>1297713</v>
      </c>
      <c r="N9" s="60">
        <v>449511</v>
      </c>
      <c r="O9" s="60">
        <v>402694</v>
      </c>
      <c r="P9" s="60">
        <v>400994</v>
      </c>
      <c r="Q9" s="60">
        <v>1253199</v>
      </c>
      <c r="R9" s="60">
        <v>426786</v>
      </c>
      <c r="S9" s="60">
        <v>319632</v>
      </c>
      <c r="T9" s="60">
        <v>337389</v>
      </c>
      <c r="U9" s="60">
        <v>1083807</v>
      </c>
      <c r="V9" s="60">
        <v>4685646</v>
      </c>
      <c r="W9" s="60">
        <v>7205180</v>
      </c>
      <c r="X9" s="60">
        <v>-2519534</v>
      </c>
      <c r="Y9" s="61">
        <v>-34.97</v>
      </c>
      <c r="Z9" s="62">
        <v>7205180</v>
      </c>
    </row>
    <row r="10" spans="1:26" ht="25.5">
      <c r="A10" s="63" t="s">
        <v>277</v>
      </c>
      <c r="B10" s="64">
        <f>SUM(B5:B9)</f>
        <v>52174892</v>
      </c>
      <c r="C10" s="64">
        <f>SUM(C5:C9)</f>
        <v>0</v>
      </c>
      <c r="D10" s="65">
        <f aca="true" t="shared" si="0" ref="D10:Z10">SUM(D5:D9)</f>
        <v>52497853</v>
      </c>
      <c r="E10" s="66">
        <f t="shared" si="0"/>
        <v>52497853</v>
      </c>
      <c r="F10" s="66">
        <f t="shared" si="0"/>
        <v>13819841</v>
      </c>
      <c r="G10" s="66">
        <f t="shared" si="0"/>
        <v>3062596</v>
      </c>
      <c r="H10" s="66">
        <f t="shared" si="0"/>
        <v>1606529</v>
      </c>
      <c r="I10" s="66">
        <f t="shared" si="0"/>
        <v>18488966</v>
      </c>
      <c r="J10" s="66">
        <f t="shared" si="0"/>
        <v>3780128</v>
      </c>
      <c r="K10" s="66">
        <f t="shared" si="0"/>
        <v>2247899</v>
      </c>
      <c r="L10" s="66">
        <f t="shared" si="0"/>
        <v>8022705</v>
      </c>
      <c r="M10" s="66">
        <f t="shared" si="0"/>
        <v>14050732</v>
      </c>
      <c r="N10" s="66">
        <f t="shared" si="0"/>
        <v>2033185</v>
      </c>
      <c r="O10" s="66">
        <f t="shared" si="0"/>
        <v>1954580</v>
      </c>
      <c r="P10" s="66">
        <f t="shared" si="0"/>
        <v>6420474</v>
      </c>
      <c r="Q10" s="66">
        <f t="shared" si="0"/>
        <v>10408239</v>
      </c>
      <c r="R10" s="66">
        <f t="shared" si="0"/>
        <v>1834443</v>
      </c>
      <c r="S10" s="66">
        <f t="shared" si="0"/>
        <v>2249684</v>
      </c>
      <c r="T10" s="66">
        <f t="shared" si="0"/>
        <v>1686210</v>
      </c>
      <c r="U10" s="66">
        <f t="shared" si="0"/>
        <v>5770337</v>
      </c>
      <c r="V10" s="66">
        <f t="shared" si="0"/>
        <v>48718274</v>
      </c>
      <c r="W10" s="66">
        <f t="shared" si="0"/>
        <v>52497853</v>
      </c>
      <c r="X10" s="66">
        <f t="shared" si="0"/>
        <v>-3779579</v>
      </c>
      <c r="Y10" s="67">
        <f>+IF(W10&lt;&gt;0,(X10/W10)*100,0)</f>
        <v>-7.1994925201988735</v>
      </c>
      <c r="Z10" s="68">
        <f t="shared" si="0"/>
        <v>52497853</v>
      </c>
    </row>
    <row r="11" spans="1:26" ht="13.5">
      <c r="A11" s="58" t="s">
        <v>37</v>
      </c>
      <c r="B11" s="19">
        <v>18586710</v>
      </c>
      <c r="C11" s="19">
        <v>0</v>
      </c>
      <c r="D11" s="59">
        <v>19732408</v>
      </c>
      <c r="E11" s="60">
        <v>19732408</v>
      </c>
      <c r="F11" s="60">
        <v>1624953</v>
      </c>
      <c r="G11" s="60">
        <v>1603966</v>
      </c>
      <c r="H11" s="60">
        <v>1588421</v>
      </c>
      <c r="I11" s="60">
        <v>4817340</v>
      </c>
      <c r="J11" s="60">
        <v>1587410</v>
      </c>
      <c r="K11" s="60">
        <v>2626183</v>
      </c>
      <c r="L11" s="60">
        <v>1566646</v>
      </c>
      <c r="M11" s="60">
        <v>5780239</v>
      </c>
      <c r="N11" s="60">
        <v>1641498</v>
      </c>
      <c r="O11" s="60">
        <v>1629487</v>
      </c>
      <c r="P11" s="60">
        <v>1688910</v>
      </c>
      <c r="Q11" s="60">
        <v>4959895</v>
      </c>
      <c r="R11" s="60">
        <v>1662917</v>
      </c>
      <c r="S11" s="60">
        <v>1635323</v>
      </c>
      <c r="T11" s="60">
        <v>1730197</v>
      </c>
      <c r="U11" s="60">
        <v>5028437</v>
      </c>
      <c r="V11" s="60">
        <v>20585911</v>
      </c>
      <c r="W11" s="60">
        <v>19732408</v>
      </c>
      <c r="X11" s="60">
        <v>853503</v>
      </c>
      <c r="Y11" s="61">
        <v>4.33</v>
      </c>
      <c r="Z11" s="62">
        <v>19732408</v>
      </c>
    </row>
    <row r="12" spans="1:26" ht="13.5">
      <c r="A12" s="58" t="s">
        <v>38</v>
      </c>
      <c r="B12" s="19">
        <v>1507253</v>
      </c>
      <c r="C12" s="19">
        <v>0</v>
      </c>
      <c r="D12" s="59">
        <v>1692324</v>
      </c>
      <c r="E12" s="60">
        <v>1692324</v>
      </c>
      <c r="F12" s="60">
        <v>88780</v>
      </c>
      <c r="G12" s="60">
        <v>88780</v>
      </c>
      <c r="H12" s="60">
        <v>88780</v>
      </c>
      <c r="I12" s="60">
        <v>266340</v>
      </c>
      <c r="J12" s="60">
        <v>88780</v>
      </c>
      <c r="K12" s="60">
        <v>88780</v>
      </c>
      <c r="L12" s="60">
        <v>88780</v>
      </c>
      <c r="M12" s="60">
        <v>266340</v>
      </c>
      <c r="N12" s="60">
        <v>88780</v>
      </c>
      <c r="O12" s="60">
        <v>166545</v>
      </c>
      <c r="P12" s="60">
        <v>124292</v>
      </c>
      <c r="Q12" s="60">
        <v>379617</v>
      </c>
      <c r="R12" s="60">
        <v>124292</v>
      </c>
      <c r="S12" s="60">
        <v>124292</v>
      </c>
      <c r="T12" s="60">
        <v>124292</v>
      </c>
      <c r="U12" s="60">
        <v>372876</v>
      </c>
      <c r="V12" s="60">
        <v>1285173</v>
      </c>
      <c r="W12" s="60">
        <v>1692324</v>
      </c>
      <c r="X12" s="60">
        <v>-407151</v>
      </c>
      <c r="Y12" s="61">
        <v>-24.06</v>
      </c>
      <c r="Z12" s="62">
        <v>1692324</v>
      </c>
    </row>
    <row r="13" spans="1:26" ht="13.5">
      <c r="A13" s="58" t="s">
        <v>278</v>
      </c>
      <c r="B13" s="19">
        <v>15516451</v>
      </c>
      <c r="C13" s="19">
        <v>0</v>
      </c>
      <c r="D13" s="59">
        <v>8000000</v>
      </c>
      <c r="E13" s="60">
        <v>8000000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8000000</v>
      </c>
      <c r="X13" s="60">
        <v>-8000000</v>
      </c>
      <c r="Y13" s="61">
        <v>-100</v>
      </c>
      <c r="Z13" s="62">
        <v>8000000</v>
      </c>
    </row>
    <row r="14" spans="1:26" ht="13.5">
      <c r="A14" s="58" t="s">
        <v>40</v>
      </c>
      <c r="B14" s="19">
        <v>1122127</v>
      </c>
      <c r="C14" s="19">
        <v>0</v>
      </c>
      <c r="D14" s="59">
        <v>195000</v>
      </c>
      <c r="E14" s="60">
        <v>195000</v>
      </c>
      <c r="F14" s="60">
        <v>111198</v>
      </c>
      <c r="G14" s="60">
        <v>102385</v>
      </c>
      <c r="H14" s="60">
        <v>87403</v>
      </c>
      <c r="I14" s="60">
        <v>300986</v>
      </c>
      <c r="J14" s="60">
        <v>154024</v>
      </c>
      <c r="K14" s="60">
        <v>103633</v>
      </c>
      <c r="L14" s="60">
        <v>39213</v>
      </c>
      <c r="M14" s="60">
        <v>296870</v>
      </c>
      <c r="N14" s="60">
        <v>-253733</v>
      </c>
      <c r="O14" s="60">
        <v>40026</v>
      </c>
      <c r="P14" s="60">
        <v>68021</v>
      </c>
      <c r="Q14" s="60">
        <v>-145686</v>
      </c>
      <c r="R14" s="60">
        <v>6411</v>
      </c>
      <c r="S14" s="60">
        <v>23366</v>
      </c>
      <c r="T14" s="60">
        <v>83121</v>
      </c>
      <c r="U14" s="60">
        <v>112898</v>
      </c>
      <c r="V14" s="60">
        <v>565068</v>
      </c>
      <c r="W14" s="60">
        <v>195000</v>
      </c>
      <c r="X14" s="60">
        <v>370068</v>
      </c>
      <c r="Y14" s="61">
        <v>189.78</v>
      </c>
      <c r="Z14" s="62">
        <v>195000</v>
      </c>
    </row>
    <row r="15" spans="1:26" ht="13.5">
      <c r="A15" s="58" t="s">
        <v>41</v>
      </c>
      <c r="B15" s="19">
        <v>7942343</v>
      </c>
      <c r="C15" s="19">
        <v>0</v>
      </c>
      <c r="D15" s="59">
        <v>9396000</v>
      </c>
      <c r="E15" s="60">
        <v>9396000</v>
      </c>
      <c r="F15" s="60">
        <v>954197</v>
      </c>
      <c r="G15" s="60">
        <v>969920</v>
      </c>
      <c r="H15" s="60">
        <v>891202</v>
      </c>
      <c r="I15" s="60">
        <v>2815319</v>
      </c>
      <c r="J15" s="60">
        <v>1238928</v>
      </c>
      <c r="K15" s="60">
        <v>605514</v>
      </c>
      <c r="L15" s="60">
        <v>577918</v>
      </c>
      <c r="M15" s="60">
        <v>2422360</v>
      </c>
      <c r="N15" s="60">
        <v>639941</v>
      </c>
      <c r="O15" s="60">
        <v>608733</v>
      </c>
      <c r="P15" s="60">
        <v>576782</v>
      </c>
      <c r="Q15" s="60">
        <v>1825456</v>
      </c>
      <c r="R15" s="60">
        <v>615666</v>
      </c>
      <c r="S15" s="60">
        <v>12927</v>
      </c>
      <c r="T15" s="60">
        <v>783601</v>
      </c>
      <c r="U15" s="60">
        <v>1412194</v>
      </c>
      <c r="V15" s="60">
        <v>8475329</v>
      </c>
      <c r="W15" s="60">
        <v>9396000</v>
      </c>
      <c r="X15" s="60">
        <v>-920671</v>
      </c>
      <c r="Y15" s="61">
        <v>-9.8</v>
      </c>
      <c r="Z15" s="62">
        <v>9396000</v>
      </c>
    </row>
    <row r="16" spans="1:26" ht="13.5">
      <c r="A16" s="69" t="s">
        <v>42</v>
      </c>
      <c r="B16" s="19">
        <v>5629261</v>
      </c>
      <c r="C16" s="19">
        <v>0</v>
      </c>
      <c r="D16" s="59">
        <v>5718176</v>
      </c>
      <c r="E16" s="60">
        <v>5718176</v>
      </c>
      <c r="F16" s="60">
        <v>311542</v>
      </c>
      <c r="G16" s="60">
        <v>261663</v>
      </c>
      <c r="H16" s="60">
        <v>282220</v>
      </c>
      <c r="I16" s="60">
        <v>855425</v>
      </c>
      <c r="J16" s="60">
        <v>1216435</v>
      </c>
      <c r="K16" s="60">
        <v>288267</v>
      </c>
      <c r="L16" s="60">
        <v>509484</v>
      </c>
      <c r="M16" s="60">
        <v>2014186</v>
      </c>
      <c r="N16" s="60">
        <v>310223</v>
      </c>
      <c r="O16" s="60">
        <v>0</v>
      </c>
      <c r="P16" s="60">
        <v>0</v>
      </c>
      <c r="Q16" s="60">
        <v>310223</v>
      </c>
      <c r="R16" s="60">
        <v>0</v>
      </c>
      <c r="S16" s="60">
        <v>0</v>
      </c>
      <c r="T16" s="60">
        <v>0</v>
      </c>
      <c r="U16" s="60">
        <v>0</v>
      </c>
      <c r="V16" s="60">
        <v>3179834</v>
      </c>
      <c r="W16" s="60">
        <v>5718176</v>
      </c>
      <c r="X16" s="60">
        <v>-2538342</v>
      </c>
      <c r="Y16" s="61">
        <v>-44.39</v>
      </c>
      <c r="Z16" s="62">
        <v>5718176</v>
      </c>
    </row>
    <row r="17" spans="1:26" ht="13.5">
      <c r="A17" s="58" t="s">
        <v>43</v>
      </c>
      <c r="B17" s="19">
        <v>15928439</v>
      </c>
      <c r="C17" s="19">
        <v>0</v>
      </c>
      <c r="D17" s="59">
        <v>14792020</v>
      </c>
      <c r="E17" s="60">
        <v>14792020</v>
      </c>
      <c r="F17" s="60">
        <v>859199</v>
      </c>
      <c r="G17" s="60">
        <v>1611934</v>
      </c>
      <c r="H17" s="60">
        <v>1650953</v>
      </c>
      <c r="I17" s="60">
        <v>4122086</v>
      </c>
      <c r="J17" s="60">
        <v>1239309</v>
      </c>
      <c r="K17" s="60">
        <v>1033507</v>
      </c>
      <c r="L17" s="60">
        <v>1120064</v>
      </c>
      <c r="M17" s="60">
        <v>3392880</v>
      </c>
      <c r="N17" s="60">
        <v>1432466</v>
      </c>
      <c r="O17" s="60">
        <v>1532815</v>
      </c>
      <c r="P17" s="60">
        <v>5176207</v>
      </c>
      <c r="Q17" s="60">
        <v>8141488</v>
      </c>
      <c r="R17" s="60">
        <v>1283557</v>
      </c>
      <c r="S17" s="60">
        <v>3153439</v>
      </c>
      <c r="T17" s="60">
        <v>-1680524</v>
      </c>
      <c r="U17" s="60">
        <v>2756472</v>
      </c>
      <c r="V17" s="60">
        <v>18412926</v>
      </c>
      <c r="W17" s="60">
        <v>14792020</v>
      </c>
      <c r="X17" s="60">
        <v>3620906</v>
      </c>
      <c r="Y17" s="61">
        <v>24.48</v>
      </c>
      <c r="Z17" s="62">
        <v>14792020</v>
      </c>
    </row>
    <row r="18" spans="1:26" ht="13.5">
      <c r="A18" s="70" t="s">
        <v>44</v>
      </c>
      <c r="B18" s="71">
        <f>SUM(B11:B17)</f>
        <v>66232584</v>
      </c>
      <c r="C18" s="71">
        <f>SUM(C11:C17)</f>
        <v>0</v>
      </c>
      <c r="D18" s="72">
        <f aca="true" t="shared" si="1" ref="D18:Z18">SUM(D11:D17)</f>
        <v>59525928</v>
      </c>
      <c r="E18" s="73">
        <f t="shared" si="1"/>
        <v>59525928</v>
      </c>
      <c r="F18" s="73">
        <f t="shared" si="1"/>
        <v>3949869</v>
      </c>
      <c r="G18" s="73">
        <f t="shared" si="1"/>
        <v>4638648</v>
      </c>
      <c r="H18" s="73">
        <f t="shared" si="1"/>
        <v>4588979</v>
      </c>
      <c r="I18" s="73">
        <f t="shared" si="1"/>
        <v>13177496</v>
      </c>
      <c r="J18" s="73">
        <f t="shared" si="1"/>
        <v>5524886</v>
      </c>
      <c r="K18" s="73">
        <f t="shared" si="1"/>
        <v>4745884</v>
      </c>
      <c r="L18" s="73">
        <f t="shared" si="1"/>
        <v>3902105</v>
      </c>
      <c r="M18" s="73">
        <f t="shared" si="1"/>
        <v>14172875</v>
      </c>
      <c r="N18" s="73">
        <f t="shared" si="1"/>
        <v>3859175</v>
      </c>
      <c r="O18" s="73">
        <f t="shared" si="1"/>
        <v>3977606</v>
      </c>
      <c r="P18" s="73">
        <f t="shared" si="1"/>
        <v>7634212</v>
      </c>
      <c r="Q18" s="73">
        <f t="shared" si="1"/>
        <v>15470993</v>
      </c>
      <c r="R18" s="73">
        <f t="shared" si="1"/>
        <v>3692843</v>
      </c>
      <c r="S18" s="73">
        <f t="shared" si="1"/>
        <v>4949347</v>
      </c>
      <c r="T18" s="73">
        <f t="shared" si="1"/>
        <v>1040687</v>
      </c>
      <c r="U18" s="73">
        <f t="shared" si="1"/>
        <v>9682877</v>
      </c>
      <c r="V18" s="73">
        <f t="shared" si="1"/>
        <v>52504241</v>
      </c>
      <c r="W18" s="73">
        <f t="shared" si="1"/>
        <v>59525928</v>
      </c>
      <c r="X18" s="73">
        <f t="shared" si="1"/>
        <v>-7021687</v>
      </c>
      <c r="Y18" s="67">
        <f>+IF(W18&lt;&gt;0,(X18/W18)*100,0)</f>
        <v>-11.796014335131407</v>
      </c>
      <c r="Z18" s="74">
        <f t="shared" si="1"/>
        <v>59525928</v>
      </c>
    </row>
    <row r="19" spans="1:26" ht="13.5">
      <c r="A19" s="70" t="s">
        <v>45</v>
      </c>
      <c r="B19" s="75">
        <f>+B10-B18</f>
        <v>-14057692</v>
      </c>
      <c r="C19" s="75">
        <f>+C10-C18</f>
        <v>0</v>
      </c>
      <c r="D19" s="76">
        <f aca="true" t="shared" si="2" ref="D19:Z19">+D10-D18</f>
        <v>-7028075</v>
      </c>
      <c r="E19" s="77">
        <f t="shared" si="2"/>
        <v>-7028075</v>
      </c>
      <c r="F19" s="77">
        <f t="shared" si="2"/>
        <v>9869972</v>
      </c>
      <c r="G19" s="77">
        <f t="shared" si="2"/>
        <v>-1576052</v>
      </c>
      <c r="H19" s="77">
        <f t="shared" si="2"/>
        <v>-2982450</v>
      </c>
      <c r="I19" s="77">
        <f t="shared" si="2"/>
        <v>5311470</v>
      </c>
      <c r="J19" s="77">
        <f t="shared" si="2"/>
        <v>-1744758</v>
      </c>
      <c r="K19" s="77">
        <f t="shared" si="2"/>
        <v>-2497985</v>
      </c>
      <c r="L19" s="77">
        <f t="shared" si="2"/>
        <v>4120600</v>
      </c>
      <c r="M19" s="77">
        <f t="shared" si="2"/>
        <v>-122143</v>
      </c>
      <c r="N19" s="77">
        <f t="shared" si="2"/>
        <v>-1825990</v>
      </c>
      <c r="O19" s="77">
        <f t="shared" si="2"/>
        <v>-2023026</v>
      </c>
      <c r="P19" s="77">
        <f t="shared" si="2"/>
        <v>-1213738</v>
      </c>
      <c r="Q19" s="77">
        <f t="shared" si="2"/>
        <v>-5062754</v>
      </c>
      <c r="R19" s="77">
        <f t="shared" si="2"/>
        <v>-1858400</v>
      </c>
      <c r="S19" s="77">
        <f t="shared" si="2"/>
        <v>-2699663</v>
      </c>
      <c r="T19" s="77">
        <f t="shared" si="2"/>
        <v>645523</v>
      </c>
      <c r="U19" s="77">
        <f t="shared" si="2"/>
        <v>-3912540</v>
      </c>
      <c r="V19" s="77">
        <f t="shared" si="2"/>
        <v>-3785967</v>
      </c>
      <c r="W19" s="77">
        <f>IF(E10=E18,0,W10-W18)</f>
        <v>-7028075</v>
      </c>
      <c r="X19" s="77">
        <f t="shared" si="2"/>
        <v>3242108</v>
      </c>
      <c r="Y19" s="78">
        <f>+IF(W19&lt;&gt;0,(X19/W19)*100,0)</f>
        <v>-46.130811068464695</v>
      </c>
      <c r="Z19" s="79">
        <f t="shared" si="2"/>
        <v>-7028075</v>
      </c>
    </row>
    <row r="20" spans="1:26" ht="13.5">
      <c r="A20" s="58" t="s">
        <v>46</v>
      </c>
      <c r="B20" s="19">
        <v>16742251</v>
      </c>
      <c r="C20" s="19">
        <v>0</v>
      </c>
      <c r="D20" s="59">
        <v>39428500</v>
      </c>
      <c r="E20" s="60">
        <v>39428500</v>
      </c>
      <c r="F20" s="60">
        <v>0</v>
      </c>
      <c r="G20" s="60">
        <v>0</v>
      </c>
      <c r="H20" s="60">
        <v>0</v>
      </c>
      <c r="I20" s="60">
        <v>0</v>
      </c>
      <c r="J20" s="60">
        <v>14106547</v>
      </c>
      <c r="K20" s="60">
        <v>0</v>
      </c>
      <c r="L20" s="60">
        <v>0</v>
      </c>
      <c r="M20" s="60">
        <v>14106547</v>
      </c>
      <c r="N20" s="60">
        <v>1819010</v>
      </c>
      <c r="O20" s="60">
        <v>0</v>
      </c>
      <c r="P20" s="60">
        <v>0</v>
      </c>
      <c r="Q20" s="60">
        <v>1819010</v>
      </c>
      <c r="R20" s="60">
        <v>0</v>
      </c>
      <c r="S20" s="60">
        <v>14090271</v>
      </c>
      <c r="T20" s="60">
        <v>0</v>
      </c>
      <c r="U20" s="60">
        <v>14090271</v>
      </c>
      <c r="V20" s="60">
        <v>30015828</v>
      </c>
      <c r="W20" s="60">
        <v>39428500</v>
      </c>
      <c r="X20" s="60">
        <v>-9412672</v>
      </c>
      <c r="Y20" s="61">
        <v>-23.87</v>
      </c>
      <c r="Z20" s="62">
        <v>39428500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2684559</v>
      </c>
      <c r="C22" s="86">
        <f>SUM(C19:C21)</f>
        <v>0</v>
      </c>
      <c r="D22" s="87">
        <f aca="true" t="shared" si="3" ref="D22:Z22">SUM(D19:D21)</f>
        <v>32400425</v>
      </c>
      <c r="E22" s="88">
        <f t="shared" si="3"/>
        <v>32400425</v>
      </c>
      <c r="F22" s="88">
        <f t="shared" si="3"/>
        <v>9869972</v>
      </c>
      <c r="G22" s="88">
        <f t="shared" si="3"/>
        <v>-1576052</v>
      </c>
      <c r="H22" s="88">
        <f t="shared" si="3"/>
        <v>-2982450</v>
      </c>
      <c r="I22" s="88">
        <f t="shared" si="3"/>
        <v>5311470</v>
      </c>
      <c r="J22" s="88">
        <f t="shared" si="3"/>
        <v>12361789</v>
      </c>
      <c r="K22" s="88">
        <f t="shared" si="3"/>
        <v>-2497985</v>
      </c>
      <c r="L22" s="88">
        <f t="shared" si="3"/>
        <v>4120600</v>
      </c>
      <c r="M22" s="88">
        <f t="shared" si="3"/>
        <v>13984404</v>
      </c>
      <c r="N22" s="88">
        <f t="shared" si="3"/>
        <v>-6980</v>
      </c>
      <c r="O22" s="88">
        <f t="shared" si="3"/>
        <v>-2023026</v>
      </c>
      <c r="P22" s="88">
        <f t="shared" si="3"/>
        <v>-1213738</v>
      </c>
      <c r="Q22" s="88">
        <f t="shared" si="3"/>
        <v>-3243744</v>
      </c>
      <c r="R22" s="88">
        <f t="shared" si="3"/>
        <v>-1858400</v>
      </c>
      <c r="S22" s="88">
        <f t="shared" si="3"/>
        <v>11390608</v>
      </c>
      <c r="T22" s="88">
        <f t="shared" si="3"/>
        <v>645523</v>
      </c>
      <c r="U22" s="88">
        <f t="shared" si="3"/>
        <v>10177731</v>
      </c>
      <c r="V22" s="88">
        <f t="shared" si="3"/>
        <v>26229861</v>
      </c>
      <c r="W22" s="88">
        <f t="shared" si="3"/>
        <v>32400425</v>
      </c>
      <c r="X22" s="88">
        <f t="shared" si="3"/>
        <v>-6170564</v>
      </c>
      <c r="Y22" s="89">
        <f>+IF(W22&lt;&gt;0,(X22/W22)*100,0)</f>
        <v>-19.04470080253577</v>
      </c>
      <c r="Z22" s="90">
        <f t="shared" si="3"/>
        <v>32400425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2684559</v>
      </c>
      <c r="C24" s="75">
        <f>SUM(C22:C23)</f>
        <v>0</v>
      </c>
      <c r="D24" s="76">
        <f aca="true" t="shared" si="4" ref="D24:Z24">SUM(D22:D23)</f>
        <v>32400425</v>
      </c>
      <c r="E24" s="77">
        <f t="shared" si="4"/>
        <v>32400425</v>
      </c>
      <c r="F24" s="77">
        <f t="shared" si="4"/>
        <v>9869972</v>
      </c>
      <c r="G24" s="77">
        <f t="shared" si="4"/>
        <v>-1576052</v>
      </c>
      <c r="H24" s="77">
        <f t="shared" si="4"/>
        <v>-2982450</v>
      </c>
      <c r="I24" s="77">
        <f t="shared" si="4"/>
        <v>5311470</v>
      </c>
      <c r="J24" s="77">
        <f t="shared" si="4"/>
        <v>12361789</v>
      </c>
      <c r="K24" s="77">
        <f t="shared" si="4"/>
        <v>-2497985</v>
      </c>
      <c r="L24" s="77">
        <f t="shared" si="4"/>
        <v>4120600</v>
      </c>
      <c r="M24" s="77">
        <f t="shared" si="4"/>
        <v>13984404</v>
      </c>
      <c r="N24" s="77">
        <f t="shared" si="4"/>
        <v>-6980</v>
      </c>
      <c r="O24" s="77">
        <f t="shared" si="4"/>
        <v>-2023026</v>
      </c>
      <c r="P24" s="77">
        <f t="shared" si="4"/>
        <v>-1213738</v>
      </c>
      <c r="Q24" s="77">
        <f t="shared" si="4"/>
        <v>-3243744</v>
      </c>
      <c r="R24" s="77">
        <f t="shared" si="4"/>
        <v>-1858400</v>
      </c>
      <c r="S24" s="77">
        <f t="shared" si="4"/>
        <v>11390608</v>
      </c>
      <c r="T24" s="77">
        <f t="shared" si="4"/>
        <v>645523</v>
      </c>
      <c r="U24" s="77">
        <f t="shared" si="4"/>
        <v>10177731</v>
      </c>
      <c r="V24" s="77">
        <f t="shared" si="4"/>
        <v>26229861</v>
      </c>
      <c r="W24" s="77">
        <f t="shared" si="4"/>
        <v>32400425</v>
      </c>
      <c r="X24" s="77">
        <f t="shared" si="4"/>
        <v>-6170564</v>
      </c>
      <c r="Y24" s="78">
        <f>+IF(W24&lt;&gt;0,(X24/W24)*100,0)</f>
        <v>-19.04470080253577</v>
      </c>
      <c r="Z24" s="79">
        <f t="shared" si="4"/>
        <v>32400425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21253865</v>
      </c>
      <c r="C27" s="22">
        <v>0</v>
      </c>
      <c r="D27" s="99">
        <v>37029034</v>
      </c>
      <c r="E27" s="100">
        <v>37029034</v>
      </c>
      <c r="F27" s="100">
        <v>1465555</v>
      </c>
      <c r="G27" s="100">
        <v>646380</v>
      </c>
      <c r="H27" s="100">
        <v>2291037</v>
      </c>
      <c r="I27" s="100">
        <v>4402972</v>
      </c>
      <c r="J27" s="100">
        <v>5906043</v>
      </c>
      <c r="K27" s="100">
        <v>970844</v>
      </c>
      <c r="L27" s="100">
        <v>2232913</v>
      </c>
      <c r="M27" s="100">
        <v>9109800</v>
      </c>
      <c r="N27" s="100">
        <v>1615158</v>
      </c>
      <c r="O27" s="100">
        <v>1488516</v>
      </c>
      <c r="P27" s="100">
        <v>1024649</v>
      </c>
      <c r="Q27" s="100">
        <v>4128323</v>
      </c>
      <c r="R27" s="100">
        <v>2354316</v>
      </c>
      <c r="S27" s="100">
        <v>14125307</v>
      </c>
      <c r="T27" s="100">
        <v>1366988</v>
      </c>
      <c r="U27" s="100">
        <v>17846611</v>
      </c>
      <c r="V27" s="100">
        <v>35487706</v>
      </c>
      <c r="W27" s="100">
        <v>37029034</v>
      </c>
      <c r="X27" s="100">
        <v>-1541328</v>
      </c>
      <c r="Y27" s="101">
        <v>-4.16</v>
      </c>
      <c r="Z27" s="102">
        <v>37029034</v>
      </c>
    </row>
    <row r="28" spans="1:26" ht="13.5">
      <c r="A28" s="103" t="s">
        <v>46</v>
      </c>
      <c r="B28" s="19">
        <v>20171462</v>
      </c>
      <c r="C28" s="19">
        <v>0</v>
      </c>
      <c r="D28" s="59">
        <v>36889034</v>
      </c>
      <c r="E28" s="60">
        <v>36889034</v>
      </c>
      <c r="F28" s="60">
        <v>1464623</v>
      </c>
      <c r="G28" s="60">
        <v>646380</v>
      </c>
      <c r="H28" s="60">
        <v>2291037</v>
      </c>
      <c r="I28" s="60">
        <v>4402040</v>
      </c>
      <c r="J28" s="60">
        <v>5901215</v>
      </c>
      <c r="K28" s="60">
        <v>970844</v>
      </c>
      <c r="L28" s="60">
        <v>2232913</v>
      </c>
      <c r="M28" s="60">
        <v>9104972</v>
      </c>
      <c r="N28" s="60">
        <v>1615158</v>
      </c>
      <c r="O28" s="60">
        <v>1488516</v>
      </c>
      <c r="P28" s="60">
        <v>1024649</v>
      </c>
      <c r="Q28" s="60">
        <v>4128323</v>
      </c>
      <c r="R28" s="60">
        <v>2280404</v>
      </c>
      <c r="S28" s="60">
        <v>14125307</v>
      </c>
      <c r="T28" s="60">
        <v>1366988</v>
      </c>
      <c r="U28" s="60">
        <v>17772699</v>
      </c>
      <c r="V28" s="60">
        <v>35408034</v>
      </c>
      <c r="W28" s="60">
        <v>36889034</v>
      </c>
      <c r="X28" s="60">
        <v>-1481000</v>
      </c>
      <c r="Y28" s="61">
        <v>-4.01</v>
      </c>
      <c r="Z28" s="62">
        <v>36889034</v>
      </c>
    </row>
    <row r="29" spans="1:26" ht="13.5">
      <c r="A29" s="58" t="s">
        <v>282</v>
      </c>
      <c r="B29" s="19">
        <v>63293</v>
      </c>
      <c r="C29" s="19">
        <v>0</v>
      </c>
      <c r="D29" s="59">
        <v>0</v>
      </c>
      <c r="E29" s="60">
        <v>0</v>
      </c>
      <c r="F29" s="60">
        <v>932</v>
      </c>
      <c r="G29" s="60">
        <v>0</v>
      </c>
      <c r="H29" s="60">
        <v>0</v>
      </c>
      <c r="I29" s="60">
        <v>932</v>
      </c>
      <c r="J29" s="60">
        <v>-932</v>
      </c>
      <c r="K29" s="60">
        <v>0</v>
      </c>
      <c r="L29" s="60">
        <v>0</v>
      </c>
      <c r="M29" s="60">
        <v>-932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733336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285774</v>
      </c>
      <c r="C31" s="19">
        <v>0</v>
      </c>
      <c r="D31" s="59">
        <v>140000</v>
      </c>
      <c r="E31" s="60">
        <v>140000</v>
      </c>
      <c r="F31" s="60">
        <v>0</v>
      </c>
      <c r="G31" s="60">
        <v>0</v>
      </c>
      <c r="H31" s="60">
        <v>0</v>
      </c>
      <c r="I31" s="60">
        <v>0</v>
      </c>
      <c r="J31" s="60">
        <v>5760</v>
      </c>
      <c r="K31" s="60">
        <v>0</v>
      </c>
      <c r="L31" s="60">
        <v>0</v>
      </c>
      <c r="M31" s="60">
        <v>5760</v>
      </c>
      <c r="N31" s="60">
        <v>0</v>
      </c>
      <c r="O31" s="60">
        <v>0</v>
      </c>
      <c r="P31" s="60">
        <v>0</v>
      </c>
      <c r="Q31" s="60">
        <v>0</v>
      </c>
      <c r="R31" s="60">
        <v>73912</v>
      </c>
      <c r="S31" s="60">
        <v>0</v>
      </c>
      <c r="T31" s="60">
        <v>0</v>
      </c>
      <c r="U31" s="60">
        <v>73912</v>
      </c>
      <c r="V31" s="60">
        <v>79672</v>
      </c>
      <c r="W31" s="60">
        <v>140000</v>
      </c>
      <c r="X31" s="60">
        <v>-60328</v>
      </c>
      <c r="Y31" s="61">
        <v>-43.09</v>
      </c>
      <c r="Z31" s="62">
        <v>140000</v>
      </c>
    </row>
    <row r="32" spans="1:26" ht="13.5">
      <c r="A32" s="70" t="s">
        <v>54</v>
      </c>
      <c r="B32" s="22">
        <f>SUM(B28:B31)</f>
        <v>21253865</v>
      </c>
      <c r="C32" s="22">
        <f>SUM(C28:C31)</f>
        <v>0</v>
      </c>
      <c r="D32" s="99">
        <f aca="true" t="shared" si="5" ref="D32:Z32">SUM(D28:D31)</f>
        <v>37029034</v>
      </c>
      <c r="E32" s="100">
        <f t="shared" si="5"/>
        <v>37029034</v>
      </c>
      <c r="F32" s="100">
        <f t="shared" si="5"/>
        <v>1465555</v>
      </c>
      <c r="G32" s="100">
        <f t="shared" si="5"/>
        <v>646380</v>
      </c>
      <c r="H32" s="100">
        <f t="shared" si="5"/>
        <v>2291037</v>
      </c>
      <c r="I32" s="100">
        <f t="shared" si="5"/>
        <v>4402972</v>
      </c>
      <c r="J32" s="100">
        <f t="shared" si="5"/>
        <v>5906043</v>
      </c>
      <c r="K32" s="100">
        <f t="shared" si="5"/>
        <v>970844</v>
      </c>
      <c r="L32" s="100">
        <f t="shared" si="5"/>
        <v>2232913</v>
      </c>
      <c r="M32" s="100">
        <f t="shared" si="5"/>
        <v>9109800</v>
      </c>
      <c r="N32" s="100">
        <f t="shared" si="5"/>
        <v>1615158</v>
      </c>
      <c r="O32" s="100">
        <f t="shared" si="5"/>
        <v>1488516</v>
      </c>
      <c r="P32" s="100">
        <f t="shared" si="5"/>
        <v>1024649</v>
      </c>
      <c r="Q32" s="100">
        <f t="shared" si="5"/>
        <v>4128323</v>
      </c>
      <c r="R32" s="100">
        <f t="shared" si="5"/>
        <v>2354316</v>
      </c>
      <c r="S32" s="100">
        <f t="shared" si="5"/>
        <v>14125307</v>
      </c>
      <c r="T32" s="100">
        <f t="shared" si="5"/>
        <v>1366988</v>
      </c>
      <c r="U32" s="100">
        <f t="shared" si="5"/>
        <v>17846611</v>
      </c>
      <c r="V32" s="100">
        <f t="shared" si="5"/>
        <v>35487706</v>
      </c>
      <c r="W32" s="100">
        <f t="shared" si="5"/>
        <v>37029034</v>
      </c>
      <c r="X32" s="100">
        <f t="shared" si="5"/>
        <v>-1541328</v>
      </c>
      <c r="Y32" s="101">
        <f>+IF(W32&lt;&gt;0,(X32/W32)*100,0)</f>
        <v>-4.162485038092001</v>
      </c>
      <c r="Z32" s="102">
        <f t="shared" si="5"/>
        <v>37029034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2576100</v>
      </c>
      <c r="C35" s="19">
        <v>0</v>
      </c>
      <c r="D35" s="59">
        <v>9514177</v>
      </c>
      <c r="E35" s="60">
        <v>9514177</v>
      </c>
      <c r="F35" s="60">
        <v>3307239</v>
      </c>
      <c r="G35" s="60">
        <v>6066096</v>
      </c>
      <c r="H35" s="60">
        <v>6066096</v>
      </c>
      <c r="I35" s="60">
        <v>6066096</v>
      </c>
      <c r="J35" s="60">
        <v>14476122</v>
      </c>
      <c r="K35" s="60">
        <v>13184750</v>
      </c>
      <c r="L35" s="60">
        <v>12180106</v>
      </c>
      <c r="M35" s="60">
        <v>12180106</v>
      </c>
      <c r="N35" s="60">
        <v>16075353</v>
      </c>
      <c r="O35" s="60">
        <v>9920083</v>
      </c>
      <c r="P35" s="60">
        <v>16765391</v>
      </c>
      <c r="Q35" s="60">
        <v>16765391</v>
      </c>
      <c r="R35" s="60">
        <v>10810877</v>
      </c>
      <c r="S35" s="60">
        <v>12219102</v>
      </c>
      <c r="T35" s="60">
        <v>10403200</v>
      </c>
      <c r="U35" s="60">
        <v>10403200</v>
      </c>
      <c r="V35" s="60">
        <v>10403200</v>
      </c>
      <c r="W35" s="60">
        <v>9514177</v>
      </c>
      <c r="X35" s="60">
        <v>889023</v>
      </c>
      <c r="Y35" s="61">
        <v>9.34</v>
      </c>
      <c r="Z35" s="62">
        <v>9514177</v>
      </c>
    </row>
    <row r="36" spans="1:26" ht="13.5">
      <c r="A36" s="58" t="s">
        <v>57</v>
      </c>
      <c r="B36" s="19">
        <v>222618090</v>
      </c>
      <c r="C36" s="19">
        <v>0</v>
      </c>
      <c r="D36" s="59">
        <v>77300299</v>
      </c>
      <c r="E36" s="60">
        <v>77300299</v>
      </c>
      <c r="F36" s="60">
        <v>91861314</v>
      </c>
      <c r="G36" s="60">
        <v>91870957</v>
      </c>
      <c r="H36" s="60">
        <v>91870957</v>
      </c>
      <c r="I36" s="60">
        <v>91870957</v>
      </c>
      <c r="J36" s="60">
        <v>91875957</v>
      </c>
      <c r="K36" s="60">
        <v>91875956</v>
      </c>
      <c r="L36" s="60">
        <v>91985956</v>
      </c>
      <c r="M36" s="60">
        <v>91985956</v>
      </c>
      <c r="N36" s="60">
        <v>241906184</v>
      </c>
      <c r="O36" s="60">
        <v>241906184</v>
      </c>
      <c r="P36" s="60">
        <v>241796184</v>
      </c>
      <c r="Q36" s="60">
        <v>241796184</v>
      </c>
      <c r="R36" s="60">
        <v>244253446</v>
      </c>
      <c r="S36" s="60">
        <v>241796184</v>
      </c>
      <c r="T36" s="60">
        <v>242707542</v>
      </c>
      <c r="U36" s="60">
        <v>242707542</v>
      </c>
      <c r="V36" s="60">
        <v>242707542</v>
      </c>
      <c r="W36" s="60">
        <v>77300299</v>
      </c>
      <c r="X36" s="60">
        <v>165407243</v>
      </c>
      <c r="Y36" s="61">
        <v>213.98</v>
      </c>
      <c r="Z36" s="62">
        <v>77300299</v>
      </c>
    </row>
    <row r="37" spans="1:26" ht="13.5">
      <c r="A37" s="58" t="s">
        <v>58</v>
      </c>
      <c r="B37" s="19">
        <v>20241822</v>
      </c>
      <c r="C37" s="19">
        <v>0</v>
      </c>
      <c r="D37" s="59">
        <v>8745000</v>
      </c>
      <c r="E37" s="60">
        <v>8745000</v>
      </c>
      <c r="F37" s="60">
        <v>21159373</v>
      </c>
      <c r="G37" s="60">
        <v>20020318</v>
      </c>
      <c r="H37" s="60">
        <v>20020318</v>
      </c>
      <c r="I37" s="60">
        <v>20020318</v>
      </c>
      <c r="J37" s="60">
        <v>31057571</v>
      </c>
      <c r="K37" s="60">
        <v>27233319</v>
      </c>
      <c r="L37" s="60">
        <v>27991923</v>
      </c>
      <c r="M37" s="60">
        <v>27991923</v>
      </c>
      <c r="N37" s="60">
        <v>30115247</v>
      </c>
      <c r="O37" s="60">
        <v>30100442</v>
      </c>
      <c r="P37" s="60">
        <v>38102615</v>
      </c>
      <c r="Q37" s="60">
        <v>38102615</v>
      </c>
      <c r="R37" s="60">
        <v>30711809</v>
      </c>
      <c r="S37" s="60">
        <v>41699285</v>
      </c>
      <c r="T37" s="60">
        <v>42108261</v>
      </c>
      <c r="U37" s="60">
        <v>42108261</v>
      </c>
      <c r="V37" s="60">
        <v>42108261</v>
      </c>
      <c r="W37" s="60">
        <v>8745000</v>
      </c>
      <c r="X37" s="60">
        <v>33363261</v>
      </c>
      <c r="Y37" s="61">
        <v>381.51</v>
      </c>
      <c r="Z37" s="62">
        <v>8745000</v>
      </c>
    </row>
    <row r="38" spans="1:26" ht="13.5">
      <c r="A38" s="58" t="s">
        <v>59</v>
      </c>
      <c r="B38" s="19">
        <v>4960193</v>
      </c>
      <c r="C38" s="19">
        <v>0</v>
      </c>
      <c r="D38" s="59">
        <v>4125000</v>
      </c>
      <c r="E38" s="60">
        <v>4125000</v>
      </c>
      <c r="F38" s="60">
        <v>4960193</v>
      </c>
      <c r="G38" s="60">
        <v>4960193</v>
      </c>
      <c r="H38" s="60">
        <v>4960193</v>
      </c>
      <c r="I38" s="60">
        <v>4960193</v>
      </c>
      <c r="J38" s="60">
        <v>4960193</v>
      </c>
      <c r="K38" s="60">
        <v>4960193</v>
      </c>
      <c r="L38" s="60">
        <v>4959693</v>
      </c>
      <c r="M38" s="60">
        <v>4959693</v>
      </c>
      <c r="N38" s="60">
        <v>5777102</v>
      </c>
      <c r="O38" s="60">
        <v>5200766</v>
      </c>
      <c r="P38" s="60">
        <v>4977294</v>
      </c>
      <c r="Q38" s="60">
        <v>4977294</v>
      </c>
      <c r="R38" s="60">
        <v>4899013</v>
      </c>
      <c r="S38" s="60">
        <v>4231868</v>
      </c>
      <c r="T38" s="60">
        <v>3635193</v>
      </c>
      <c r="U38" s="60">
        <v>3635193</v>
      </c>
      <c r="V38" s="60">
        <v>3635193</v>
      </c>
      <c r="W38" s="60">
        <v>4125000</v>
      </c>
      <c r="X38" s="60">
        <v>-489807</v>
      </c>
      <c r="Y38" s="61">
        <v>-11.87</v>
      </c>
      <c r="Z38" s="62">
        <v>4125000</v>
      </c>
    </row>
    <row r="39" spans="1:26" ht="13.5">
      <c r="A39" s="58" t="s">
        <v>60</v>
      </c>
      <c r="B39" s="19">
        <v>199992175</v>
      </c>
      <c r="C39" s="19">
        <v>0</v>
      </c>
      <c r="D39" s="59">
        <v>73944476</v>
      </c>
      <c r="E39" s="60">
        <v>73944476</v>
      </c>
      <c r="F39" s="60">
        <v>69048987</v>
      </c>
      <c r="G39" s="60">
        <v>72956542</v>
      </c>
      <c r="H39" s="60">
        <v>72956542</v>
      </c>
      <c r="I39" s="60">
        <v>72956542</v>
      </c>
      <c r="J39" s="60">
        <v>70334315</v>
      </c>
      <c r="K39" s="60">
        <v>72867194</v>
      </c>
      <c r="L39" s="60">
        <v>71214446</v>
      </c>
      <c r="M39" s="60">
        <v>71214446</v>
      </c>
      <c r="N39" s="60">
        <v>222089190</v>
      </c>
      <c r="O39" s="60">
        <v>216525059</v>
      </c>
      <c r="P39" s="60">
        <v>215481666</v>
      </c>
      <c r="Q39" s="60">
        <v>215481666</v>
      </c>
      <c r="R39" s="60">
        <v>219453501</v>
      </c>
      <c r="S39" s="60">
        <v>208084133</v>
      </c>
      <c r="T39" s="60">
        <v>207367288</v>
      </c>
      <c r="U39" s="60">
        <v>207367288</v>
      </c>
      <c r="V39" s="60">
        <v>207367288</v>
      </c>
      <c r="W39" s="60">
        <v>73944476</v>
      </c>
      <c r="X39" s="60">
        <v>133422812</v>
      </c>
      <c r="Y39" s="61">
        <v>180.44</v>
      </c>
      <c r="Z39" s="62">
        <v>73944476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21262351</v>
      </c>
      <c r="C42" s="19">
        <v>0</v>
      </c>
      <c r="D42" s="59">
        <v>-343044</v>
      </c>
      <c r="E42" s="60">
        <v>-343044</v>
      </c>
      <c r="F42" s="60">
        <v>8545036</v>
      </c>
      <c r="G42" s="60">
        <v>-1052180</v>
      </c>
      <c r="H42" s="60">
        <v>184607</v>
      </c>
      <c r="I42" s="60">
        <v>7677463</v>
      </c>
      <c r="J42" s="60">
        <v>8130620</v>
      </c>
      <c r="K42" s="60">
        <v>3561849</v>
      </c>
      <c r="L42" s="60">
        <v>-982194</v>
      </c>
      <c r="M42" s="60">
        <v>10710275</v>
      </c>
      <c r="N42" s="60">
        <v>-2939776</v>
      </c>
      <c r="O42" s="60">
        <v>212068</v>
      </c>
      <c r="P42" s="60">
        <v>8065822</v>
      </c>
      <c r="Q42" s="60">
        <v>5338114</v>
      </c>
      <c r="R42" s="60">
        <v>133028</v>
      </c>
      <c r="S42" s="60">
        <v>3601897</v>
      </c>
      <c r="T42" s="60">
        <v>163400</v>
      </c>
      <c r="U42" s="60">
        <v>3898325</v>
      </c>
      <c r="V42" s="60">
        <v>27624177</v>
      </c>
      <c r="W42" s="60">
        <v>-343044</v>
      </c>
      <c r="X42" s="60">
        <v>27967221</v>
      </c>
      <c r="Y42" s="61">
        <v>-8152.66</v>
      </c>
      <c r="Z42" s="62">
        <v>-343044</v>
      </c>
    </row>
    <row r="43" spans="1:26" ht="13.5">
      <c r="A43" s="58" t="s">
        <v>63</v>
      </c>
      <c r="B43" s="19">
        <v>-21253864</v>
      </c>
      <c r="C43" s="19">
        <v>0</v>
      </c>
      <c r="D43" s="59">
        <v>2399460</v>
      </c>
      <c r="E43" s="60">
        <v>2399460</v>
      </c>
      <c r="F43" s="60">
        <v>-1880963</v>
      </c>
      <c r="G43" s="60">
        <v>-4516060</v>
      </c>
      <c r="H43" s="60">
        <v>-1215406</v>
      </c>
      <c r="I43" s="60">
        <v>-7612429</v>
      </c>
      <c r="J43" s="60">
        <v>-588487</v>
      </c>
      <c r="K43" s="60">
        <v>-6385308</v>
      </c>
      <c r="L43" s="60">
        <v>-1084690</v>
      </c>
      <c r="M43" s="60">
        <v>-8058485</v>
      </c>
      <c r="N43" s="60">
        <v>-975461</v>
      </c>
      <c r="O43" s="60">
        <v>0</v>
      </c>
      <c r="P43" s="60">
        <v>-3229189</v>
      </c>
      <c r="Q43" s="60">
        <v>-4204650</v>
      </c>
      <c r="R43" s="60">
        <v>-6328923</v>
      </c>
      <c r="S43" s="60">
        <v>0</v>
      </c>
      <c r="T43" s="60">
        <v>0</v>
      </c>
      <c r="U43" s="60">
        <v>-6328923</v>
      </c>
      <c r="V43" s="60">
        <v>-26204487</v>
      </c>
      <c r="W43" s="60">
        <v>2399460</v>
      </c>
      <c r="X43" s="60">
        <v>-28603947</v>
      </c>
      <c r="Y43" s="61">
        <v>-1192.1</v>
      </c>
      <c r="Z43" s="62">
        <v>2399460</v>
      </c>
    </row>
    <row r="44" spans="1:26" ht="13.5">
      <c r="A44" s="58" t="s">
        <v>64</v>
      </c>
      <c r="B44" s="19">
        <v>173702</v>
      </c>
      <c r="C44" s="19">
        <v>0</v>
      </c>
      <c r="D44" s="59">
        <v>-740004</v>
      </c>
      <c r="E44" s="60">
        <v>-740004</v>
      </c>
      <c r="F44" s="60">
        <v>-93944</v>
      </c>
      <c r="G44" s="60">
        <v>-66096</v>
      </c>
      <c r="H44" s="60">
        <v>-90595</v>
      </c>
      <c r="I44" s="60">
        <v>-250635</v>
      </c>
      <c r="J44" s="60">
        <v>-105538</v>
      </c>
      <c r="K44" s="60">
        <v>-89692</v>
      </c>
      <c r="L44" s="60">
        <v>-111123</v>
      </c>
      <c r="M44" s="60">
        <v>-306353</v>
      </c>
      <c r="N44" s="60">
        <v>-126727</v>
      </c>
      <c r="O44" s="60">
        <v>-189555</v>
      </c>
      <c r="P44" s="60">
        <v>-96495</v>
      </c>
      <c r="Q44" s="60">
        <v>-412777</v>
      </c>
      <c r="R44" s="60">
        <v>-105496</v>
      </c>
      <c r="S44" s="60">
        <v>-105496</v>
      </c>
      <c r="T44" s="60">
        <v>-104701</v>
      </c>
      <c r="U44" s="60">
        <v>-315693</v>
      </c>
      <c r="V44" s="60">
        <v>-1285458</v>
      </c>
      <c r="W44" s="60">
        <v>-740004</v>
      </c>
      <c r="X44" s="60">
        <v>-545454</v>
      </c>
      <c r="Y44" s="61">
        <v>73.71</v>
      </c>
      <c r="Z44" s="62">
        <v>-740004</v>
      </c>
    </row>
    <row r="45" spans="1:26" ht="13.5">
      <c r="A45" s="70" t="s">
        <v>65</v>
      </c>
      <c r="B45" s="22">
        <v>299471</v>
      </c>
      <c r="C45" s="22">
        <v>0</v>
      </c>
      <c r="D45" s="99">
        <v>1846413</v>
      </c>
      <c r="E45" s="100">
        <v>1846413</v>
      </c>
      <c r="F45" s="100">
        <v>6901793</v>
      </c>
      <c r="G45" s="100">
        <v>1267457</v>
      </c>
      <c r="H45" s="100">
        <v>146063</v>
      </c>
      <c r="I45" s="100">
        <v>146063</v>
      </c>
      <c r="J45" s="100">
        <v>7582658</v>
      </c>
      <c r="K45" s="100">
        <v>4669507</v>
      </c>
      <c r="L45" s="100">
        <v>2491500</v>
      </c>
      <c r="M45" s="100">
        <v>2491500</v>
      </c>
      <c r="N45" s="100">
        <v>-1550464</v>
      </c>
      <c r="O45" s="100">
        <v>-1527951</v>
      </c>
      <c r="P45" s="100">
        <v>3212187</v>
      </c>
      <c r="Q45" s="100">
        <v>-1550464</v>
      </c>
      <c r="R45" s="100">
        <v>-3089204</v>
      </c>
      <c r="S45" s="100">
        <v>407197</v>
      </c>
      <c r="T45" s="100">
        <v>465896</v>
      </c>
      <c r="U45" s="100">
        <v>465896</v>
      </c>
      <c r="V45" s="100">
        <v>465896</v>
      </c>
      <c r="W45" s="100">
        <v>1846413</v>
      </c>
      <c r="X45" s="100">
        <v>-1380517</v>
      </c>
      <c r="Y45" s="101">
        <v>-74.77</v>
      </c>
      <c r="Z45" s="102">
        <v>1846413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631236</v>
      </c>
      <c r="C49" s="52">
        <v>0</v>
      </c>
      <c r="D49" s="129">
        <v>157082</v>
      </c>
      <c r="E49" s="54">
        <v>195665</v>
      </c>
      <c r="F49" s="54">
        <v>0</v>
      </c>
      <c r="G49" s="54">
        <v>0</v>
      </c>
      <c r="H49" s="54">
        <v>0</v>
      </c>
      <c r="I49" s="54">
        <v>113779</v>
      </c>
      <c r="J49" s="54">
        <v>0</v>
      </c>
      <c r="K49" s="54">
        <v>0</v>
      </c>
      <c r="L49" s="54">
        <v>0</v>
      </c>
      <c r="M49" s="54">
        <v>126769</v>
      </c>
      <c r="N49" s="54">
        <v>0</v>
      </c>
      <c r="O49" s="54">
        <v>0</v>
      </c>
      <c r="P49" s="54">
        <v>0</v>
      </c>
      <c r="Q49" s="54">
        <v>104077</v>
      </c>
      <c r="R49" s="54">
        <v>0</v>
      </c>
      <c r="S49" s="54">
        <v>0</v>
      </c>
      <c r="T49" s="54">
        <v>0</v>
      </c>
      <c r="U49" s="54">
        <v>894712</v>
      </c>
      <c r="V49" s="54">
        <v>3201339</v>
      </c>
      <c r="W49" s="54">
        <v>5424659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2908223</v>
      </c>
      <c r="C51" s="52">
        <v>0</v>
      </c>
      <c r="D51" s="129">
        <v>2784151</v>
      </c>
      <c r="E51" s="54">
        <v>1715212</v>
      </c>
      <c r="F51" s="54">
        <v>0</v>
      </c>
      <c r="G51" s="54">
        <v>0</v>
      </c>
      <c r="H51" s="54">
        <v>0</v>
      </c>
      <c r="I51" s="54">
        <v>891047</v>
      </c>
      <c r="J51" s="54">
        <v>0</v>
      </c>
      <c r="K51" s="54">
        <v>0</v>
      </c>
      <c r="L51" s="54">
        <v>0</v>
      </c>
      <c r="M51" s="54">
        <v>659084</v>
      </c>
      <c r="N51" s="54">
        <v>0</v>
      </c>
      <c r="O51" s="54">
        <v>0</v>
      </c>
      <c r="P51" s="54">
        <v>0</v>
      </c>
      <c r="Q51" s="54">
        <v>831656</v>
      </c>
      <c r="R51" s="54">
        <v>0</v>
      </c>
      <c r="S51" s="54">
        <v>0</v>
      </c>
      <c r="T51" s="54">
        <v>0</v>
      </c>
      <c r="U51" s="54">
        <v>1180866</v>
      </c>
      <c r="V51" s="54">
        <v>6185614</v>
      </c>
      <c r="W51" s="54">
        <v>17155853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86.86979620604257</v>
      </c>
      <c r="C58" s="5">
        <f>IF(C67=0,0,+(C76/C67)*100)</f>
        <v>0</v>
      </c>
      <c r="D58" s="6">
        <f aca="true" t="shared" si="6" ref="D58:Z58">IF(D67=0,0,+(D76/D67)*100)</f>
        <v>94.04072962951197</v>
      </c>
      <c r="E58" s="7">
        <f t="shared" si="6"/>
        <v>94.04072962951197</v>
      </c>
      <c r="F58" s="7">
        <f t="shared" si="6"/>
        <v>21.64044301293952</v>
      </c>
      <c r="G58" s="7">
        <f t="shared" si="6"/>
        <v>89.07127180637619</v>
      </c>
      <c r="H58" s="7">
        <f t="shared" si="6"/>
        <v>151.72917944626846</v>
      </c>
      <c r="I58" s="7">
        <f t="shared" si="6"/>
        <v>58.87514178324083</v>
      </c>
      <c r="J58" s="7">
        <f t="shared" si="6"/>
        <v>49.9189707375051</v>
      </c>
      <c r="K58" s="7">
        <f t="shared" si="6"/>
        <v>80.1687635288738</v>
      </c>
      <c r="L58" s="7">
        <f t="shared" si="6"/>
        <v>83.72460254823865</v>
      </c>
      <c r="M58" s="7">
        <f t="shared" si="6"/>
        <v>67.8152515759506</v>
      </c>
      <c r="N58" s="7">
        <f t="shared" si="6"/>
        <v>68.62955129255832</v>
      </c>
      <c r="O58" s="7">
        <f t="shared" si="6"/>
        <v>78.79056907087264</v>
      </c>
      <c r="P58" s="7">
        <f t="shared" si="6"/>
        <v>140.85647964590288</v>
      </c>
      <c r="Q58" s="7">
        <f t="shared" si="6"/>
        <v>94.83122675409642</v>
      </c>
      <c r="R58" s="7">
        <f t="shared" si="6"/>
        <v>68.36957285080584</v>
      </c>
      <c r="S58" s="7">
        <f t="shared" si="6"/>
        <v>46.809267056081914</v>
      </c>
      <c r="T58" s="7">
        <f t="shared" si="6"/>
        <v>141.3977124263923</v>
      </c>
      <c r="U58" s="7">
        <f t="shared" si="6"/>
        <v>81.14411385786346</v>
      </c>
      <c r="V58" s="7">
        <f t="shared" si="6"/>
        <v>73.29627719732251</v>
      </c>
      <c r="W58" s="7">
        <f t="shared" si="6"/>
        <v>94.04072962951197</v>
      </c>
      <c r="X58" s="7">
        <f t="shared" si="6"/>
        <v>0</v>
      </c>
      <c r="Y58" s="7">
        <f t="shared" si="6"/>
        <v>0</v>
      </c>
      <c r="Z58" s="8">
        <f t="shared" si="6"/>
        <v>94.04072962951197</v>
      </c>
    </row>
    <row r="59" spans="1:26" ht="13.5">
      <c r="A59" s="37" t="s">
        <v>31</v>
      </c>
      <c r="B59" s="9">
        <f aca="true" t="shared" si="7" ref="B59:Z66">IF(B68=0,0,+(B77/B68)*100)</f>
        <v>57.13468926304911</v>
      </c>
      <c r="C59" s="9">
        <f t="shared" si="7"/>
        <v>0</v>
      </c>
      <c r="D59" s="2">
        <f t="shared" si="7"/>
        <v>93.99991116766888</v>
      </c>
      <c r="E59" s="10">
        <f t="shared" si="7"/>
        <v>93.99991116766888</v>
      </c>
      <c r="F59" s="10">
        <f t="shared" si="7"/>
        <v>2.652503210602903</v>
      </c>
      <c r="G59" s="10">
        <f t="shared" si="7"/>
        <v>-973.1256791017747</v>
      </c>
      <c r="H59" s="10">
        <f t="shared" si="7"/>
        <v>-11666.946351385712</v>
      </c>
      <c r="I59" s="10">
        <f t="shared" si="7"/>
        <v>43.73722096327769</v>
      </c>
      <c r="J59" s="10">
        <f t="shared" si="7"/>
        <v>42.2739281608838</v>
      </c>
      <c r="K59" s="10">
        <f t="shared" si="7"/>
        <v>-2287.7725118483413</v>
      </c>
      <c r="L59" s="10">
        <f t="shared" si="7"/>
        <v>-951.931840697444</v>
      </c>
      <c r="M59" s="10">
        <f t="shared" si="7"/>
        <v>87.63252241420014</v>
      </c>
      <c r="N59" s="10">
        <f t="shared" si="7"/>
        <v>-10505.121951219511</v>
      </c>
      <c r="O59" s="10">
        <f t="shared" si="7"/>
        <v>-19856.914893617024</v>
      </c>
      <c r="P59" s="10">
        <f t="shared" si="7"/>
        <v>0</v>
      </c>
      <c r="Q59" s="10">
        <f t="shared" si="7"/>
        <v>-33341.053511705686</v>
      </c>
      <c r="R59" s="10">
        <f t="shared" si="7"/>
        <v>-2727.3966273966275</v>
      </c>
      <c r="S59" s="10">
        <f t="shared" si="7"/>
        <v>0</v>
      </c>
      <c r="T59" s="10">
        <f t="shared" si="7"/>
        <v>7948.308870453096</v>
      </c>
      <c r="U59" s="10">
        <f t="shared" si="7"/>
        <v>-12640.948587979725</v>
      </c>
      <c r="V59" s="10">
        <f t="shared" si="7"/>
        <v>72.56460844540598</v>
      </c>
      <c r="W59" s="10">
        <f t="shared" si="7"/>
        <v>93.99991116766888</v>
      </c>
      <c r="X59" s="10">
        <f t="shared" si="7"/>
        <v>0</v>
      </c>
      <c r="Y59" s="10">
        <f t="shared" si="7"/>
        <v>0</v>
      </c>
      <c r="Z59" s="11">
        <f t="shared" si="7"/>
        <v>93.99991116766888</v>
      </c>
    </row>
    <row r="60" spans="1:26" ht="13.5">
      <c r="A60" s="38" t="s">
        <v>32</v>
      </c>
      <c r="B60" s="12">
        <f t="shared" si="7"/>
        <v>92.40040945665635</v>
      </c>
      <c r="C60" s="12">
        <f t="shared" si="7"/>
        <v>0</v>
      </c>
      <c r="D60" s="3">
        <f t="shared" si="7"/>
        <v>93.9998750118623</v>
      </c>
      <c r="E60" s="13">
        <f t="shared" si="7"/>
        <v>93.9998750118623</v>
      </c>
      <c r="F60" s="13">
        <f t="shared" si="7"/>
        <v>63.28282390458556</v>
      </c>
      <c r="G60" s="13">
        <f t="shared" si="7"/>
        <v>66.7485137648667</v>
      </c>
      <c r="H60" s="13">
        <f t="shared" si="7"/>
        <v>80.3616628909048</v>
      </c>
      <c r="I60" s="13">
        <f t="shared" si="7"/>
        <v>69.76447865690444</v>
      </c>
      <c r="J60" s="13">
        <f t="shared" si="7"/>
        <v>53.58348472530794</v>
      </c>
      <c r="K60" s="13">
        <f t="shared" si="7"/>
        <v>71.33308453817213</v>
      </c>
      <c r="L60" s="13">
        <f t="shared" si="7"/>
        <v>76.89175076043394</v>
      </c>
      <c r="M60" s="13">
        <f t="shared" si="7"/>
        <v>66.59370906498201</v>
      </c>
      <c r="N60" s="13">
        <f t="shared" si="7"/>
        <v>66.50366500049788</v>
      </c>
      <c r="O60" s="13">
        <f t="shared" si="7"/>
        <v>75.45140359441731</v>
      </c>
      <c r="P60" s="13">
        <f t="shared" si="7"/>
        <v>127.61046797415952</v>
      </c>
      <c r="Q60" s="13">
        <f t="shared" si="7"/>
        <v>88.92487292702363</v>
      </c>
      <c r="R60" s="13">
        <f t="shared" si="7"/>
        <v>61.51746607035567</v>
      </c>
      <c r="S60" s="13">
        <f t="shared" si="7"/>
        <v>42.181164097758064</v>
      </c>
      <c r="T60" s="13">
        <f t="shared" si="7"/>
        <v>136.45187693832648</v>
      </c>
      <c r="U60" s="13">
        <f t="shared" si="7"/>
        <v>75.65577924864046</v>
      </c>
      <c r="V60" s="13">
        <f t="shared" si="7"/>
        <v>75.0752251200652</v>
      </c>
      <c r="W60" s="13">
        <f t="shared" si="7"/>
        <v>93.9998750118623</v>
      </c>
      <c r="X60" s="13">
        <f t="shared" si="7"/>
        <v>0</v>
      </c>
      <c r="Y60" s="13">
        <f t="shared" si="7"/>
        <v>0</v>
      </c>
      <c r="Z60" s="14">
        <f t="shared" si="7"/>
        <v>93.9998750118623</v>
      </c>
    </row>
    <row r="61" spans="1:26" ht="13.5">
      <c r="A61" s="39" t="s">
        <v>103</v>
      </c>
      <c r="B61" s="12">
        <f t="shared" si="7"/>
        <v>95.96367937523598</v>
      </c>
      <c r="C61" s="12">
        <f t="shared" si="7"/>
        <v>0</v>
      </c>
      <c r="D61" s="3">
        <f t="shared" si="7"/>
        <v>93.99993256721324</v>
      </c>
      <c r="E61" s="13">
        <f t="shared" si="7"/>
        <v>93.99993256721324</v>
      </c>
      <c r="F61" s="13">
        <f t="shared" si="7"/>
        <v>90.85102085687551</v>
      </c>
      <c r="G61" s="13">
        <f t="shared" si="7"/>
        <v>95.60838701129275</v>
      </c>
      <c r="H61" s="13">
        <f t="shared" si="7"/>
        <v>106.69571008770757</v>
      </c>
      <c r="I61" s="13">
        <f t="shared" si="7"/>
        <v>97.43177895269764</v>
      </c>
      <c r="J61" s="13">
        <f t="shared" si="7"/>
        <v>65.73680659351733</v>
      </c>
      <c r="K61" s="13">
        <f t="shared" si="7"/>
        <v>104.79991635174093</v>
      </c>
      <c r="L61" s="13">
        <f t="shared" si="7"/>
        <v>99.31932319067255</v>
      </c>
      <c r="M61" s="13">
        <f t="shared" si="7"/>
        <v>87.4774587619325</v>
      </c>
      <c r="N61" s="13">
        <f t="shared" si="7"/>
        <v>89.61674046687588</v>
      </c>
      <c r="O61" s="13">
        <f t="shared" si="7"/>
        <v>104.18213298026527</v>
      </c>
      <c r="P61" s="13">
        <f t="shared" si="7"/>
        <v>107.2273744803326</v>
      </c>
      <c r="Q61" s="13">
        <f t="shared" si="7"/>
        <v>99.50176446845619</v>
      </c>
      <c r="R61" s="13">
        <f t="shared" si="7"/>
        <v>89.49805156113165</v>
      </c>
      <c r="S61" s="13">
        <f t="shared" si="7"/>
        <v>51.238743587210976</v>
      </c>
      <c r="T61" s="13">
        <f t="shared" si="7"/>
        <v>115.18758649478274</v>
      </c>
      <c r="U61" s="13">
        <f t="shared" si="7"/>
        <v>79.61320653916016</v>
      </c>
      <c r="V61" s="13">
        <f t="shared" si="7"/>
        <v>90.38190270671329</v>
      </c>
      <c r="W61" s="13">
        <f t="shared" si="7"/>
        <v>93.99993256721324</v>
      </c>
      <c r="X61" s="13">
        <f t="shared" si="7"/>
        <v>0</v>
      </c>
      <c r="Y61" s="13">
        <f t="shared" si="7"/>
        <v>0</v>
      </c>
      <c r="Z61" s="14">
        <f t="shared" si="7"/>
        <v>93.99993256721324</v>
      </c>
    </row>
    <row r="62" spans="1:26" ht="13.5">
      <c r="A62" s="39" t="s">
        <v>104</v>
      </c>
      <c r="B62" s="12">
        <f t="shared" si="7"/>
        <v>45.46589280878239</v>
      </c>
      <c r="C62" s="12">
        <f t="shared" si="7"/>
        <v>0</v>
      </c>
      <c r="D62" s="3">
        <f t="shared" si="7"/>
        <v>93.99990461354408</v>
      </c>
      <c r="E62" s="13">
        <f t="shared" si="7"/>
        <v>93.99990461354408</v>
      </c>
      <c r="F62" s="13">
        <f t="shared" si="7"/>
        <v>0</v>
      </c>
      <c r="G62" s="13">
        <f t="shared" si="7"/>
        <v>26.957617450235837</v>
      </c>
      <c r="H62" s="13">
        <f t="shared" si="7"/>
        <v>54.070818447408776</v>
      </c>
      <c r="I62" s="13">
        <f t="shared" si="7"/>
        <v>27.873291008335617</v>
      </c>
      <c r="J62" s="13">
        <f t="shared" si="7"/>
        <v>49.34762847724887</v>
      </c>
      <c r="K62" s="13">
        <f t="shared" si="7"/>
        <v>47.851666682448155</v>
      </c>
      <c r="L62" s="13">
        <f t="shared" si="7"/>
        <v>66.26181607807986</v>
      </c>
      <c r="M62" s="13">
        <f t="shared" si="7"/>
        <v>53.96268213114417</v>
      </c>
      <c r="N62" s="13">
        <f t="shared" si="7"/>
        <v>40.725542589159126</v>
      </c>
      <c r="O62" s="13">
        <f t="shared" si="7"/>
        <v>60.01918252914269</v>
      </c>
      <c r="P62" s="13">
        <f t="shared" si="7"/>
        <v>46.730700003272574</v>
      </c>
      <c r="Q62" s="13">
        <f t="shared" si="7"/>
        <v>47.8652234743567</v>
      </c>
      <c r="R62" s="13">
        <f t="shared" si="7"/>
        <v>39.392935250844985</v>
      </c>
      <c r="S62" s="13">
        <f t="shared" si="7"/>
        <v>31.75023915816326</v>
      </c>
      <c r="T62" s="13">
        <f t="shared" si="7"/>
        <v>64.99942640816795</v>
      </c>
      <c r="U62" s="13">
        <f t="shared" si="7"/>
        <v>43.463344884767004</v>
      </c>
      <c r="V62" s="13">
        <f t="shared" si="7"/>
        <v>44.12650695913039</v>
      </c>
      <c r="W62" s="13">
        <f t="shared" si="7"/>
        <v>93.99990461354408</v>
      </c>
      <c r="X62" s="13">
        <f t="shared" si="7"/>
        <v>0</v>
      </c>
      <c r="Y62" s="13">
        <f t="shared" si="7"/>
        <v>0</v>
      </c>
      <c r="Z62" s="14">
        <f t="shared" si="7"/>
        <v>93.99990461354408</v>
      </c>
    </row>
    <row r="63" spans="1:26" ht="13.5">
      <c r="A63" s="39" t="s">
        <v>105</v>
      </c>
      <c r="B63" s="12">
        <f t="shared" si="7"/>
        <v>25.74565282219503</v>
      </c>
      <c r="C63" s="12">
        <f t="shared" si="7"/>
        <v>0</v>
      </c>
      <c r="D63" s="3">
        <f t="shared" si="7"/>
        <v>93.999532901267</v>
      </c>
      <c r="E63" s="13">
        <f t="shared" si="7"/>
        <v>93.999532901267</v>
      </c>
      <c r="F63" s="13">
        <f t="shared" si="7"/>
        <v>25.007868662579156</v>
      </c>
      <c r="G63" s="13">
        <f t="shared" si="7"/>
        <v>29.017177306653462</v>
      </c>
      <c r="H63" s="13">
        <f t="shared" si="7"/>
        <v>30.251120525572546</v>
      </c>
      <c r="I63" s="13">
        <f t="shared" si="7"/>
        <v>27.869659928128428</v>
      </c>
      <c r="J63" s="13">
        <f t="shared" si="7"/>
        <v>15.632253384912959</v>
      </c>
      <c r="K63" s="13">
        <f t="shared" si="7"/>
        <v>21.295350025549308</v>
      </c>
      <c r="L63" s="13">
        <f t="shared" si="7"/>
        <v>21.589117060913267</v>
      </c>
      <c r="M63" s="13">
        <f t="shared" si="7"/>
        <v>19.533625082762857</v>
      </c>
      <c r="N63" s="13">
        <f t="shared" si="7"/>
        <v>29.648422288480873</v>
      </c>
      <c r="O63" s="13">
        <f t="shared" si="7"/>
        <v>35.22376152365515</v>
      </c>
      <c r="P63" s="13">
        <f t="shared" si="7"/>
        <v>206.74091628175887</v>
      </c>
      <c r="Q63" s="13">
        <f t="shared" si="7"/>
        <v>88.64554993372809</v>
      </c>
      <c r="R63" s="13">
        <f t="shared" si="7"/>
        <v>23.11396275475196</v>
      </c>
      <c r="S63" s="13">
        <f t="shared" si="7"/>
        <v>12.150425362774527</v>
      </c>
      <c r="T63" s="13">
        <f t="shared" si="7"/>
        <v>36.99211938194567</v>
      </c>
      <c r="U63" s="13">
        <f t="shared" si="7"/>
        <v>23.987301841633535</v>
      </c>
      <c r="V63" s="13">
        <f t="shared" si="7"/>
        <v>40.091162986225136</v>
      </c>
      <c r="W63" s="13">
        <f t="shared" si="7"/>
        <v>93.999532901267</v>
      </c>
      <c r="X63" s="13">
        <f t="shared" si="7"/>
        <v>0</v>
      </c>
      <c r="Y63" s="13">
        <f t="shared" si="7"/>
        <v>0</v>
      </c>
      <c r="Z63" s="14">
        <f t="shared" si="7"/>
        <v>93.999532901267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93.99988035653752</v>
      </c>
      <c r="E64" s="13">
        <f t="shared" si="7"/>
        <v>93.99988035653752</v>
      </c>
      <c r="F64" s="13">
        <f t="shared" si="7"/>
        <v>25.43598361728035</v>
      </c>
      <c r="G64" s="13">
        <f t="shared" si="7"/>
        <v>25.533033146853857</v>
      </c>
      <c r="H64" s="13">
        <f t="shared" si="7"/>
        <v>38.71504962160692</v>
      </c>
      <c r="I64" s="13">
        <f t="shared" si="7"/>
        <v>29.559511409573958</v>
      </c>
      <c r="J64" s="13">
        <f t="shared" si="7"/>
        <v>30.29111884215124</v>
      </c>
      <c r="K64" s="13">
        <f t="shared" si="7"/>
        <v>33.34770523069432</v>
      </c>
      <c r="L64" s="13">
        <f t="shared" si="7"/>
        <v>37.354011583958666</v>
      </c>
      <c r="M64" s="13">
        <f t="shared" si="7"/>
        <v>33.66884750880725</v>
      </c>
      <c r="N64" s="13">
        <f t="shared" si="7"/>
        <v>33.09305504285101</v>
      </c>
      <c r="O64" s="13">
        <f t="shared" si="7"/>
        <v>29.58418091706446</v>
      </c>
      <c r="P64" s="13">
        <f t="shared" si="7"/>
        <v>251.24586784203603</v>
      </c>
      <c r="Q64" s="13">
        <f t="shared" si="7"/>
        <v>104.19109805860842</v>
      </c>
      <c r="R64" s="13">
        <f t="shared" si="7"/>
        <v>24.349501762215066</v>
      </c>
      <c r="S64" s="13">
        <f t="shared" si="7"/>
        <v>25.29369990869433</v>
      </c>
      <c r="T64" s="13">
        <f t="shared" si="7"/>
        <v>376.6310776713323</v>
      </c>
      <c r="U64" s="13">
        <f t="shared" si="7"/>
        <v>142.0134414330313</v>
      </c>
      <c r="V64" s="13">
        <f t="shared" si="7"/>
        <v>77.6742430322107</v>
      </c>
      <c r="W64" s="13">
        <f t="shared" si="7"/>
        <v>93.99988035653752</v>
      </c>
      <c r="X64" s="13">
        <f t="shared" si="7"/>
        <v>0</v>
      </c>
      <c r="Y64" s="13">
        <f t="shared" si="7"/>
        <v>0</v>
      </c>
      <c r="Z64" s="14">
        <f t="shared" si="7"/>
        <v>93.99988035653752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100.0002717937846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178.49113492609706</v>
      </c>
      <c r="H66" s="16">
        <f t="shared" si="7"/>
        <v>0</v>
      </c>
      <c r="I66" s="16">
        <f t="shared" si="7"/>
        <v>58.60521671759996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-0.13032254830705997</v>
      </c>
      <c r="U66" s="16">
        <f t="shared" si="7"/>
        <v>-0.04099685427983507</v>
      </c>
      <c r="V66" s="16">
        <f t="shared" si="7"/>
        <v>11.839700237616524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19189725</v>
      </c>
      <c r="C67" s="24"/>
      <c r="D67" s="25">
        <v>22033100</v>
      </c>
      <c r="E67" s="26">
        <v>22033100</v>
      </c>
      <c r="F67" s="26">
        <v>4305337</v>
      </c>
      <c r="G67" s="26">
        <v>1438914</v>
      </c>
      <c r="H67" s="26">
        <v>1258516</v>
      </c>
      <c r="I67" s="26">
        <v>7002767</v>
      </c>
      <c r="J67" s="26">
        <v>2305340</v>
      </c>
      <c r="K67" s="26">
        <v>1379919</v>
      </c>
      <c r="L67" s="26">
        <v>1521757</v>
      </c>
      <c r="M67" s="26">
        <v>5207016</v>
      </c>
      <c r="N67" s="26">
        <v>1653349</v>
      </c>
      <c r="O67" s="26">
        <v>1279577</v>
      </c>
      <c r="P67" s="26">
        <v>1387190</v>
      </c>
      <c r="Q67" s="26">
        <v>4320116</v>
      </c>
      <c r="R67" s="26">
        <v>1381227</v>
      </c>
      <c r="S67" s="26">
        <v>1895834</v>
      </c>
      <c r="T67" s="26">
        <v>1373158</v>
      </c>
      <c r="U67" s="26">
        <v>4650219</v>
      </c>
      <c r="V67" s="26">
        <v>21180118</v>
      </c>
      <c r="W67" s="26">
        <v>22033100</v>
      </c>
      <c r="X67" s="26"/>
      <c r="Y67" s="25"/>
      <c r="Z67" s="27">
        <v>22033100</v>
      </c>
    </row>
    <row r="68" spans="1:26" ht="13.5" hidden="1">
      <c r="A68" s="37" t="s">
        <v>31</v>
      </c>
      <c r="B68" s="19">
        <v>3088754</v>
      </c>
      <c r="C68" s="19"/>
      <c r="D68" s="20">
        <v>3737378</v>
      </c>
      <c r="E68" s="21">
        <v>3737378</v>
      </c>
      <c r="F68" s="21">
        <v>2925463</v>
      </c>
      <c r="G68" s="21">
        <v>-27610</v>
      </c>
      <c r="H68" s="21">
        <v>-7866</v>
      </c>
      <c r="I68" s="21">
        <v>2889987</v>
      </c>
      <c r="J68" s="21">
        <v>562841</v>
      </c>
      <c r="K68" s="21">
        <v>-6330</v>
      </c>
      <c r="L68" s="21">
        <v>-10094</v>
      </c>
      <c r="M68" s="21">
        <v>546417</v>
      </c>
      <c r="N68" s="21">
        <v>-820</v>
      </c>
      <c r="O68" s="21">
        <v>-376</v>
      </c>
      <c r="P68" s="21"/>
      <c r="Q68" s="21">
        <v>-1196</v>
      </c>
      <c r="R68" s="21">
        <v>-4329</v>
      </c>
      <c r="S68" s="21"/>
      <c r="T68" s="21">
        <v>1567</v>
      </c>
      <c r="U68" s="21">
        <v>-2762</v>
      </c>
      <c r="V68" s="21">
        <v>3432446</v>
      </c>
      <c r="W68" s="21">
        <v>3737378</v>
      </c>
      <c r="X68" s="21"/>
      <c r="Y68" s="20"/>
      <c r="Z68" s="23">
        <v>3737378</v>
      </c>
    </row>
    <row r="69" spans="1:26" ht="13.5" hidden="1">
      <c r="A69" s="38" t="s">
        <v>32</v>
      </c>
      <c r="B69" s="19">
        <v>15733045</v>
      </c>
      <c r="C69" s="19"/>
      <c r="D69" s="20">
        <v>18145722</v>
      </c>
      <c r="E69" s="21">
        <v>18145722</v>
      </c>
      <c r="F69" s="21">
        <v>1349649</v>
      </c>
      <c r="G69" s="21">
        <v>1436011</v>
      </c>
      <c r="H69" s="21">
        <v>1234188</v>
      </c>
      <c r="I69" s="21">
        <v>4019848</v>
      </c>
      <c r="J69" s="21">
        <v>1703635</v>
      </c>
      <c r="K69" s="21">
        <v>1347829</v>
      </c>
      <c r="L69" s="21">
        <v>1532020</v>
      </c>
      <c r="M69" s="21">
        <v>4583484</v>
      </c>
      <c r="N69" s="21">
        <v>1576671</v>
      </c>
      <c r="O69" s="21">
        <v>1237252</v>
      </c>
      <c r="P69" s="21">
        <v>1344711</v>
      </c>
      <c r="Q69" s="21">
        <v>4158634</v>
      </c>
      <c r="R69" s="21">
        <v>1343147</v>
      </c>
      <c r="S69" s="21">
        <v>1851305</v>
      </c>
      <c r="T69" s="21">
        <v>1331690</v>
      </c>
      <c r="U69" s="21">
        <v>4526142</v>
      </c>
      <c r="V69" s="21">
        <v>17288108</v>
      </c>
      <c r="W69" s="21">
        <v>18145722</v>
      </c>
      <c r="X69" s="21"/>
      <c r="Y69" s="20"/>
      <c r="Z69" s="23">
        <v>18145722</v>
      </c>
    </row>
    <row r="70" spans="1:26" ht="13.5" hidden="1">
      <c r="A70" s="39" t="s">
        <v>103</v>
      </c>
      <c r="B70" s="19">
        <v>8896543</v>
      </c>
      <c r="C70" s="19"/>
      <c r="D70" s="20">
        <v>10202752</v>
      </c>
      <c r="E70" s="21">
        <v>10202752</v>
      </c>
      <c r="F70" s="21">
        <v>782284</v>
      </c>
      <c r="G70" s="21">
        <v>784928</v>
      </c>
      <c r="H70" s="21">
        <v>710201</v>
      </c>
      <c r="I70" s="21">
        <v>2277413</v>
      </c>
      <c r="J70" s="21">
        <v>1012267</v>
      </c>
      <c r="K70" s="21">
        <v>669470</v>
      </c>
      <c r="L70" s="21">
        <v>879125</v>
      </c>
      <c r="M70" s="21">
        <v>2560862</v>
      </c>
      <c r="N70" s="21">
        <v>837396</v>
      </c>
      <c r="O70" s="21">
        <v>638215</v>
      </c>
      <c r="P70" s="21">
        <v>684813</v>
      </c>
      <c r="Q70" s="21">
        <v>2160424</v>
      </c>
      <c r="R70" s="21">
        <v>693119</v>
      </c>
      <c r="S70" s="21">
        <v>1184547</v>
      </c>
      <c r="T70" s="21">
        <v>752213</v>
      </c>
      <c r="U70" s="21">
        <v>2629879</v>
      </c>
      <c r="V70" s="21">
        <v>9628578</v>
      </c>
      <c r="W70" s="21">
        <v>10202752</v>
      </c>
      <c r="X70" s="21"/>
      <c r="Y70" s="20"/>
      <c r="Z70" s="23">
        <v>10202752</v>
      </c>
    </row>
    <row r="71" spans="1:26" ht="13.5" hidden="1">
      <c r="A71" s="39" t="s">
        <v>104</v>
      </c>
      <c r="B71" s="19">
        <v>2946622</v>
      </c>
      <c r="C71" s="19"/>
      <c r="D71" s="20">
        <v>3480578</v>
      </c>
      <c r="E71" s="21">
        <v>3480578</v>
      </c>
      <c r="F71" s="21">
        <v>209761</v>
      </c>
      <c r="G71" s="21">
        <v>293635</v>
      </c>
      <c r="H71" s="21">
        <v>233442</v>
      </c>
      <c r="I71" s="21">
        <v>736838</v>
      </c>
      <c r="J71" s="21">
        <v>326731</v>
      </c>
      <c r="K71" s="21">
        <v>316827</v>
      </c>
      <c r="L71" s="21">
        <v>280021</v>
      </c>
      <c r="M71" s="21">
        <v>923579</v>
      </c>
      <c r="N71" s="21">
        <v>366760</v>
      </c>
      <c r="O71" s="21">
        <v>243972</v>
      </c>
      <c r="P71" s="21">
        <v>305570</v>
      </c>
      <c r="Q71" s="21">
        <v>916302</v>
      </c>
      <c r="R71" s="21">
        <v>286691</v>
      </c>
      <c r="S71" s="21">
        <v>301056</v>
      </c>
      <c r="T71" s="21">
        <v>217925</v>
      </c>
      <c r="U71" s="21">
        <v>805672</v>
      </c>
      <c r="V71" s="21">
        <v>3382391</v>
      </c>
      <c r="W71" s="21">
        <v>3480578</v>
      </c>
      <c r="X71" s="21"/>
      <c r="Y71" s="20"/>
      <c r="Z71" s="23">
        <v>3480578</v>
      </c>
    </row>
    <row r="72" spans="1:26" ht="13.5" hidden="1">
      <c r="A72" s="39" t="s">
        <v>105</v>
      </c>
      <c r="B72" s="19">
        <v>3889880</v>
      </c>
      <c r="C72" s="19"/>
      <c r="D72" s="20">
        <v>2055240</v>
      </c>
      <c r="E72" s="21">
        <v>2055240</v>
      </c>
      <c r="F72" s="21">
        <v>158858</v>
      </c>
      <c r="G72" s="21">
        <v>159571</v>
      </c>
      <c r="H72" s="21">
        <v>114009</v>
      </c>
      <c r="I72" s="21">
        <v>432438</v>
      </c>
      <c r="J72" s="21">
        <v>165440</v>
      </c>
      <c r="K72" s="21">
        <v>164388</v>
      </c>
      <c r="L72" s="21">
        <v>173115</v>
      </c>
      <c r="M72" s="21">
        <v>502943</v>
      </c>
      <c r="N72" s="21">
        <v>172053</v>
      </c>
      <c r="O72" s="21">
        <v>157936</v>
      </c>
      <c r="P72" s="21">
        <v>157397</v>
      </c>
      <c r="Q72" s="21">
        <v>487386</v>
      </c>
      <c r="R72" s="21">
        <v>166142</v>
      </c>
      <c r="S72" s="21">
        <v>168562</v>
      </c>
      <c r="T72" s="21">
        <v>164581</v>
      </c>
      <c r="U72" s="21">
        <v>499285</v>
      </c>
      <c r="V72" s="21">
        <v>1922052</v>
      </c>
      <c r="W72" s="21">
        <v>2055240</v>
      </c>
      <c r="X72" s="21"/>
      <c r="Y72" s="20"/>
      <c r="Z72" s="23">
        <v>2055240</v>
      </c>
    </row>
    <row r="73" spans="1:26" ht="13.5" hidden="1">
      <c r="A73" s="39" t="s">
        <v>106</v>
      </c>
      <c r="B73" s="19"/>
      <c r="C73" s="19"/>
      <c r="D73" s="20">
        <v>2407152</v>
      </c>
      <c r="E73" s="21">
        <v>2407152</v>
      </c>
      <c r="F73" s="21">
        <v>198746</v>
      </c>
      <c r="G73" s="21">
        <v>197877</v>
      </c>
      <c r="H73" s="21">
        <v>176536</v>
      </c>
      <c r="I73" s="21">
        <v>573159</v>
      </c>
      <c r="J73" s="21">
        <v>199197</v>
      </c>
      <c r="K73" s="21">
        <v>197144</v>
      </c>
      <c r="L73" s="21">
        <v>199759</v>
      </c>
      <c r="M73" s="21">
        <v>596100</v>
      </c>
      <c r="N73" s="21">
        <v>200462</v>
      </c>
      <c r="O73" s="21">
        <v>197129</v>
      </c>
      <c r="P73" s="21">
        <v>196931</v>
      </c>
      <c r="Q73" s="21">
        <v>594522</v>
      </c>
      <c r="R73" s="21">
        <v>197195</v>
      </c>
      <c r="S73" s="21">
        <v>197140</v>
      </c>
      <c r="T73" s="21">
        <v>196971</v>
      </c>
      <c r="U73" s="21">
        <v>591306</v>
      </c>
      <c r="V73" s="21">
        <v>2355087</v>
      </c>
      <c r="W73" s="21">
        <v>2407152</v>
      </c>
      <c r="X73" s="21"/>
      <c r="Y73" s="20"/>
      <c r="Z73" s="23">
        <v>2407152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367926</v>
      </c>
      <c r="C75" s="28"/>
      <c r="D75" s="29">
        <v>150000</v>
      </c>
      <c r="E75" s="30">
        <v>150000</v>
      </c>
      <c r="F75" s="30">
        <v>30225</v>
      </c>
      <c r="G75" s="30">
        <v>30513</v>
      </c>
      <c r="H75" s="30">
        <v>32194</v>
      </c>
      <c r="I75" s="30">
        <v>92932</v>
      </c>
      <c r="J75" s="30">
        <v>38864</v>
      </c>
      <c r="K75" s="30">
        <v>38420</v>
      </c>
      <c r="L75" s="30">
        <v>-169</v>
      </c>
      <c r="M75" s="30">
        <v>77115</v>
      </c>
      <c r="N75" s="30">
        <v>77498</v>
      </c>
      <c r="O75" s="30">
        <v>42701</v>
      </c>
      <c r="P75" s="30">
        <v>42479</v>
      </c>
      <c r="Q75" s="30">
        <v>162678</v>
      </c>
      <c r="R75" s="30">
        <v>42409</v>
      </c>
      <c r="S75" s="30">
        <v>44529</v>
      </c>
      <c r="T75" s="30">
        <v>39901</v>
      </c>
      <c r="U75" s="30">
        <v>126839</v>
      </c>
      <c r="V75" s="30">
        <v>459564</v>
      </c>
      <c r="W75" s="30">
        <v>150000</v>
      </c>
      <c r="X75" s="30"/>
      <c r="Y75" s="29"/>
      <c r="Z75" s="31">
        <v>150000</v>
      </c>
    </row>
    <row r="76" spans="1:26" ht="13.5" hidden="1">
      <c r="A76" s="42" t="s">
        <v>286</v>
      </c>
      <c r="B76" s="32">
        <v>16670075</v>
      </c>
      <c r="C76" s="32"/>
      <c r="D76" s="33">
        <v>20720088</v>
      </c>
      <c r="E76" s="34">
        <v>20720088</v>
      </c>
      <c r="F76" s="34">
        <v>931694</v>
      </c>
      <c r="G76" s="34">
        <v>1281659</v>
      </c>
      <c r="H76" s="34">
        <v>1909536</v>
      </c>
      <c r="I76" s="34">
        <v>4122889</v>
      </c>
      <c r="J76" s="34">
        <v>1150802</v>
      </c>
      <c r="K76" s="34">
        <v>1106264</v>
      </c>
      <c r="L76" s="34">
        <v>1274085</v>
      </c>
      <c r="M76" s="34">
        <v>3531151</v>
      </c>
      <c r="N76" s="34">
        <v>1134686</v>
      </c>
      <c r="O76" s="34">
        <v>1008186</v>
      </c>
      <c r="P76" s="34">
        <v>1953947</v>
      </c>
      <c r="Q76" s="34">
        <v>4096819</v>
      </c>
      <c r="R76" s="34">
        <v>944339</v>
      </c>
      <c r="S76" s="34">
        <v>887426</v>
      </c>
      <c r="T76" s="34">
        <v>1941614</v>
      </c>
      <c r="U76" s="34">
        <v>3773379</v>
      </c>
      <c r="V76" s="34">
        <v>15524238</v>
      </c>
      <c r="W76" s="34">
        <v>20720088</v>
      </c>
      <c r="X76" s="34"/>
      <c r="Y76" s="33"/>
      <c r="Z76" s="35">
        <v>20720088</v>
      </c>
    </row>
    <row r="77" spans="1:26" ht="13.5" hidden="1">
      <c r="A77" s="37" t="s">
        <v>31</v>
      </c>
      <c r="B77" s="19">
        <v>1764750</v>
      </c>
      <c r="C77" s="19"/>
      <c r="D77" s="20">
        <v>3513132</v>
      </c>
      <c r="E77" s="21">
        <v>3513132</v>
      </c>
      <c r="F77" s="21">
        <v>77598</v>
      </c>
      <c r="G77" s="21">
        <v>268680</v>
      </c>
      <c r="H77" s="21">
        <v>917722</v>
      </c>
      <c r="I77" s="21">
        <v>1264000</v>
      </c>
      <c r="J77" s="21">
        <v>237935</v>
      </c>
      <c r="K77" s="21">
        <v>144816</v>
      </c>
      <c r="L77" s="21">
        <v>96088</v>
      </c>
      <c r="M77" s="21">
        <v>478839</v>
      </c>
      <c r="N77" s="21">
        <v>86142</v>
      </c>
      <c r="O77" s="21">
        <v>74662</v>
      </c>
      <c r="P77" s="21">
        <v>237955</v>
      </c>
      <c r="Q77" s="21">
        <v>398759</v>
      </c>
      <c r="R77" s="21">
        <v>118069</v>
      </c>
      <c r="S77" s="21">
        <v>106524</v>
      </c>
      <c r="T77" s="21">
        <v>124550</v>
      </c>
      <c r="U77" s="21">
        <v>349143</v>
      </c>
      <c r="V77" s="21">
        <v>2490741</v>
      </c>
      <c r="W77" s="21">
        <v>3513132</v>
      </c>
      <c r="X77" s="21"/>
      <c r="Y77" s="20"/>
      <c r="Z77" s="23">
        <v>3513132</v>
      </c>
    </row>
    <row r="78" spans="1:26" ht="13.5" hidden="1">
      <c r="A78" s="38" t="s">
        <v>32</v>
      </c>
      <c r="B78" s="19">
        <v>14537398</v>
      </c>
      <c r="C78" s="19"/>
      <c r="D78" s="20">
        <v>17056956</v>
      </c>
      <c r="E78" s="21">
        <v>17056956</v>
      </c>
      <c r="F78" s="21">
        <v>854096</v>
      </c>
      <c r="G78" s="21">
        <v>958516</v>
      </c>
      <c r="H78" s="21">
        <v>991814</v>
      </c>
      <c r="I78" s="21">
        <v>2804426</v>
      </c>
      <c r="J78" s="21">
        <v>912867</v>
      </c>
      <c r="K78" s="21">
        <v>961448</v>
      </c>
      <c r="L78" s="21">
        <v>1177997</v>
      </c>
      <c r="M78" s="21">
        <v>3052312</v>
      </c>
      <c r="N78" s="21">
        <v>1048544</v>
      </c>
      <c r="O78" s="21">
        <v>933524</v>
      </c>
      <c r="P78" s="21">
        <v>1715992</v>
      </c>
      <c r="Q78" s="21">
        <v>3698060</v>
      </c>
      <c r="R78" s="21">
        <v>826270</v>
      </c>
      <c r="S78" s="21">
        <v>780902</v>
      </c>
      <c r="T78" s="21">
        <v>1817116</v>
      </c>
      <c r="U78" s="21">
        <v>3424288</v>
      </c>
      <c r="V78" s="21">
        <v>12979086</v>
      </c>
      <c r="W78" s="21">
        <v>17056956</v>
      </c>
      <c r="X78" s="21"/>
      <c r="Y78" s="20"/>
      <c r="Z78" s="23">
        <v>17056956</v>
      </c>
    </row>
    <row r="79" spans="1:26" ht="13.5" hidden="1">
      <c r="A79" s="39" t="s">
        <v>103</v>
      </c>
      <c r="B79" s="19">
        <v>8537450</v>
      </c>
      <c r="C79" s="19"/>
      <c r="D79" s="20">
        <v>9590580</v>
      </c>
      <c r="E79" s="21">
        <v>9590580</v>
      </c>
      <c r="F79" s="21">
        <v>710713</v>
      </c>
      <c r="G79" s="21">
        <v>750457</v>
      </c>
      <c r="H79" s="21">
        <v>757754</v>
      </c>
      <c r="I79" s="21">
        <v>2218924</v>
      </c>
      <c r="J79" s="21">
        <v>665432</v>
      </c>
      <c r="K79" s="21">
        <v>701604</v>
      </c>
      <c r="L79" s="21">
        <v>873141</v>
      </c>
      <c r="M79" s="21">
        <v>2240177</v>
      </c>
      <c r="N79" s="21">
        <v>750447</v>
      </c>
      <c r="O79" s="21">
        <v>664906</v>
      </c>
      <c r="P79" s="21">
        <v>734307</v>
      </c>
      <c r="Q79" s="21">
        <v>2149660</v>
      </c>
      <c r="R79" s="21">
        <v>620328</v>
      </c>
      <c r="S79" s="21">
        <v>606947</v>
      </c>
      <c r="T79" s="21">
        <v>866456</v>
      </c>
      <c r="U79" s="21">
        <v>2093731</v>
      </c>
      <c r="V79" s="21">
        <v>8702492</v>
      </c>
      <c r="W79" s="21">
        <v>9590580</v>
      </c>
      <c r="X79" s="21"/>
      <c r="Y79" s="20"/>
      <c r="Z79" s="23">
        <v>9590580</v>
      </c>
    </row>
    <row r="80" spans="1:26" ht="13.5" hidden="1">
      <c r="A80" s="39" t="s">
        <v>104</v>
      </c>
      <c r="B80" s="19">
        <v>1339708</v>
      </c>
      <c r="C80" s="19"/>
      <c r="D80" s="20">
        <v>3271740</v>
      </c>
      <c r="E80" s="21">
        <v>3271740</v>
      </c>
      <c r="F80" s="21"/>
      <c r="G80" s="21">
        <v>79157</v>
      </c>
      <c r="H80" s="21">
        <v>126224</v>
      </c>
      <c r="I80" s="21">
        <v>205381</v>
      </c>
      <c r="J80" s="21">
        <v>161234</v>
      </c>
      <c r="K80" s="21">
        <v>151607</v>
      </c>
      <c r="L80" s="21">
        <v>185547</v>
      </c>
      <c r="M80" s="21">
        <v>498388</v>
      </c>
      <c r="N80" s="21">
        <v>149365</v>
      </c>
      <c r="O80" s="21">
        <v>146430</v>
      </c>
      <c r="P80" s="21">
        <v>142795</v>
      </c>
      <c r="Q80" s="21">
        <v>438590</v>
      </c>
      <c r="R80" s="21">
        <v>112936</v>
      </c>
      <c r="S80" s="21">
        <v>95586</v>
      </c>
      <c r="T80" s="21">
        <v>141650</v>
      </c>
      <c r="U80" s="21">
        <v>350172</v>
      </c>
      <c r="V80" s="21">
        <v>1492531</v>
      </c>
      <c r="W80" s="21">
        <v>3271740</v>
      </c>
      <c r="X80" s="21"/>
      <c r="Y80" s="20"/>
      <c r="Z80" s="23">
        <v>3271740</v>
      </c>
    </row>
    <row r="81" spans="1:26" ht="13.5" hidden="1">
      <c r="A81" s="39" t="s">
        <v>105</v>
      </c>
      <c r="B81" s="19">
        <v>1001475</v>
      </c>
      <c r="C81" s="19"/>
      <c r="D81" s="20">
        <v>1931916</v>
      </c>
      <c r="E81" s="21">
        <v>1931916</v>
      </c>
      <c r="F81" s="21">
        <v>39727</v>
      </c>
      <c r="G81" s="21">
        <v>46303</v>
      </c>
      <c r="H81" s="21">
        <v>34489</v>
      </c>
      <c r="I81" s="21">
        <v>120519</v>
      </c>
      <c r="J81" s="21">
        <v>25862</v>
      </c>
      <c r="K81" s="21">
        <v>35007</v>
      </c>
      <c r="L81" s="21">
        <v>37374</v>
      </c>
      <c r="M81" s="21">
        <v>98243</v>
      </c>
      <c r="N81" s="21">
        <v>51011</v>
      </c>
      <c r="O81" s="21">
        <v>55631</v>
      </c>
      <c r="P81" s="21">
        <v>325404</v>
      </c>
      <c r="Q81" s="21">
        <v>432046</v>
      </c>
      <c r="R81" s="21">
        <v>38402</v>
      </c>
      <c r="S81" s="21">
        <v>20481</v>
      </c>
      <c r="T81" s="21">
        <v>60882</v>
      </c>
      <c r="U81" s="21">
        <v>119765</v>
      </c>
      <c r="V81" s="21">
        <v>770573</v>
      </c>
      <c r="W81" s="21">
        <v>1931916</v>
      </c>
      <c r="X81" s="21"/>
      <c r="Y81" s="20"/>
      <c r="Z81" s="23">
        <v>1931916</v>
      </c>
    </row>
    <row r="82" spans="1:26" ht="13.5" hidden="1">
      <c r="A82" s="39" t="s">
        <v>106</v>
      </c>
      <c r="B82" s="19">
        <v>1284103</v>
      </c>
      <c r="C82" s="19"/>
      <c r="D82" s="20">
        <v>2262720</v>
      </c>
      <c r="E82" s="21">
        <v>2262720</v>
      </c>
      <c r="F82" s="21">
        <v>50553</v>
      </c>
      <c r="G82" s="21">
        <v>50524</v>
      </c>
      <c r="H82" s="21">
        <v>68346</v>
      </c>
      <c r="I82" s="21">
        <v>169423</v>
      </c>
      <c r="J82" s="21">
        <v>60339</v>
      </c>
      <c r="K82" s="21">
        <v>65743</v>
      </c>
      <c r="L82" s="21">
        <v>74618</v>
      </c>
      <c r="M82" s="21">
        <v>200700</v>
      </c>
      <c r="N82" s="21">
        <v>66339</v>
      </c>
      <c r="O82" s="21">
        <v>58319</v>
      </c>
      <c r="P82" s="21">
        <v>494781</v>
      </c>
      <c r="Q82" s="21">
        <v>619439</v>
      </c>
      <c r="R82" s="21">
        <v>48016</v>
      </c>
      <c r="S82" s="21">
        <v>49864</v>
      </c>
      <c r="T82" s="21">
        <v>741854</v>
      </c>
      <c r="U82" s="21">
        <v>839734</v>
      </c>
      <c r="V82" s="21">
        <v>1829296</v>
      </c>
      <c r="W82" s="21">
        <v>2262720</v>
      </c>
      <c r="X82" s="21"/>
      <c r="Y82" s="20"/>
      <c r="Z82" s="23">
        <v>2262720</v>
      </c>
    </row>
    <row r="83" spans="1:26" ht="13.5" hidden="1">
      <c r="A83" s="39" t="s">
        <v>107</v>
      </c>
      <c r="B83" s="19">
        <v>2374662</v>
      </c>
      <c r="C83" s="19"/>
      <c r="D83" s="20"/>
      <c r="E83" s="21"/>
      <c r="F83" s="21">
        <v>53103</v>
      </c>
      <c r="G83" s="21">
        <v>32075</v>
      </c>
      <c r="H83" s="21">
        <v>5001</v>
      </c>
      <c r="I83" s="21">
        <v>90179</v>
      </c>
      <c r="J83" s="21"/>
      <c r="K83" s="21">
        <v>7487</v>
      </c>
      <c r="L83" s="21">
        <v>7317</v>
      </c>
      <c r="M83" s="21">
        <v>14804</v>
      </c>
      <c r="N83" s="21">
        <v>31382</v>
      </c>
      <c r="O83" s="21">
        <v>8238</v>
      </c>
      <c r="P83" s="21">
        <v>18705</v>
      </c>
      <c r="Q83" s="21">
        <v>58325</v>
      </c>
      <c r="R83" s="21">
        <v>6588</v>
      </c>
      <c r="S83" s="21">
        <v>8024</v>
      </c>
      <c r="T83" s="21">
        <v>6274</v>
      </c>
      <c r="U83" s="21">
        <v>20886</v>
      </c>
      <c r="V83" s="21">
        <v>184194</v>
      </c>
      <c r="W83" s="21"/>
      <c r="X83" s="21"/>
      <c r="Y83" s="20"/>
      <c r="Z83" s="23"/>
    </row>
    <row r="84" spans="1:26" ht="13.5" hidden="1">
      <c r="A84" s="40" t="s">
        <v>110</v>
      </c>
      <c r="B84" s="28">
        <v>367927</v>
      </c>
      <c r="C84" s="28"/>
      <c r="D84" s="29">
        <v>150000</v>
      </c>
      <c r="E84" s="30">
        <v>150000</v>
      </c>
      <c r="F84" s="30"/>
      <c r="G84" s="30">
        <v>54463</v>
      </c>
      <c r="H84" s="30"/>
      <c r="I84" s="30">
        <v>54463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-52</v>
      </c>
      <c r="U84" s="30">
        <v>-52</v>
      </c>
      <c r="V84" s="30">
        <v>54411</v>
      </c>
      <c r="W84" s="30">
        <v>150000</v>
      </c>
      <c r="X84" s="30"/>
      <c r="Y84" s="29"/>
      <c r="Z84" s="31">
        <v>150000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423700</v>
      </c>
      <c r="F5" s="358">
        <f t="shared" si="0"/>
        <v>423700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423700</v>
      </c>
      <c r="Y5" s="358">
        <f t="shared" si="0"/>
        <v>-423700</v>
      </c>
      <c r="Z5" s="359">
        <f>+IF(X5&lt;&gt;0,+(Y5/X5)*100,0)</f>
        <v>-100</v>
      </c>
      <c r="AA5" s="360">
        <f>+AA6+AA8+AA11+AA13+AA15</f>
        <v>423700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160275</v>
      </c>
      <c r="F6" s="59">
        <f t="shared" si="1"/>
        <v>160275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160275</v>
      </c>
      <c r="Y6" s="59">
        <f t="shared" si="1"/>
        <v>-160275</v>
      </c>
      <c r="Z6" s="61">
        <f>+IF(X6&lt;&gt;0,+(Y6/X6)*100,0)</f>
        <v>-100</v>
      </c>
      <c r="AA6" s="62">
        <f t="shared" si="1"/>
        <v>160275</v>
      </c>
    </row>
    <row r="7" spans="1:27" ht="13.5">
      <c r="A7" s="291" t="s">
        <v>228</v>
      </c>
      <c r="B7" s="142"/>
      <c r="C7" s="60"/>
      <c r="D7" s="340"/>
      <c r="E7" s="60">
        <v>160275</v>
      </c>
      <c r="F7" s="59">
        <v>160275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160275</v>
      </c>
      <c r="Y7" s="59">
        <v>-160275</v>
      </c>
      <c r="Z7" s="61">
        <v>-100</v>
      </c>
      <c r="AA7" s="62">
        <v>160275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173425</v>
      </c>
      <c r="F8" s="59">
        <f t="shared" si="2"/>
        <v>173425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173425</v>
      </c>
      <c r="Y8" s="59">
        <f t="shared" si="2"/>
        <v>-173425</v>
      </c>
      <c r="Z8" s="61">
        <f>+IF(X8&lt;&gt;0,+(Y8/X8)*100,0)</f>
        <v>-100</v>
      </c>
      <c r="AA8" s="62">
        <f>SUM(AA9:AA10)</f>
        <v>173425</v>
      </c>
    </row>
    <row r="9" spans="1:27" ht="13.5">
      <c r="A9" s="291" t="s">
        <v>229</v>
      </c>
      <c r="B9" s="142"/>
      <c r="C9" s="60"/>
      <c r="D9" s="340"/>
      <c r="E9" s="60">
        <v>120000</v>
      </c>
      <c r="F9" s="59">
        <v>120000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120000</v>
      </c>
      <c r="Y9" s="59">
        <v>-120000</v>
      </c>
      <c r="Z9" s="61">
        <v>-100</v>
      </c>
      <c r="AA9" s="62">
        <v>120000</v>
      </c>
    </row>
    <row r="10" spans="1:27" ht="13.5">
      <c r="A10" s="291" t="s">
        <v>230</v>
      </c>
      <c r="B10" s="142"/>
      <c r="C10" s="60"/>
      <c r="D10" s="340"/>
      <c r="E10" s="60">
        <v>53425</v>
      </c>
      <c r="F10" s="59">
        <v>53425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53425</v>
      </c>
      <c r="Y10" s="59">
        <v>-53425</v>
      </c>
      <c r="Z10" s="61">
        <v>-100</v>
      </c>
      <c r="AA10" s="62">
        <v>53425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90000</v>
      </c>
      <c r="F11" s="364">
        <f t="shared" si="3"/>
        <v>90000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90000</v>
      </c>
      <c r="Y11" s="364">
        <f t="shared" si="3"/>
        <v>-90000</v>
      </c>
      <c r="Z11" s="365">
        <f>+IF(X11&lt;&gt;0,+(Y11/X11)*100,0)</f>
        <v>-100</v>
      </c>
      <c r="AA11" s="366">
        <f t="shared" si="3"/>
        <v>90000</v>
      </c>
    </row>
    <row r="12" spans="1:27" ht="13.5">
      <c r="A12" s="291" t="s">
        <v>231</v>
      </c>
      <c r="B12" s="136"/>
      <c r="C12" s="60"/>
      <c r="D12" s="340"/>
      <c r="E12" s="60">
        <v>90000</v>
      </c>
      <c r="F12" s="59">
        <v>90000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90000</v>
      </c>
      <c r="Y12" s="59">
        <v>-90000</v>
      </c>
      <c r="Z12" s="61">
        <v>-100</v>
      </c>
      <c r="AA12" s="62">
        <v>90000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37055</v>
      </c>
      <c r="F22" s="345">
        <f t="shared" si="6"/>
        <v>37055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37055</v>
      </c>
      <c r="Y22" s="345">
        <f t="shared" si="6"/>
        <v>-37055</v>
      </c>
      <c r="Z22" s="336">
        <f>+IF(X22&lt;&gt;0,+(Y22/X22)*100,0)</f>
        <v>-100</v>
      </c>
      <c r="AA22" s="350">
        <f>SUM(AA23:AA32)</f>
        <v>37055</v>
      </c>
    </row>
    <row r="23" spans="1:27" ht="13.5">
      <c r="A23" s="361" t="s">
        <v>236</v>
      </c>
      <c r="B23" s="142"/>
      <c r="C23" s="60"/>
      <c r="D23" s="340"/>
      <c r="E23" s="60">
        <v>5000</v>
      </c>
      <c r="F23" s="59">
        <v>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</v>
      </c>
      <c r="Y23" s="59">
        <v>-5000</v>
      </c>
      <c r="Z23" s="61">
        <v>-100</v>
      </c>
      <c r="AA23" s="62">
        <v>5000</v>
      </c>
    </row>
    <row r="24" spans="1:27" ht="13.5">
      <c r="A24" s="361" t="s">
        <v>237</v>
      </c>
      <c r="B24" s="142"/>
      <c r="C24" s="60"/>
      <c r="D24" s="340"/>
      <c r="E24" s="60">
        <v>32055</v>
      </c>
      <c r="F24" s="59">
        <v>32055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32055</v>
      </c>
      <c r="Y24" s="59">
        <v>-32055</v>
      </c>
      <c r="Z24" s="61">
        <v>-100</v>
      </c>
      <c r="AA24" s="62">
        <v>32055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616497</v>
      </c>
      <c r="F40" s="345">
        <f t="shared" si="9"/>
        <v>616497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616497</v>
      </c>
      <c r="Y40" s="345">
        <f t="shared" si="9"/>
        <v>-616497</v>
      </c>
      <c r="Z40" s="336">
        <f>+IF(X40&lt;&gt;0,+(Y40/X40)*100,0)</f>
        <v>-100</v>
      </c>
      <c r="AA40" s="350">
        <f>SUM(AA41:AA49)</f>
        <v>616497</v>
      </c>
    </row>
    <row r="41" spans="1:27" ht="13.5">
      <c r="A41" s="361" t="s">
        <v>247</v>
      </c>
      <c r="B41" s="142"/>
      <c r="C41" s="362"/>
      <c r="D41" s="363"/>
      <c r="E41" s="362">
        <v>336769</v>
      </c>
      <c r="F41" s="364">
        <v>336769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336769</v>
      </c>
      <c r="Y41" s="364">
        <v>-336769</v>
      </c>
      <c r="Z41" s="365">
        <v>-100</v>
      </c>
      <c r="AA41" s="366">
        <v>336769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37398</v>
      </c>
      <c r="F43" s="370">
        <v>37398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37398</v>
      </c>
      <c r="Y43" s="370">
        <v>-37398</v>
      </c>
      <c r="Z43" s="371">
        <v>-100</v>
      </c>
      <c r="AA43" s="303">
        <v>37398</v>
      </c>
    </row>
    <row r="44" spans="1:27" ht="13.5">
      <c r="A44" s="361" t="s">
        <v>250</v>
      </c>
      <c r="B44" s="136"/>
      <c r="C44" s="60"/>
      <c r="D44" s="368"/>
      <c r="E44" s="54">
        <v>10685</v>
      </c>
      <c r="F44" s="53">
        <v>10685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10685</v>
      </c>
      <c r="Y44" s="53">
        <v>-10685</v>
      </c>
      <c r="Z44" s="94">
        <v>-100</v>
      </c>
      <c r="AA44" s="95">
        <v>10685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160275</v>
      </c>
      <c r="F48" s="53">
        <v>160275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160275</v>
      </c>
      <c r="Y48" s="53">
        <v>-160275</v>
      </c>
      <c r="Z48" s="94">
        <v>-100</v>
      </c>
      <c r="AA48" s="95">
        <v>160275</v>
      </c>
    </row>
    <row r="49" spans="1:27" ht="13.5">
      <c r="A49" s="361" t="s">
        <v>93</v>
      </c>
      <c r="B49" s="136"/>
      <c r="C49" s="54"/>
      <c r="D49" s="368"/>
      <c r="E49" s="54">
        <v>71370</v>
      </c>
      <c r="F49" s="53">
        <v>71370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71370</v>
      </c>
      <c r="Y49" s="53">
        <v>-71370</v>
      </c>
      <c r="Z49" s="94">
        <v>-100</v>
      </c>
      <c r="AA49" s="95">
        <v>71370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1077252</v>
      </c>
      <c r="F60" s="264">
        <f t="shared" si="14"/>
        <v>1077252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1077252</v>
      </c>
      <c r="Y60" s="264">
        <f t="shared" si="14"/>
        <v>-1077252</v>
      </c>
      <c r="Z60" s="337">
        <f>+IF(X60&lt;&gt;0,+(Y60/X60)*100,0)</f>
        <v>-100</v>
      </c>
      <c r="AA60" s="232">
        <f>+AA57+AA54+AA51+AA40+AA37+AA34+AA22+AA5</f>
        <v>1077252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16397832</v>
      </c>
      <c r="D5" s="153">
        <f>SUM(D6:D8)</f>
        <v>0</v>
      </c>
      <c r="E5" s="154">
        <f t="shared" si="0"/>
        <v>16589978</v>
      </c>
      <c r="F5" s="100">
        <f t="shared" si="0"/>
        <v>16589978</v>
      </c>
      <c r="G5" s="100">
        <f t="shared" si="0"/>
        <v>12153790</v>
      </c>
      <c r="H5" s="100">
        <f t="shared" si="0"/>
        <v>922761</v>
      </c>
      <c r="I5" s="100">
        <f t="shared" si="0"/>
        <v>35950</v>
      </c>
      <c r="J5" s="100">
        <f t="shared" si="0"/>
        <v>13112501</v>
      </c>
      <c r="K5" s="100">
        <f t="shared" si="0"/>
        <v>713949</v>
      </c>
      <c r="L5" s="100">
        <f t="shared" si="0"/>
        <v>41502</v>
      </c>
      <c r="M5" s="100">
        <f t="shared" si="0"/>
        <v>-1231743</v>
      </c>
      <c r="N5" s="100">
        <f t="shared" si="0"/>
        <v>-476292</v>
      </c>
      <c r="O5" s="100">
        <f t="shared" si="0"/>
        <v>109986</v>
      </c>
      <c r="P5" s="100">
        <f t="shared" si="0"/>
        <v>81957</v>
      </c>
      <c r="Q5" s="100">
        <f t="shared" si="0"/>
        <v>4733075</v>
      </c>
      <c r="R5" s="100">
        <f t="shared" si="0"/>
        <v>4925018</v>
      </c>
      <c r="S5" s="100">
        <f t="shared" si="0"/>
        <v>54252</v>
      </c>
      <c r="T5" s="100">
        <f t="shared" si="0"/>
        <v>133784</v>
      </c>
      <c r="U5" s="100">
        <f t="shared" si="0"/>
        <v>70447</v>
      </c>
      <c r="V5" s="100">
        <f t="shared" si="0"/>
        <v>258483</v>
      </c>
      <c r="W5" s="100">
        <f t="shared" si="0"/>
        <v>17819710</v>
      </c>
      <c r="X5" s="100">
        <f t="shared" si="0"/>
        <v>16589978</v>
      </c>
      <c r="Y5" s="100">
        <f t="shared" si="0"/>
        <v>1229732</v>
      </c>
      <c r="Z5" s="137">
        <f>+IF(X5&lt;&gt;0,+(Y5/X5)*100,0)</f>
        <v>7.412499281192537</v>
      </c>
      <c r="AA5" s="153">
        <f>SUM(AA6:AA8)</f>
        <v>16589978</v>
      </c>
    </row>
    <row r="6" spans="1:27" ht="13.5">
      <c r="A6" s="138" t="s">
        <v>75</v>
      </c>
      <c r="B6" s="136"/>
      <c r="C6" s="155">
        <v>732105</v>
      </c>
      <c r="D6" s="155"/>
      <c r="E6" s="156">
        <v>1348000</v>
      </c>
      <c r="F6" s="60">
        <v>1348000</v>
      </c>
      <c r="G6" s="60"/>
      <c r="H6" s="60"/>
      <c r="I6" s="60"/>
      <c r="J6" s="60"/>
      <c r="K6" s="60"/>
      <c r="L6" s="60"/>
      <c r="M6" s="60">
        <v>1348000</v>
      </c>
      <c r="N6" s="60">
        <v>1348000</v>
      </c>
      <c r="O6" s="60"/>
      <c r="P6" s="60"/>
      <c r="Q6" s="60"/>
      <c r="R6" s="60"/>
      <c r="S6" s="60"/>
      <c r="T6" s="60"/>
      <c r="U6" s="60"/>
      <c r="V6" s="60"/>
      <c r="W6" s="60">
        <v>1348000</v>
      </c>
      <c r="X6" s="60">
        <v>1348000</v>
      </c>
      <c r="Y6" s="60"/>
      <c r="Z6" s="140">
        <v>0</v>
      </c>
      <c r="AA6" s="155">
        <v>1348000</v>
      </c>
    </row>
    <row r="7" spans="1:27" ht="13.5">
      <c r="A7" s="138" t="s">
        <v>76</v>
      </c>
      <c r="B7" s="136"/>
      <c r="C7" s="157">
        <v>15414912</v>
      </c>
      <c r="D7" s="157"/>
      <c r="E7" s="158">
        <v>15091178</v>
      </c>
      <c r="F7" s="159">
        <v>15091178</v>
      </c>
      <c r="G7" s="159">
        <v>12149159</v>
      </c>
      <c r="H7" s="159">
        <v>910357</v>
      </c>
      <c r="I7" s="159">
        <v>30419</v>
      </c>
      <c r="J7" s="159">
        <v>13089935</v>
      </c>
      <c r="K7" s="159">
        <v>703821</v>
      </c>
      <c r="L7" s="159">
        <v>35362</v>
      </c>
      <c r="M7" s="159">
        <v>-2588620</v>
      </c>
      <c r="N7" s="159">
        <v>-1849437</v>
      </c>
      <c r="O7" s="159">
        <v>106853</v>
      </c>
      <c r="P7" s="159">
        <v>78647</v>
      </c>
      <c r="Q7" s="159">
        <v>4724889</v>
      </c>
      <c r="R7" s="159">
        <v>4910389</v>
      </c>
      <c r="S7" s="159">
        <v>47988</v>
      </c>
      <c r="T7" s="159">
        <v>102466</v>
      </c>
      <c r="U7" s="159">
        <v>61321</v>
      </c>
      <c r="V7" s="159">
        <v>211775</v>
      </c>
      <c r="W7" s="159">
        <v>16362662</v>
      </c>
      <c r="X7" s="159">
        <v>15091178</v>
      </c>
      <c r="Y7" s="159">
        <v>1271484</v>
      </c>
      <c r="Z7" s="141">
        <v>8.43</v>
      </c>
      <c r="AA7" s="157">
        <v>15091178</v>
      </c>
    </row>
    <row r="8" spans="1:27" ht="13.5">
      <c r="A8" s="138" t="s">
        <v>77</v>
      </c>
      <c r="B8" s="136"/>
      <c r="C8" s="155">
        <v>250815</v>
      </c>
      <c r="D8" s="155"/>
      <c r="E8" s="156">
        <v>150800</v>
      </c>
      <c r="F8" s="60">
        <v>150800</v>
      </c>
      <c r="G8" s="60">
        <v>4631</v>
      </c>
      <c r="H8" s="60">
        <v>12404</v>
      </c>
      <c r="I8" s="60">
        <v>5531</v>
      </c>
      <c r="J8" s="60">
        <v>22566</v>
      </c>
      <c r="K8" s="60">
        <v>10128</v>
      </c>
      <c r="L8" s="60">
        <v>6140</v>
      </c>
      <c r="M8" s="60">
        <v>8877</v>
      </c>
      <c r="N8" s="60">
        <v>25145</v>
      </c>
      <c r="O8" s="60">
        <v>3133</v>
      </c>
      <c r="P8" s="60">
        <v>3310</v>
      </c>
      <c r="Q8" s="60">
        <v>8186</v>
      </c>
      <c r="R8" s="60">
        <v>14629</v>
      </c>
      <c r="S8" s="60">
        <v>6264</v>
      </c>
      <c r="T8" s="60">
        <v>31318</v>
      </c>
      <c r="U8" s="60">
        <v>9126</v>
      </c>
      <c r="V8" s="60">
        <v>46708</v>
      </c>
      <c r="W8" s="60">
        <v>109048</v>
      </c>
      <c r="X8" s="60">
        <v>150800</v>
      </c>
      <c r="Y8" s="60">
        <v>-41752</v>
      </c>
      <c r="Z8" s="140">
        <v>-27.69</v>
      </c>
      <c r="AA8" s="155">
        <v>150800</v>
      </c>
    </row>
    <row r="9" spans="1:27" ht="13.5">
      <c r="A9" s="135" t="s">
        <v>78</v>
      </c>
      <c r="B9" s="136"/>
      <c r="C9" s="153">
        <f aca="true" t="shared" si="1" ref="C9:Y9">SUM(C10:C14)</f>
        <v>1396093</v>
      </c>
      <c r="D9" s="153">
        <f>SUM(D10:D14)</f>
        <v>0</v>
      </c>
      <c r="E9" s="154">
        <f t="shared" si="1"/>
        <v>1409073</v>
      </c>
      <c r="F9" s="100">
        <f t="shared" si="1"/>
        <v>1409073</v>
      </c>
      <c r="G9" s="100">
        <f t="shared" si="1"/>
        <v>1139</v>
      </c>
      <c r="H9" s="100">
        <f t="shared" si="1"/>
        <v>678</v>
      </c>
      <c r="I9" s="100">
        <f t="shared" si="1"/>
        <v>2954</v>
      </c>
      <c r="J9" s="100">
        <f t="shared" si="1"/>
        <v>4771</v>
      </c>
      <c r="K9" s="100">
        <f t="shared" si="1"/>
        <v>221380</v>
      </c>
      <c r="L9" s="100">
        <f t="shared" si="1"/>
        <v>251052</v>
      </c>
      <c r="M9" s="100">
        <f t="shared" si="1"/>
        <v>617</v>
      </c>
      <c r="N9" s="100">
        <f t="shared" si="1"/>
        <v>473049</v>
      </c>
      <c r="O9" s="100">
        <f t="shared" si="1"/>
        <v>448</v>
      </c>
      <c r="P9" s="100">
        <f t="shared" si="1"/>
        <v>1128</v>
      </c>
      <c r="Q9" s="100">
        <f t="shared" si="1"/>
        <v>782</v>
      </c>
      <c r="R9" s="100">
        <f t="shared" si="1"/>
        <v>2358</v>
      </c>
      <c r="S9" s="100">
        <f t="shared" si="1"/>
        <v>61253</v>
      </c>
      <c r="T9" s="100">
        <f t="shared" si="1"/>
        <v>747</v>
      </c>
      <c r="U9" s="100">
        <f t="shared" si="1"/>
        <v>2689</v>
      </c>
      <c r="V9" s="100">
        <f t="shared" si="1"/>
        <v>64689</v>
      </c>
      <c r="W9" s="100">
        <f t="shared" si="1"/>
        <v>544867</v>
      </c>
      <c r="X9" s="100">
        <f t="shared" si="1"/>
        <v>1409073</v>
      </c>
      <c r="Y9" s="100">
        <f t="shared" si="1"/>
        <v>-864206</v>
      </c>
      <c r="Z9" s="137">
        <f>+IF(X9&lt;&gt;0,+(Y9/X9)*100,0)</f>
        <v>-61.331527891031904</v>
      </c>
      <c r="AA9" s="153">
        <f>SUM(AA10:AA14)</f>
        <v>1409073</v>
      </c>
    </row>
    <row r="10" spans="1:27" ht="13.5">
      <c r="A10" s="138" t="s">
        <v>79</v>
      </c>
      <c r="B10" s="136"/>
      <c r="C10" s="155">
        <v>1146093</v>
      </c>
      <c r="D10" s="155"/>
      <c r="E10" s="156">
        <v>430000</v>
      </c>
      <c r="F10" s="60">
        <v>430000</v>
      </c>
      <c r="G10" s="60">
        <v>1139</v>
      </c>
      <c r="H10" s="60">
        <v>678</v>
      </c>
      <c r="I10" s="60">
        <v>2954</v>
      </c>
      <c r="J10" s="60">
        <v>4771</v>
      </c>
      <c r="K10" s="60">
        <v>221380</v>
      </c>
      <c r="L10" s="60">
        <v>1052</v>
      </c>
      <c r="M10" s="60">
        <v>617</v>
      </c>
      <c r="N10" s="60">
        <v>223049</v>
      </c>
      <c r="O10" s="60">
        <v>448</v>
      </c>
      <c r="P10" s="60">
        <v>1128</v>
      </c>
      <c r="Q10" s="60">
        <v>782</v>
      </c>
      <c r="R10" s="60">
        <v>2358</v>
      </c>
      <c r="S10" s="60">
        <v>61253</v>
      </c>
      <c r="T10" s="60">
        <v>747</v>
      </c>
      <c r="U10" s="60">
        <v>2689</v>
      </c>
      <c r="V10" s="60">
        <v>64689</v>
      </c>
      <c r="W10" s="60">
        <v>294867</v>
      </c>
      <c r="X10" s="60">
        <v>430000</v>
      </c>
      <c r="Y10" s="60">
        <v>-135133</v>
      </c>
      <c r="Z10" s="140">
        <v>-31.43</v>
      </c>
      <c r="AA10" s="155">
        <v>430000</v>
      </c>
    </row>
    <row r="11" spans="1:27" ht="13.5">
      <c r="A11" s="138" t="s">
        <v>80</v>
      </c>
      <c r="B11" s="136"/>
      <c r="C11" s="155"/>
      <c r="D11" s="155"/>
      <c r="E11" s="156">
        <v>500000</v>
      </c>
      <c r="F11" s="60">
        <v>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500000</v>
      </c>
      <c r="Y11" s="60">
        <v>-500000</v>
      </c>
      <c r="Z11" s="140">
        <v>-100</v>
      </c>
      <c r="AA11" s="155">
        <v>500000</v>
      </c>
    </row>
    <row r="12" spans="1:27" ht="13.5">
      <c r="A12" s="138" t="s">
        <v>81</v>
      </c>
      <c r="B12" s="136"/>
      <c r="C12" s="155">
        <v>250000</v>
      </c>
      <c r="D12" s="155"/>
      <c r="E12" s="156">
        <v>479073</v>
      </c>
      <c r="F12" s="60">
        <v>479073</v>
      </c>
      <c r="G12" s="60"/>
      <c r="H12" s="60"/>
      <c r="I12" s="60"/>
      <c r="J12" s="60"/>
      <c r="K12" s="60"/>
      <c r="L12" s="60">
        <v>250000</v>
      </c>
      <c r="M12" s="60"/>
      <c r="N12" s="60">
        <v>250000</v>
      </c>
      <c r="O12" s="60"/>
      <c r="P12" s="60"/>
      <c r="Q12" s="60"/>
      <c r="R12" s="60"/>
      <c r="S12" s="60"/>
      <c r="T12" s="60"/>
      <c r="U12" s="60"/>
      <c r="V12" s="60"/>
      <c r="W12" s="60">
        <v>250000</v>
      </c>
      <c r="X12" s="60">
        <v>479073</v>
      </c>
      <c r="Y12" s="60">
        <v>-229073</v>
      </c>
      <c r="Z12" s="140">
        <v>-47.82</v>
      </c>
      <c r="AA12" s="155">
        <v>479073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11838617</v>
      </c>
      <c r="D15" s="153">
        <f>SUM(D16:D18)</f>
        <v>0</v>
      </c>
      <c r="E15" s="154">
        <f t="shared" si="2"/>
        <v>9942880</v>
      </c>
      <c r="F15" s="100">
        <f t="shared" si="2"/>
        <v>9942880</v>
      </c>
      <c r="G15" s="100">
        <f t="shared" si="2"/>
        <v>307750</v>
      </c>
      <c r="H15" s="100">
        <f t="shared" si="2"/>
        <v>696093</v>
      </c>
      <c r="I15" s="100">
        <f t="shared" si="2"/>
        <v>319065</v>
      </c>
      <c r="J15" s="100">
        <f t="shared" si="2"/>
        <v>1322908</v>
      </c>
      <c r="K15" s="100">
        <f t="shared" si="2"/>
        <v>4821060</v>
      </c>
      <c r="L15" s="100">
        <f t="shared" si="2"/>
        <v>576374</v>
      </c>
      <c r="M15" s="100">
        <f t="shared" si="2"/>
        <v>248368</v>
      </c>
      <c r="N15" s="100">
        <f t="shared" si="2"/>
        <v>5645802</v>
      </c>
      <c r="O15" s="100">
        <f t="shared" si="2"/>
        <v>332754</v>
      </c>
      <c r="P15" s="100">
        <f t="shared" si="2"/>
        <v>609594</v>
      </c>
      <c r="Q15" s="100">
        <f t="shared" si="2"/>
        <v>327759</v>
      </c>
      <c r="R15" s="100">
        <f t="shared" si="2"/>
        <v>1270107</v>
      </c>
      <c r="S15" s="100">
        <f t="shared" si="2"/>
        <v>363040</v>
      </c>
      <c r="T15" s="100">
        <f t="shared" si="2"/>
        <v>260995</v>
      </c>
      <c r="U15" s="100">
        <f t="shared" si="2"/>
        <v>310213</v>
      </c>
      <c r="V15" s="100">
        <f t="shared" si="2"/>
        <v>934248</v>
      </c>
      <c r="W15" s="100">
        <f t="shared" si="2"/>
        <v>9173065</v>
      </c>
      <c r="X15" s="100">
        <f t="shared" si="2"/>
        <v>9942880</v>
      </c>
      <c r="Y15" s="100">
        <f t="shared" si="2"/>
        <v>-769815</v>
      </c>
      <c r="Z15" s="137">
        <f>+IF(X15&lt;&gt;0,+(Y15/X15)*100,0)</f>
        <v>-7.742374442817374</v>
      </c>
      <c r="AA15" s="153">
        <f>SUM(AA16:AA18)</f>
        <v>9942880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11838617</v>
      </c>
      <c r="D17" s="155"/>
      <c r="E17" s="156">
        <v>9942880</v>
      </c>
      <c r="F17" s="60">
        <v>9942880</v>
      </c>
      <c r="G17" s="60">
        <v>307750</v>
      </c>
      <c r="H17" s="60">
        <v>696093</v>
      </c>
      <c r="I17" s="60">
        <v>319065</v>
      </c>
      <c r="J17" s="60">
        <v>1322908</v>
      </c>
      <c r="K17" s="60">
        <v>4821060</v>
      </c>
      <c r="L17" s="60">
        <v>576374</v>
      </c>
      <c r="M17" s="60">
        <v>248368</v>
      </c>
      <c r="N17" s="60">
        <v>5645802</v>
      </c>
      <c r="O17" s="60">
        <v>332754</v>
      </c>
      <c r="P17" s="60">
        <v>609594</v>
      </c>
      <c r="Q17" s="60">
        <v>327759</v>
      </c>
      <c r="R17" s="60">
        <v>1270107</v>
      </c>
      <c r="S17" s="60">
        <v>363040</v>
      </c>
      <c r="T17" s="60">
        <v>260995</v>
      </c>
      <c r="U17" s="60">
        <v>310213</v>
      </c>
      <c r="V17" s="60">
        <v>934248</v>
      </c>
      <c r="W17" s="60">
        <v>9173065</v>
      </c>
      <c r="X17" s="60">
        <v>9942880</v>
      </c>
      <c r="Y17" s="60">
        <v>-769815</v>
      </c>
      <c r="Z17" s="140">
        <v>-7.74</v>
      </c>
      <c r="AA17" s="155">
        <v>9942880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39195785</v>
      </c>
      <c r="D19" s="153">
        <f>SUM(D20:D23)</f>
        <v>0</v>
      </c>
      <c r="E19" s="154">
        <f t="shared" si="3"/>
        <v>63864422</v>
      </c>
      <c r="F19" s="100">
        <f t="shared" si="3"/>
        <v>63864422</v>
      </c>
      <c r="G19" s="100">
        <f t="shared" si="3"/>
        <v>1355901</v>
      </c>
      <c r="H19" s="100">
        <f t="shared" si="3"/>
        <v>1442984</v>
      </c>
      <c r="I19" s="100">
        <f t="shared" si="3"/>
        <v>1236359</v>
      </c>
      <c r="J19" s="100">
        <f t="shared" si="3"/>
        <v>4035244</v>
      </c>
      <c r="K19" s="100">
        <f t="shared" si="3"/>
        <v>12129935</v>
      </c>
      <c r="L19" s="100">
        <f t="shared" si="3"/>
        <v>1370040</v>
      </c>
      <c r="M19" s="100">
        <f t="shared" si="3"/>
        <v>9002381</v>
      </c>
      <c r="N19" s="100">
        <f t="shared" si="3"/>
        <v>22502356</v>
      </c>
      <c r="O19" s="100">
        <f t="shared" si="3"/>
        <v>3396351</v>
      </c>
      <c r="P19" s="100">
        <f t="shared" si="3"/>
        <v>1243972</v>
      </c>
      <c r="Q19" s="100">
        <f t="shared" si="3"/>
        <v>1349751</v>
      </c>
      <c r="R19" s="100">
        <f t="shared" si="3"/>
        <v>5990074</v>
      </c>
      <c r="S19" s="100">
        <f t="shared" si="3"/>
        <v>1355448</v>
      </c>
      <c r="T19" s="100">
        <f t="shared" si="3"/>
        <v>15944429</v>
      </c>
      <c r="U19" s="100">
        <f t="shared" si="3"/>
        <v>1302861</v>
      </c>
      <c r="V19" s="100">
        <f t="shared" si="3"/>
        <v>18602738</v>
      </c>
      <c r="W19" s="100">
        <f t="shared" si="3"/>
        <v>51130412</v>
      </c>
      <c r="X19" s="100">
        <f t="shared" si="3"/>
        <v>63864422</v>
      </c>
      <c r="Y19" s="100">
        <f t="shared" si="3"/>
        <v>-12734010</v>
      </c>
      <c r="Z19" s="137">
        <f>+IF(X19&lt;&gt;0,+(Y19/X19)*100,0)</f>
        <v>-19.939129802192525</v>
      </c>
      <c r="AA19" s="153">
        <f>SUM(AA20:AA23)</f>
        <v>63864422</v>
      </c>
    </row>
    <row r="20" spans="1:27" ht="13.5">
      <c r="A20" s="138" t="s">
        <v>89</v>
      </c>
      <c r="B20" s="136"/>
      <c r="C20" s="155">
        <v>12344885</v>
      </c>
      <c r="D20" s="155"/>
      <c r="E20" s="156">
        <v>14046872</v>
      </c>
      <c r="F20" s="60">
        <v>14046872</v>
      </c>
      <c r="G20" s="60">
        <v>788330</v>
      </c>
      <c r="H20" s="60">
        <v>788612</v>
      </c>
      <c r="I20" s="60">
        <v>711953</v>
      </c>
      <c r="J20" s="60">
        <v>2288895</v>
      </c>
      <c r="K20" s="60">
        <v>1020283</v>
      </c>
      <c r="L20" s="60">
        <v>690596</v>
      </c>
      <c r="M20" s="60">
        <v>4697083</v>
      </c>
      <c r="N20" s="60">
        <v>6407962</v>
      </c>
      <c r="O20" s="60">
        <v>837776</v>
      </c>
      <c r="P20" s="60">
        <v>644770</v>
      </c>
      <c r="Q20" s="60">
        <v>689476</v>
      </c>
      <c r="R20" s="60">
        <v>2172022</v>
      </c>
      <c r="S20" s="60">
        <v>694657</v>
      </c>
      <c r="T20" s="60">
        <v>1186985</v>
      </c>
      <c r="U20" s="60">
        <v>723159</v>
      </c>
      <c r="V20" s="60">
        <v>2604801</v>
      </c>
      <c r="W20" s="60">
        <v>13473680</v>
      </c>
      <c r="X20" s="60">
        <v>14046872</v>
      </c>
      <c r="Y20" s="60">
        <v>-573192</v>
      </c>
      <c r="Z20" s="140">
        <v>-4.08</v>
      </c>
      <c r="AA20" s="155">
        <v>14046872</v>
      </c>
    </row>
    <row r="21" spans="1:27" ht="13.5">
      <c r="A21" s="138" t="s">
        <v>90</v>
      </c>
      <c r="B21" s="136"/>
      <c r="C21" s="155">
        <v>16551571</v>
      </c>
      <c r="D21" s="155"/>
      <c r="E21" s="156">
        <v>40001358</v>
      </c>
      <c r="F21" s="60">
        <v>40001358</v>
      </c>
      <c r="G21" s="60">
        <v>209804</v>
      </c>
      <c r="H21" s="60">
        <v>296430</v>
      </c>
      <c r="I21" s="60">
        <v>233614</v>
      </c>
      <c r="J21" s="60">
        <v>739848</v>
      </c>
      <c r="K21" s="60">
        <v>10744686</v>
      </c>
      <c r="L21" s="60">
        <v>317417</v>
      </c>
      <c r="M21" s="60">
        <v>3402473</v>
      </c>
      <c r="N21" s="60">
        <v>14464576</v>
      </c>
      <c r="O21" s="60">
        <v>2185813</v>
      </c>
      <c r="P21" s="60">
        <v>243972</v>
      </c>
      <c r="Q21" s="60">
        <v>305700</v>
      </c>
      <c r="R21" s="60">
        <v>2735485</v>
      </c>
      <c r="S21" s="60">
        <v>297454</v>
      </c>
      <c r="T21" s="60">
        <v>14391413</v>
      </c>
      <c r="U21" s="60">
        <v>218068</v>
      </c>
      <c r="V21" s="60">
        <v>14906935</v>
      </c>
      <c r="W21" s="60">
        <v>32846844</v>
      </c>
      <c r="X21" s="60">
        <v>40001358</v>
      </c>
      <c r="Y21" s="60">
        <v>-7154514</v>
      </c>
      <c r="Z21" s="140">
        <v>-17.89</v>
      </c>
      <c r="AA21" s="155">
        <v>40001358</v>
      </c>
    </row>
    <row r="22" spans="1:27" ht="13.5">
      <c r="A22" s="138" t="s">
        <v>91</v>
      </c>
      <c r="B22" s="136"/>
      <c r="C22" s="157">
        <v>8199420</v>
      </c>
      <c r="D22" s="157"/>
      <c r="E22" s="158">
        <v>4830600</v>
      </c>
      <c r="F22" s="159">
        <v>4830600</v>
      </c>
      <c r="G22" s="159">
        <v>159021</v>
      </c>
      <c r="H22" s="159">
        <v>160065</v>
      </c>
      <c r="I22" s="159">
        <v>114256</v>
      </c>
      <c r="J22" s="159">
        <v>433342</v>
      </c>
      <c r="K22" s="159">
        <v>165769</v>
      </c>
      <c r="L22" s="159">
        <v>164883</v>
      </c>
      <c r="M22" s="159">
        <v>703066</v>
      </c>
      <c r="N22" s="159">
        <v>1033718</v>
      </c>
      <c r="O22" s="159">
        <v>172300</v>
      </c>
      <c r="P22" s="159">
        <v>158101</v>
      </c>
      <c r="Q22" s="159">
        <v>157644</v>
      </c>
      <c r="R22" s="159">
        <v>488045</v>
      </c>
      <c r="S22" s="159">
        <v>166142</v>
      </c>
      <c r="T22" s="159">
        <v>168891</v>
      </c>
      <c r="U22" s="159">
        <v>164663</v>
      </c>
      <c r="V22" s="159">
        <v>499696</v>
      </c>
      <c r="W22" s="159">
        <v>2454801</v>
      </c>
      <c r="X22" s="159">
        <v>4830600</v>
      </c>
      <c r="Y22" s="159">
        <v>-2375799</v>
      </c>
      <c r="Z22" s="141">
        <v>-49.18</v>
      </c>
      <c r="AA22" s="157">
        <v>4830600</v>
      </c>
    </row>
    <row r="23" spans="1:27" ht="13.5">
      <c r="A23" s="138" t="s">
        <v>92</v>
      </c>
      <c r="B23" s="136"/>
      <c r="C23" s="155">
        <v>2099909</v>
      </c>
      <c r="D23" s="155"/>
      <c r="E23" s="156">
        <v>4985592</v>
      </c>
      <c r="F23" s="60">
        <v>4985592</v>
      </c>
      <c r="G23" s="60">
        <v>198746</v>
      </c>
      <c r="H23" s="60">
        <v>197877</v>
      </c>
      <c r="I23" s="60">
        <v>176536</v>
      </c>
      <c r="J23" s="60">
        <v>573159</v>
      </c>
      <c r="K23" s="60">
        <v>199197</v>
      </c>
      <c r="L23" s="60">
        <v>197144</v>
      </c>
      <c r="M23" s="60">
        <v>199759</v>
      </c>
      <c r="N23" s="60">
        <v>596100</v>
      </c>
      <c r="O23" s="60">
        <v>200462</v>
      </c>
      <c r="P23" s="60">
        <v>197129</v>
      </c>
      <c r="Q23" s="60">
        <v>196931</v>
      </c>
      <c r="R23" s="60">
        <v>594522</v>
      </c>
      <c r="S23" s="60">
        <v>197195</v>
      </c>
      <c r="T23" s="60">
        <v>197140</v>
      </c>
      <c r="U23" s="60">
        <v>196971</v>
      </c>
      <c r="V23" s="60">
        <v>591306</v>
      </c>
      <c r="W23" s="60">
        <v>2355087</v>
      </c>
      <c r="X23" s="60">
        <v>4985592</v>
      </c>
      <c r="Y23" s="60">
        <v>-2630505</v>
      </c>
      <c r="Z23" s="140">
        <v>-52.76</v>
      </c>
      <c r="AA23" s="155">
        <v>4985592</v>
      </c>
    </row>
    <row r="24" spans="1:27" ht="13.5">
      <c r="A24" s="135" t="s">
        <v>93</v>
      </c>
      <c r="B24" s="142" t="s">
        <v>94</v>
      </c>
      <c r="C24" s="153">
        <v>88816</v>
      </c>
      <c r="D24" s="153"/>
      <c r="E24" s="154">
        <v>120000</v>
      </c>
      <c r="F24" s="100">
        <v>120000</v>
      </c>
      <c r="G24" s="100">
        <v>1261</v>
      </c>
      <c r="H24" s="100">
        <v>80</v>
      </c>
      <c r="I24" s="100">
        <v>12201</v>
      </c>
      <c r="J24" s="100">
        <v>13542</v>
      </c>
      <c r="K24" s="100">
        <v>351</v>
      </c>
      <c r="L24" s="100">
        <v>8931</v>
      </c>
      <c r="M24" s="100">
        <v>3082</v>
      </c>
      <c r="N24" s="100">
        <v>12364</v>
      </c>
      <c r="O24" s="100">
        <v>12656</v>
      </c>
      <c r="P24" s="100">
        <v>17929</v>
      </c>
      <c r="Q24" s="100">
        <v>9107</v>
      </c>
      <c r="R24" s="100">
        <v>39692</v>
      </c>
      <c r="S24" s="100">
        <v>450</v>
      </c>
      <c r="T24" s="100"/>
      <c r="U24" s="100"/>
      <c r="V24" s="100">
        <v>450</v>
      </c>
      <c r="W24" s="100">
        <v>66048</v>
      </c>
      <c r="X24" s="100">
        <v>120000</v>
      </c>
      <c r="Y24" s="100">
        <v>-53952</v>
      </c>
      <c r="Z24" s="137">
        <v>-44.96</v>
      </c>
      <c r="AA24" s="153">
        <v>120000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68917143</v>
      </c>
      <c r="D25" s="168">
        <f>+D5+D9+D15+D19+D24</f>
        <v>0</v>
      </c>
      <c r="E25" s="169">
        <f t="shared" si="4"/>
        <v>91926353</v>
      </c>
      <c r="F25" s="73">
        <f t="shared" si="4"/>
        <v>91926353</v>
      </c>
      <c r="G25" s="73">
        <f t="shared" si="4"/>
        <v>13819841</v>
      </c>
      <c r="H25" s="73">
        <f t="shared" si="4"/>
        <v>3062596</v>
      </c>
      <c r="I25" s="73">
        <f t="shared" si="4"/>
        <v>1606529</v>
      </c>
      <c r="J25" s="73">
        <f t="shared" si="4"/>
        <v>18488966</v>
      </c>
      <c r="K25" s="73">
        <f t="shared" si="4"/>
        <v>17886675</v>
      </c>
      <c r="L25" s="73">
        <f t="shared" si="4"/>
        <v>2247899</v>
      </c>
      <c r="M25" s="73">
        <f t="shared" si="4"/>
        <v>8022705</v>
      </c>
      <c r="N25" s="73">
        <f t="shared" si="4"/>
        <v>28157279</v>
      </c>
      <c r="O25" s="73">
        <f t="shared" si="4"/>
        <v>3852195</v>
      </c>
      <c r="P25" s="73">
        <f t="shared" si="4"/>
        <v>1954580</v>
      </c>
      <c r="Q25" s="73">
        <f t="shared" si="4"/>
        <v>6420474</v>
      </c>
      <c r="R25" s="73">
        <f t="shared" si="4"/>
        <v>12227249</v>
      </c>
      <c r="S25" s="73">
        <f t="shared" si="4"/>
        <v>1834443</v>
      </c>
      <c r="T25" s="73">
        <f t="shared" si="4"/>
        <v>16339955</v>
      </c>
      <c r="U25" s="73">
        <f t="shared" si="4"/>
        <v>1686210</v>
      </c>
      <c r="V25" s="73">
        <f t="shared" si="4"/>
        <v>19860608</v>
      </c>
      <c r="W25" s="73">
        <f t="shared" si="4"/>
        <v>78734102</v>
      </c>
      <c r="X25" s="73">
        <f t="shared" si="4"/>
        <v>91926353</v>
      </c>
      <c r="Y25" s="73">
        <f t="shared" si="4"/>
        <v>-13192251</v>
      </c>
      <c r="Z25" s="170">
        <f>+IF(X25&lt;&gt;0,+(Y25/X25)*100,0)</f>
        <v>-14.350891305347444</v>
      </c>
      <c r="AA25" s="168">
        <f>+AA5+AA9+AA15+AA19+AA24</f>
        <v>91926353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39411707</v>
      </c>
      <c r="D28" s="153">
        <f>SUM(D29:D31)</f>
        <v>0</v>
      </c>
      <c r="E28" s="154">
        <f t="shared" si="5"/>
        <v>22619144</v>
      </c>
      <c r="F28" s="100">
        <f t="shared" si="5"/>
        <v>22619144</v>
      </c>
      <c r="G28" s="100">
        <f t="shared" si="5"/>
        <v>1231645</v>
      </c>
      <c r="H28" s="100">
        <f t="shared" si="5"/>
        <v>1625356</v>
      </c>
      <c r="I28" s="100">
        <f t="shared" si="5"/>
        <v>1619352</v>
      </c>
      <c r="J28" s="100">
        <f t="shared" si="5"/>
        <v>4476353</v>
      </c>
      <c r="K28" s="100">
        <f t="shared" si="5"/>
        <v>1673318</v>
      </c>
      <c r="L28" s="100">
        <f t="shared" si="5"/>
        <v>1396856</v>
      </c>
      <c r="M28" s="100">
        <f t="shared" si="5"/>
        <v>1004211</v>
      </c>
      <c r="N28" s="100">
        <f t="shared" si="5"/>
        <v>4074385</v>
      </c>
      <c r="O28" s="100">
        <f t="shared" si="5"/>
        <v>1528339</v>
      </c>
      <c r="P28" s="100">
        <f t="shared" si="5"/>
        <v>1261529</v>
      </c>
      <c r="Q28" s="100">
        <f t="shared" si="5"/>
        <v>4925205</v>
      </c>
      <c r="R28" s="100">
        <f t="shared" si="5"/>
        <v>7715073</v>
      </c>
      <c r="S28" s="100">
        <f t="shared" si="5"/>
        <v>1233348</v>
      </c>
      <c r="T28" s="100">
        <f t="shared" si="5"/>
        <v>2377037</v>
      </c>
      <c r="U28" s="100">
        <f t="shared" si="5"/>
        <v>-1855102</v>
      </c>
      <c r="V28" s="100">
        <f t="shared" si="5"/>
        <v>1755283</v>
      </c>
      <c r="W28" s="100">
        <f t="shared" si="5"/>
        <v>18021094</v>
      </c>
      <c r="X28" s="100">
        <f t="shared" si="5"/>
        <v>22619144</v>
      </c>
      <c r="Y28" s="100">
        <f t="shared" si="5"/>
        <v>-4598050</v>
      </c>
      <c r="Z28" s="137">
        <f>+IF(X28&lt;&gt;0,+(Y28/X28)*100,0)</f>
        <v>-20.328134433380857</v>
      </c>
      <c r="AA28" s="153">
        <f>SUM(AA29:AA31)</f>
        <v>22619144</v>
      </c>
    </row>
    <row r="29" spans="1:27" ht="13.5">
      <c r="A29" s="138" t="s">
        <v>75</v>
      </c>
      <c r="B29" s="136"/>
      <c r="C29" s="155">
        <v>3792615</v>
      </c>
      <c r="D29" s="155"/>
      <c r="E29" s="156">
        <v>3266188</v>
      </c>
      <c r="F29" s="60">
        <v>3266188</v>
      </c>
      <c r="G29" s="60">
        <v>235578</v>
      </c>
      <c r="H29" s="60">
        <v>251917</v>
      </c>
      <c r="I29" s="60">
        <v>242671</v>
      </c>
      <c r="J29" s="60">
        <v>730166</v>
      </c>
      <c r="K29" s="60">
        <v>233528</v>
      </c>
      <c r="L29" s="60">
        <v>265039</v>
      </c>
      <c r="M29" s="60">
        <v>239280</v>
      </c>
      <c r="N29" s="60">
        <v>737847</v>
      </c>
      <c r="O29" s="60">
        <v>235210</v>
      </c>
      <c r="P29" s="60">
        <v>311864</v>
      </c>
      <c r="Q29" s="60">
        <v>352414</v>
      </c>
      <c r="R29" s="60">
        <v>899488</v>
      </c>
      <c r="S29" s="60">
        <v>278703</v>
      </c>
      <c r="T29" s="60">
        <v>179231</v>
      </c>
      <c r="U29" s="60">
        <v>815994</v>
      </c>
      <c r="V29" s="60">
        <v>1273928</v>
      </c>
      <c r="W29" s="60">
        <v>3641429</v>
      </c>
      <c r="X29" s="60">
        <v>3266188</v>
      </c>
      <c r="Y29" s="60">
        <v>375241</v>
      </c>
      <c r="Z29" s="140">
        <v>11.49</v>
      </c>
      <c r="AA29" s="155">
        <v>3266188</v>
      </c>
    </row>
    <row r="30" spans="1:27" ht="13.5">
      <c r="A30" s="138" t="s">
        <v>76</v>
      </c>
      <c r="B30" s="136"/>
      <c r="C30" s="157">
        <v>31418270</v>
      </c>
      <c r="D30" s="157"/>
      <c r="E30" s="158">
        <v>14966184</v>
      </c>
      <c r="F30" s="159">
        <v>14966184</v>
      </c>
      <c r="G30" s="159">
        <v>691611</v>
      </c>
      <c r="H30" s="159">
        <v>642503</v>
      </c>
      <c r="I30" s="159">
        <v>903776</v>
      </c>
      <c r="J30" s="159">
        <v>2237890</v>
      </c>
      <c r="K30" s="159">
        <v>1073359</v>
      </c>
      <c r="L30" s="159">
        <v>756263</v>
      </c>
      <c r="M30" s="159">
        <v>377711</v>
      </c>
      <c r="N30" s="159">
        <v>2207333</v>
      </c>
      <c r="O30" s="159">
        <v>934809</v>
      </c>
      <c r="P30" s="159">
        <v>499263</v>
      </c>
      <c r="Q30" s="159">
        <v>4235045</v>
      </c>
      <c r="R30" s="159">
        <v>5669117</v>
      </c>
      <c r="S30" s="159">
        <v>659659</v>
      </c>
      <c r="T30" s="159">
        <v>2053627</v>
      </c>
      <c r="U30" s="159">
        <v>-3098037</v>
      </c>
      <c r="V30" s="159">
        <v>-384751</v>
      </c>
      <c r="W30" s="159">
        <v>9729589</v>
      </c>
      <c r="X30" s="159">
        <v>14966184</v>
      </c>
      <c r="Y30" s="159">
        <v>-5236595</v>
      </c>
      <c r="Z30" s="141">
        <v>-34.99</v>
      </c>
      <c r="AA30" s="157">
        <v>14966184</v>
      </c>
    </row>
    <row r="31" spans="1:27" ht="13.5">
      <c r="A31" s="138" t="s">
        <v>77</v>
      </c>
      <c r="B31" s="136"/>
      <c r="C31" s="155">
        <v>4200822</v>
      </c>
      <c r="D31" s="155"/>
      <c r="E31" s="156">
        <v>4386772</v>
      </c>
      <c r="F31" s="60">
        <v>4386772</v>
      </c>
      <c r="G31" s="60">
        <v>304456</v>
      </c>
      <c r="H31" s="60">
        <v>730936</v>
      </c>
      <c r="I31" s="60">
        <v>472905</v>
      </c>
      <c r="J31" s="60">
        <v>1508297</v>
      </c>
      <c r="K31" s="60">
        <v>366431</v>
      </c>
      <c r="L31" s="60">
        <v>375554</v>
      </c>
      <c r="M31" s="60">
        <v>387220</v>
      </c>
      <c r="N31" s="60">
        <v>1129205</v>
      </c>
      <c r="O31" s="60">
        <v>358320</v>
      </c>
      <c r="P31" s="60">
        <v>450402</v>
      </c>
      <c r="Q31" s="60">
        <v>337746</v>
      </c>
      <c r="R31" s="60">
        <v>1146468</v>
      </c>
      <c r="S31" s="60">
        <v>294986</v>
      </c>
      <c r="T31" s="60">
        <v>144179</v>
      </c>
      <c r="U31" s="60">
        <v>426941</v>
      </c>
      <c r="V31" s="60">
        <v>866106</v>
      </c>
      <c r="W31" s="60">
        <v>4650076</v>
      </c>
      <c r="X31" s="60">
        <v>4386772</v>
      </c>
      <c r="Y31" s="60">
        <v>263304</v>
      </c>
      <c r="Z31" s="140">
        <v>6</v>
      </c>
      <c r="AA31" s="155">
        <v>4386772</v>
      </c>
    </row>
    <row r="32" spans="1:27" ht="13.5">
      <c r="A32" s="135" t="s">
        <v>78</v>
      </c>
      <c r="B32" s="136"/>
      <c r="C32" s="153">
        <f aca="true" t="shared" si="6" ref="C32:Y32">SUM(C33:C37)</f>
        <v>2830742</v>
      </c>
      <c r="D32" s="153">
        <f>SUM(D33:D37)</f>
        <v>0</v>
      </c>
      <c r="E32" s="154">
        <f t="shared" si="6"/>
        <v>3316961</v>
      </c>
      <c r="F32" s="100">
        <f t="shared" si="6"/>
        <v>3316961</v>
      </c>
      <c r="G32" s="100">
        <f t="shared" si="6"/>
        <v>243574</v>
      </c>
      <c r="H32" s="100">
        <f t="shared" si="6"/>
        <v>243329</v>
      </c>
      <c r="I32" s="100">
        <f t="shared" si="6"/>
        <v>238911</v>
      </c>
      <c r="J32" s="100">
        <f t="shared" si="6"/>
        <v>725814</v>
      </c>
      <c r="K32" s="100">
        <f t="shared" si="6"/>
        <v>293828</v>
      </c>
      <c r="L32" s="100">
        <f t="shared" si="6"/>
        <v>351027</v>
      </c>
      <c r="M32" s="100">
        <f t="shared" si="6"/>
        <v>236872</v>
      </c>
      <c r="N32" s="100">
        <f t="shared" si="6"/>
        <v>881727</v>
      </c>
      <c r="O32" s="100">
        <f t="shared" si="6"/>
        <v>223811</v>
      </c>
      <c r="P32" s="100">
        <f t="shared" si="6"/>
        <v>246894</v>
      </c>
      <c r="Q32" s="100">
        <f t="shared" si="6"/>
        <v>252353</v>
      </c>
      <c r="R32" s="100">
        <f t="shared" si="6"/>
        <v>723058</v>
      </c>
      <c r="S32" s="100">
        <f t="shared" si="6"/>
        <v>232902</v>
      </c>
      <c r="T32" s="100">
        <f t="shared" si="6"/>
        <v>262195</v>
      </c>
      <c r="U32" s="100">
        <f t="shared" si="6"/>
        <v>268101</v>
      </c>
      <c r="V32" s="100">
        <f t="shared" si="6"/>
        <v>763198</v>
      </c>
      <c r="W32" s="100">
        <f t="shared" si="6"/>
        <v>3093797</v>
      </c>
      <c r="X32" s="100">
        <f t="shared" si="6"/>
        <v>3316961</v>
      </c>
      <c r="Y32" s="100">
        <f t="shared" si="6"/>
        <v>-223164</v>
      </c>
      <c r="Z32" s="137">
        <f>+IF(X32&lt;&gt;0,+(Y32/X32)*100,0)</f>
        <v>-6.727965749371187</v>
      </c>
      <c r="AA32" s="153">
        <f>SUM(AA33:AA37)</f>
        <v>3316961</v>
      </c>
    </row>
    <row r="33" spans="1:27" ht="13.5">
      <c r="A33" s="138" t="s">
        <v>79</v>
      </c>
      <c r="B33" s="136"/>
      <c r="C33" s="155">
        <v>2459240</v>
      </c>
      <c r="D33" s="155"/>
      <c r="E33" s="156">
        <v>2781543</v>
      </c>
      <c r="F33" s="60">
        <v>2781543</v>
      </c>
      <c r="G33" s="60">
        <v>211964</v>
      </c>
      <c r="H33" s="60">
        <v>212095</v>
      </c>
      <c r="I33" s="60">
        <v>193604</v>
      </c>
      <c r="J33" s="60">
        <v>617663</v>
      </c>
      <c r="K33" s="60">
        <v>203652</v>
      </c>
      <c r="L33" s="60">
        <v>294110</v>
      </c>
      <c r="M33" s="60">
        <v>203091</v>
      </c>
      <c r="N33" s="60">
        <v>700853</v>
      </c>
      <c r="O33" s="60">
        <v>183392</v>
      </c>
      <c r="P33" s="60">
        <v>211680</v>
      </c>
      <c r="Q33" s="60">
        <v>222476</v>
      </c>
      <c r="R33" s="60">
        <v>617548</v>
      </c>
      <c r="S33" s="60">
        <v>199589</v>
      </c>
      <c r="T33" s="60">
        <v>229214</v>
      </c>
      <c r="U33" s="60">
        <v>230627</v>
      </c>
      <c r="V33" s="60">
        <v>659430</v>
      </c>
      <c r="W33" s="60">
        <v>2595494</v>
      </c>
      <c r="X33" s="60">
        <v>2781543</v>
      </c>
      <c r="Y33" s="60">
        <v>-186049</v>
      </c>
      <c r="Z33" s="140">
        <v>-6.69</v>
      </c>
      <c r="AA33" s="155">
        <v>2781543</v>
      </c>
    </row>
    <row r="34" spans="1:27" ht="13.5">
      <c r="A34" s="138" t="s">
        <v>80</v>
      </c>
      <c r="B34" s="136"/>
      <c r="C34" s="155"/>
      <c r="D34" s="155"/>
      <c r="E34" s="156">
        <v>6069</v>
      </c>
      <c r="F34" s="60">
        <v>6069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6069</v>
      </c>
      <c r="Y34" s="60">
        <v>-6069</v>
      </c>
      <c r="Z34" s="140">
        <v>-100</v>
      </c>
      <c r="AA34" s="155">
        <v>6069</v>
      </c>
    </row>
    <row r="35" spans="1:27" ht="13.5">
      <c r="A35" s="138" t="s">
        <v>81</v>
      </c>
      <c r="B35" s="136"/>
      <c r="C35" s="155">
        <v>371502</v>
      </c>
      <c r="D35" s="155"/>
      <c r="E35" s="156">
        <v>529349</v>
      </c>
      <c r="F35" s="60">
        <v>529349</v>
      </c>
      <c r="G35" s="60">
        <v>31610</v>
      </c>
      <c r="H35" s="60">
        <v>31234</v>
      </c>
      <c r="I35" s="60">
        <v>45307</v>
      </c>
      <c r="J35" s="60">
        <v>108151</v>
      </c>
      <c r="K35" s="60">
        <v>90176</v>
      </c>
      <c r="L35" s="60">
        <v>56917</v>
      </c>
      <c r="M35" s="60">
        <v>33781</v>
      </c>
      <c r="N35" s="60">
        <v>180874</v>
      </c>
      <c r="O35" s="60">
        <v>40419</v>
      </c>
      <c r="P35" s="60">
        <v>35214</v>
      </c>
      <c r="Q35" s="60">
        <v>29877</v>
      </c>
      <c r="R35" s="60">
        <v>105510</v>
      </c>
      <c r="S35" s="60">
        <v>33313</v>
      </c>
      <c r="T35" s="60">
        <v>32981</v>
      </c>
      <c r="U35" s="60">
        <v>37474</v>
      </c>
      <c r="V35" s="60">
        <v>103768</v>
      </c>
      <c r="W35" s="60">
        <v>498303</v>
      </c>
      <c r="X35" s="60">
        <v>529349</v>
      </c>
      <c r="Y35" s="60">
        <v>-31046</v>
      </c>
      <c r="Z35" s="140">
        <v>-5.86</v>
      </c>
      <c r="AA35" s="155">
        <v>529349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7437337</v>
      </c>
      <c r="D38" s="153">
        <f>SUM(D39:D41)</f>
        <v>0</v>
      </c>
      <c r="E38" s="154">
        <f t="shared" si="7"/>
        <v>10303769</v>
      </c>
      <c r="F38" s="100">
        <f t="shared" si="7"/>
        <v>10303769</v>
      </c>
      <c r="G38" s="100">
        <f t="shared" si="7"/>
        <v>866657</v>
      </c>
      <c r="H38" s="100">
        <f t="shared" si="7"/>
        <v>920041</v>
      </c>
      <c r="I38" s="100">
        <f t="shared" si="7"/>
        <v>860463</v>
      </c>
      <c r="J38" s="100">
        <f t="shared" si="7"/>
        <v>2647161</v>
      </c>
      <c r="K38" s="100">
        <f t="shared" si="7"/>
        <v>971776</v>
      </c>
      <c r="L38" s="100">
        <f t="shared" si="7"/>
        <v>1131318</v>
      </c>
      <c r="M38" s="100">
        <f t="shared" si="7"/>
        <v>886279</v>
      </c>
      <c r="N38" s="100">
        <f t="shared" si="7"/>
        <v>2989373</v>
      </c>
      <c r="O38" s="100">
        <f t="shared" si="7"/>
        <v>401602</v>
      </c>
      <c r="P38" s="100">
        <f t="shared" si="7"/>
        <v>799533</v>
      </c>
      <c r="Q38" s="100">
        <f t="shared" si="7"/>
        <v>941962</v>
      </c>
      <c r="R38" s="100">
        <f t="shared" si="7"/>
        <v>2143097</v>
      </c>
      <c r="S38" s="100">
        <f t="shared" si="7"/>
        <v>685714</v>
      </c>
      <c r="T38" s="100">
        <f t="shared" si="7"/>
        <v>705723</v>
      </c>
      <c r="U38" s="100">
        <f t="shared" si="7"/>
        <v>819092</v>
      </c>
      <c r="V38" s="100">
        <f t="shared" si="7"/>
        <v>2210529</v>
      </c>
      <c r="W38" s="100">
        <f t="shared" si="7"/>
        <v>9990160</v>
      </c>
      <c r="X38" s="100">
        <f t="shared" si="7"/>
        <v>10303769</v>
      </c>
      <c r="Y38" s="100">
        <f t="shared" si="7"/>
        <v>-313609</v>
      </c>
      <c r="Z38" s="137">
        <f>+IF(X38&lt;&gt;0,+(Y38/X38)*100,0)</f>
        <v>-3.043633839229121</v>
      </c>
      <c r="AA38" s="153">
        <f>SUM(AA39:AA41)</f>
        <v>10303769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7437337</v>
      </c>
      <c r="D40" s="155"/>
      <c r="E40" s="156">
        <v>10303769</v>
      </c>
      <c r="F40" s="60">
        <v>10303769</v>
      </c>
      <c r="G40" s="60">
        <v>866657</v>
      </c>
      <c r="H40" s="60">
        <v>920041</v>
      </c>
      <c r="I40" s="60">
        <v>860463</v>
      </c>
      <c r="J40" s="60">
        <v>2647161</v>
      </c>
      <c r="K40" s="60">
        <v>971776</v>
      </c>
      <c r="L40" s="60">
        <v>1131318</v>
      </c>
      <c r="M40" s="60">
        <v>886279</v>
      </c>
      <c r="N40" s="60">
        <v>2989373</v>
      </c>
      <c r="O40" s="60">
        <v>401602</v>
      </c>
      <c r="P40" s="60">
        <v>799533</v>
      </c>
      <c r="Q40" s="60">
        <v>941962</v>
      </c>
      <c r="R40" s="60">
        <v>2143097</v>
      </c>
      <c r="S40" s="60">
        <v>685714</v>
      </c>
      <c r="T40" s="60">
        <v>705723</v>
      </c>
      <c r="U40" s="60">
        <v>819092</v>
      </c>
      <c r="V40" s="60">
        <v>2210529</v>
      </c>
      <c r="W40" s="60">
        <v>9990160</v>
      </c>
      <c r="X40" s="60">
        <v>10303769</v>
      </c>
      <c r="Y40" s="60">
        <v>-313609</v>
      </c>
      <c r="Z40" s="140">
        <v>-3.04</v>
      </c>
      <c r="AA40" s="155">
        <v>10303769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15796620</v>
      </c>
      <c r="D42" s="153">
        <f>SUM(D43:D46)</f>
        <v>0</v>
      </c>
      <c r="E42" s="154">
        <f t="shared" si="8"/>
        <v>22577011</v>
      </c>
      <c r="F42" s="100">
        <f t="shared" si="8"/>
        <v>22577011</v>
      </c>
      <c r="G42" s="100">
        <f t="shared" si="8"/>
        <v>1567586</v>
      </c>
      <c r="H42" s="100">
        <f t="shared" si="8"/>
        <v>1803482</v>
      </c>
      <c r="I42" s="100">
        <f t="shared" si="8"/>
        <v>1824630</v>
      </c>
      <c r="J42" s="100">
        <f t="shared" si="8"/>
        <v>5195698</v>
      </c>
      <c r="K42" s="100">
        <f t="shared" si="8"/>
        <v>2532298</v>
      </c>
      <c r="L42" s="100">
        <f t="shared" si="8"/>
        <v>1791593</v>
      </c>
      <c r="M42" s="100">
        <f t="shared" si="8"/>
        <v>1747567</v>
      </c>
      <c r="N42" s="100">
        <f t="shared" si="8"/>
        <v>6071458</v>
      </c>
      <c r="O42" s="100">
        <f t="shared" si="8"/>
        <v>1663628</v>
      </c>
      <c r="P42" s="100">
        <f t="shared" si="8"/>
        <v>1576230</v>
      </c>
      <c r="Q42" s="100">
        <f t="shared" si="8"/>
        <v>1469841</v>
      </c>
      <c r="R42" s="100">
        <f t="shared" si="8"/>
        <v>4709699</v>
      </c>
      <c r="S42" s="100">
        <f t="shared" si="8"/>
        <v>1493602</v>
      </c>
      <c r="T42" s="100">
        <f t="shared" si="8"/>
        <v>1561720</v>
      </c>
      <c r="U42" s="100">
        <f t="shared" si="8"/>
        <v>1757644</v>
      </c>
      <c r="V42" s="100">
        <f t="shared" si="8"/>
        <v>4812966</v>
      </c>
      <c r="W42" s="100">
        <f t="shared" si="8"/>
        <v>20789821</v>
      </c>
      <c r="X42" s="100">
        <f t="shared" si="8"/>
        <v>22577011</v>
      </c>
      <c r="Y42" s="100">
        <f t="shared" si="8"/>
        <v>-1787190</v>
      </c>
      <c r="Z42" s="137">
        <f>+IF(X42&lt;&gt;0,+(Y42/X42)*100,0)</f>
        <v>-7.915972579364026</v>
      </c>
      <c r="AA42" s="153">
        <f>SUM(AA43:AA46)</f>
        <v>22577011</v>
      </c>
    </row>
    <row r="43" spans="1:27" ht="13.5">
      <c r="A43" s="138" t="s">
        <v>89</v>
      </c>
      <c r="B43" s="136"/>
      <c r="C43" s="155">
        <v>9839478</v>
      </c>
      <c r="D43" s="155"/>
      <c r="E43" s="156">
        <v>12635191</v>
      </c>
      <c r="F43" s="60">
        <v>12635191</v>
      </c>
      <c r="G43" s="60">
        <v>1101828</v>
      </c>
      <c r="H43" s="60">
        <v>1121015</v>
      </c>
      <c r="I43" s="60">
        <v>1044521</v>
      </c>
      <c r="J43" s="60">
        <v>3267364</v>
      </c>
      <c r="K43" s="60">
        <v>1750489</v>
      </c>
      <c r="L43" s="60">
        <v>780995</v>
      </c>
      <c r="M43" s="60">
        <v>992109</v>
      </c>
      <c r="N43" s="60">
        <v>3523593</v>
      </c>
      <c r="O43" s="60">
        <v>847199</v>
      </c>
      <c r="P43" s="60">
        <v>772462</v>
      </c>
      <c r="Q43" s="60">
        <v>727690</v>
      </c>
      <c r="R43" s="60">
        <v>2347351</v>
      </c>
      <c r="S43" s="60">
        <v>803823</v>
      </c>
      <c r="T43" s="60">
        <v>634778</v>
      </c>
      <c r="U43" s="60">
        <v>975843</v>
      </c>
      <c r="V43" s="60">
        <v>2414444</v>
      </c>
      <c r="W43" s="60">
        <v>11552752</v>
      </c>
      <c r="X43" s="60">
        <v>12635191</v>
      </c>
      <c r="Y43" s="60">
        <v>-1082439</v>
      </c>
      <c r="Z43" s="140">
        <v>-8.57</v>
      </c>
      <c r="AA43" s="155">
        <v>12635191</v>
      </c>
    </row>
    <row r="44" spans="1:27" ht="13.5">
      <c r="A44" s="138" t="s">
        <v>90</v>
      </c>
      <c r="B44" s="136"/>
      <c r="C44" s="155">
        <v>3203378</v>
      </c>
      <c r="D44" s="155"/>
      <c r="E44" s="156">
        <v>4189181</v>
      </c>
      <c r="F44" s="60">
        <v>4189181</v>
      </c>
      <c r="G44" s="60">
        <v>264372</v>
      </c>
      <c r="H44" s="60">
        <v>296134</v>
      </c>
      <c r="I44" s="60">
        <v>362930</v>
      </c>
      <c r="J44" s="60">
        <v>923436</v>
      </c>
      <c r="K44" s="60">
        <v>366531</v>
      </c>
      <c r="L44" s="60">
        <v>415268</v>
      </c>
      <c r="M44" s="60">
        <v>351209</v>
      </c>
      <c r="N44" s="60">
        <v>1133008</v>
      </c>
      <c r="O44" s="60">
        <v>378804</v>
      </c>
      <c r="P44" s="60">
        <v>369426</v>
      </c>
      <c r="Q44" s="60">
        <v>336503</v>
      </c>
      <c r="R44" s="60">
        <v>1084733</v>
      </c>
      <c r="S44" s="60">
        <v>271400</v>
      </c>
      <c r="T44" s="60">
        <v>477675</v>
      </c>
      <c r="U44" s="60">
        <v>325769</v>
      </c>
      <c r="V44" s="60">
        <v>1074844</v>
      </c>
      <c r="W44" s="60">
        <v>4216021</v>
      </c>
      <c r="X44" s="60">
        <v>4189181</v>
      </c>
      <c r="Y44" s="60">
        <v>26840</v>
      </c>
      <c r="Z44" s="140">
        <v>0.64</v>
      </c>
      <c r="AA44" s="155">
        <v>4189181</v>
      </c>
    </row>
    <row r="45" spans="1:27" ht="13.5">
      <c r="A45" s="138" t="s">
        <v>91</v>
      </c>
      <c r="B45" s="136"/>
      <c r="C45" s="157">
        <v>1507100</v>
      </c>
      <c r="D45" s="157"/>
      <c r="E45" s="158">
        <v>2263339</v>
      </c>
      <c r="F45" s="159">
        <v>2263339</v>
      </c>
      <c r="G45" s="159">
        <v>101205</v>
      </c>
      <c r="H45" s="159">
        <v>184863</v>
      </c>
      <c r="I45" s="159">
        <v>191409</v>
      </c>
      <c r="J45" s="159">
        <v>477477</v>
      </c>
      <c r="K45" s="159">
        <v>195776</v>
      </c>
      <c r="L45" s="159">
        <v>299264</v>
      </c>
      <c r="M45" s="159">
        <v>196990</v>
      </c>
      <c r="N45" s="159">
        <v>692030</v>
      </c>
      <c r="O45" s="159">
        <v>196587</v>
      </c>
      <c r="P45" s="159">
        <v>210312</v>
      </c>
      <c r="Q45" s="159">
        <v>195086</v>
      </c>
      <c r="R45" s="159">
        <v>601985</v>
      </c>
      <c r="S45" s="159">
        <v>197916</v>
      </c>
      <c r="T45" s="159">
        <v>213608</v>
      </c>
      <c r="U45" s="159">
        <v>207331</v>
      </c>
      <c r="V45" s="159">
        <v>618855</v>
      </c>
      <c r="W45" s="159">
        <v>2390347</v>
      </c>
      <c r="X45" s="159">
        <v>2263339</v>
      </c>
      <c r="Y45" s="159">
        <v>127008</v>
      </c>
      <c r="Z45" s="141">
        <v>5.61</v>
      </c>
      <c r="AA45" s="157">
        <v>2263339</v>
      </c>
    </row>
    <row r="46" spans="1:27" ht="13.5">
      <c r="A46" s="138" t="s">
        <v>92</v>
      </c>
      <c r="B46" s="136"/>
      <c r="C46" s="155">
        <v>1246664</v>
      </c>
      <c r="D46" s="155"/>
      <c r="E46" s="156">
        <v>3489300</v>
      </c>
      <c r="F46" s="60">
        <v>3489300</v>
      </c>
      <c r="G46" s="60">
        <v>100181</v>
      </c>
      <c r="H46" s="60">
        <v>201470</v>
      </c>
      <c r="I46" s="60">
        <v>225770</v>
      </c>
      <c r="J46" s="60">
        <v>527421</v>
      </c>
      <c r="K46" s="60">
        <v>219502</v>
      </c>
      <c r="L46" s="60">
        <v>296066</v>
      </c>
      <c r="M46" s="60">
        <v>207259</v>
      </c>
      <c r="N46" s="60">
        <v>722827</v>
      </c>
      <c r="O46" s="60">
        <v>241038</v>
      </c>
      <c r="P46" s="60">
        <v>224030</v>
      </c>
      <c r="Q46" s="60">
        <v>210562</v>
      </c>
      <c r="R46" s="60">
        <v>675630</v>
      </c>
      <c r="S46" s="60">
        <v>220463</v>
      </c>
      <c r="T46" s="60">
        <v>235659</v>
      </c>
      <c r="U46" s="60">
        <v>248701</v>
      </c>
      <c r="V46" s="60">
        <v>704823</v>
      </c>
      <c r="W46" s="60">
        <v>2630701</v>
      </c>
      <c r="X46" s="60">
        <v>3489300</v>
      </c>
      <c r="Y46" s="60">
        <v>-858599</v>
      </c>
      <c r="Z46" s="140">
        <v>-24.61</v>
      </c>
      <c r="AA46" s="155">
        <v>3489300</v>
      </c>
    </row>
    <row r="47" spans="1:27" ht="13.5">
      <c r="A47" s="135" t="s">
        <v>93</v>
      </c>
      <c r="B47" s="142" t="s">
        <v>94</v>
      </c>
      <c r="C47" s="153">
        <v>756178</v>
      </c>
      <c r="D47" s="153"/>
      <c r="E47" s="154">
        <v>709043</v>
      </c>
      <c r="F47" s="100">
        <v>709043</v>
      </c>
      <c r="G47" s="100">
        <v>40407</v>
      </c>
      <c r="H47" s="100">
        <v>46440</v>
      </c>
      <c r="I47" s="100">
        <v>45623</v>
      </c>
      <c r="J47" s="100">
        <v>132470</v>
      </c>
      <c r="K47" s="100">
        <v>53666</v>
      </c>
      <c r="L47" s="100">
        <v>75090</v>
      </c>
      <c r="M47" s="100">
        <v>27176</v>
      </c>
      <c r="N47" s="100">
        <v>155932</v>
      </c>
      <c r="O47" s="100">
        <v>41795</v>
      </c>
      <c r="P47" s="100">
        <v>93420</v>
      </c>
      <c r="Q47" s="100">
        <v>44851</v>
      </c>
      <c r="R47" s="100">
        <v>180066</v>
      </c>
      <c r="S47" s="100">
        <v>47277</v>
      </c>
      <c r="T47" s="100">
        <v>42672</v>
      </c>
      <c r="U47" s="100">
        <v>50952</v>
      </c>
      <c r="V47" s="100">
        <v>140901</v>
      </c>
      <c r="W47" s="100">
        <v>609369</v>
      </c>
      <c r="X47" s="100">
        <v>709043</v>
      </c>
      <c r="Y47" s="100">
        <v>-99674</v>
      </c>
      <c r="Z47" s="137">
        <v>-14.06</v>
      </c>
      <c r="AA47" s="153">
        <v>709043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66232584</v>
      </c>
      <c r="D48" s="168">
        <f>+D28+D32+D38+D42+D47</f>
        <v>0</v>
      </c>
      <c r="E48" s="169">
        <f t="shared" si="9"/>
        <v>59525928</v>
      </c>
      <c r="F48" s="73">
        <f t="shared" si="9"/>
        <v>59525928</v>
      </c>
      <c r="G48" s="73">
        <f t="shared" si="9"/>
        <v>3949869</v>
      </c>
      <c r="H48" s="73">
        <f t="shared" si="9"/>
        <v>4638648</v>
      </c>
      <c r="I48" s="73">
        <f t="shared" si="9"/>
        <v>4588979</v>
      </c>
      <c r="J48" s="73">
        <f t="shared" si="9"/>
        <v>13177496</v>
      </c>
      <c r="K48" s="73">
        <f t="shared" si="9"/>
        <v>5524886</v>
      </c>
      <c r="L48" s="73">
        <f t="shared" si="9"/>
        <v>4745884</v>
      </c>
      <c r="M48" s="73">
        <f t="shared" si="9"/>
        <v>3902105</v>
      </c>
      <c r="N48" s="73">
        <f t="shared" si="9"/>
        <v>14172875</v>
      </c>
      <c r="O48" s="73">
        <f t="shared" si="9"/>
        <v>3859175</v>
      </c>
      <c r="P48" s="73">
        <f t="shared" si="9"/>
        <v>3977606</v>
      </c>
      <c r="Q48" s="73">
        <f t="shared" si="9"/>
        <v>7634212</v>
      </c>
      <c r="R48" s="73">
        <f t="shared" si="9"/>
        <v>15470993</v>
      </c>
      <c r="S48" s="73">
        <f t="shared" si="9"/>
        <v>3692843</v>
      </c>
      <c r="T48" s="73">
        <f t="shared" si="9"/>
        <v>4949347</v>
      </c>
      <c r="U48" s="73">
        <f t="shared" si="9"/>
        <v>1040687</v>
      </c>
      <c r="V48" s="73">
        <f t="shared" si="9"/>
        <v>9682877</v>
      </c>
      <c r="W48" s="73">
        <f t="shared" si="9"/>
        <v>52504241</v>
      </c>
      <c r="X48" s="73">
        <f t="shared" si="9"/>
        <v>59525928</v>
      </c>
      <c r="Y48" s="73">
        <f t="shared" si="9"/>
        <v>-7021687</v>
      </c>
      <c r="Z48" s="170">
        <f>+IF(X48&lt;&gt;0,+(Y48/X48)*100,0)</f>
        <v>-11.796014335131407</v>
      </c>
      <c r="AA48" s="168">
        <f>+AA28+AA32+AA38+AA42+AA47</f>
        <v>59525928</v>
      </c>
    </row>
    <row r="49" spans="1:27" ht="13.5">
      <c r="A49" s="148" t="s">
        <v>49</v>
      </c>
      <c r="B49" s="149"/>
      <c r="C49" s="171">
        <f aca="true" t="shared" si="10" ref="C49:Y49">+C25-C48</f>
        <v>2684559</v>
      </c>
      <c r="D49" s="171">
        <f>+D25-D48</f>
        <v>0</v>
      </c>
      <c r="E49" s="172">
        <f t="shared" si="10"/>
        <v>32400425</v>
      </c>
      <c r="F49" s="173">
        <f t="shared" si="10"/>
        <v>32400425</v>
      </c>
      <c r="G49" s="173">
        <f t="shared" si="10"/>
        <v>9869972</v>
      </c>
      <c r="H49" s="173">
        <f t="shared" si="10"/>
        <v>-1576052</v>
      </c>
      <c r="I49" s="173">
        <f t="shared" si="10"/>
        <v>-2982450</v>
      </c>
      <c r="J49" s="173">
        <f t="shared" si="10"/>
        <v>5311470</v>
      </c>
      <c r="K49" s="173">
        <f t="shared" si="10"/>
        <v>12361789</v>
      </c>
      <c r="L49" s="173">
        <f t="shared" si="10"/>
        <v>-2497985</v>
      </c>
      <c r="M49" s="173">
        <f t="shared" si="10"/>
        <v>4120600</v>
      </c>
      <c r="N49" s="173">
        <f t="shared" si="10"/>
        <v>13984404</v>
      </c>
      <c r="O49" s="173">
        <f t="shared" si="10"/>
        <v>-6980</v>
      </c>
      <c r="P49" s="173">
        <f t="shared" si="10"/>
        <v>-2023026</v>
      </c>
      <c r="Q49" s="173">
        <f t="shared" si="10"/>
        <v>-1213738</v>
      </c>
      <c r="R49" s="173">
        <f t="shared" si="10"/>
        <v>-3243744</v>
      </c>
      <c r="S49" s="173">
        <f t="shared" si="10"/>
        <v>-1858400</v>
      </c>
      <c r="T49" s="173">
        <f t="shared" si="10"/>
        <v>11390608</v>
      </c>
      <c r="U49" s="173">
        <f t="shared" si="10"/>
        <v>645523</v>
      </c>
      <c r="V49" s="173">
        <f t="shared" si="10"/>
        <v>10177731</v>
      </c>
      <c r="W49" s="173">
        <f t="shared" si="10"/>
        <v>26229861</v>
      </c>
      <c r="X49" s="173">
        <f>IF(F25=F48,0,X25-X48)</f>
        <v>32400425</v>
      </c>
      <c r="Y49" s="173">
        <f t="shared" si="10"/>
        <v>-6170564</v>
      </c>
      <c r="Z49" s="174">
        <f>+IF(X49&lt;&gt;0,+(Y49/X49)*100,0)</f>
        <v>-19.04470080253577</v>
      </c>
      <c r="AA49" s="171">
        <f>+AA25-AA48</f>
        <v>32400425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3088754</v>
      </c>
      <c r="D5" s="155">
        <v>0</v>
      </c>
      <c r="E5" s="156">
        <v>3737378</v>
      </c>
      <c r="F5" s="60">
        <v>3737378</v>
      </c>
      <c r="G5" s="60">
        <v>2925463</v>
      </c>
      <c r="H5" s="60">
        <v>-27610</v>
      </c>
      <c r="I5" s="60">
        <v>-7866</v>
      </c>
      <c r="J5" s="60">
        <v>2889987</v>
      </c>
      <c r="K5" s="60">
        <v>562841</v>
      </c>
      <c r="L5" s="60">
        <v>-6330</v>
      </c>
      <c r="M5" s="60">
        <v>-10094</v>
      </c>
      <c r="N5" s="60">
        <v>546417</v>
      </c>
      <c r="O5" s="60">
        <v>-820</v>
      </c>
      <c r="P5" s="60">
        <v>-376</v>
      </c>
      <c r="Q5" s="60">
        <v>0</v>
      </c>
      <c r="R5" s="60">
        <v>-1196</v>
      </c>
      <c r="S5" s="60">
        <v>-4329</v>
      </c>
      <c r="T5" s="60">
        <v>0</v>
      </c>
      <c r="U5" s="60">
        <v>1567</v>
      </c>
      <c r="V5" s="60">
        <v>-2762</v>
      </c>
      <c r="W5" s="60">
        <v>3432446</v>
      </c>
      <c r="X5" s="60">
        <v>3737378</v>
      </c>
      <c r="Y5" s="60">
        <v>-304932</v>
      </c>
      <c r="Z5" s="140">
        <v>-8.16</v>
      </c>
      <c r="AA5" s="155">
        <v>3737378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8896543</v>
      </c>
      <c r="D7" s="155">
        <v>0</v>
      </c>
      <c r="E7" s="156">
        <v>10202752</v>
      </c>
      <c r="F7" s="60">
        <v>10202752</v>
      </c>
      <c r="G7" s="60">
        <v>782284</v>
      </c>
      <c r="H7" s="60">
        <v>784928</v>
      </c>
      <c r="I7" s="60">
        <v>710201</v>
      </c>
      <c r="J7" s="60">
        <v>2277413</v>
      </c>
      <c r="K7" s="60">
        <v>1012267</v>
      </c>
      <c r="L7" s="60">
        <v>669470</v>
      </c>
      <c r="M7" s="60">
        <v>879125</v>
      </c>
      <c r="N7" s="60">
        <v>2560862</v>
      </c>
      <c r="O7" s="60">
        <v>837396</v>
      </c>
      <c r="P7" s="60">
        <v>638215</v>
      </c>
      <c r="Q7" s="60">
        <v>684813</v>
      </c>
      <c r="R7" s="60">
        <v>2160424</v>
      </c>
      <c r="S7" s="60">
        <v>693119</v>
      </c>
      <c r="T7" s="60">
        <v>1184547</v>
      </c>
      <c r="U7" s="60">
        <v>752213</v>
      </c>
      <c r="V7" s="60">
        <v>2629879</v>
      </c>
      <c r="W7" s="60">
        <v>9628578</v>
      </c>
      <c r="X7" s="60">
        <v>10202752</v>
      </c>
      <c r="Y7" s="60">
        <v>-574174</v>
      </c>
      <c r="Z7" s="140">
        <v>-5.63</v>
      </c>
      <c r="AA7" s="155">
        <v>10202752</v>
      </c>
    </row>
    <row r="8" spans="1:27" ht="13.5">
      <c r="A8" s="183" t="s">
        <v>104</v>
      </c>
      <c r="B8" s="182"/>
      <c r="C8" s="155">
        <v>2946622</v>
      </c>
      <c r="D8" s="155">
        <v>0</v>
      </c>
      <c r="E8" s="156">
        <v>3480578</v>
      </c>
      <c r="F8" s="60">
        <v>3480578</v>
      </c>
      <c r="G8" s="60">
        <v>209761</v>
      </c>
      <c r="H8" s="60">
        <v>293635</v>
      </c>
      <c r="I8" s="60">
        <v>233442</v>
      </c>
      <c r="J8" s="60">
        <v>736838</v>
      </c>
      <c r="K8" s="60">
        <v>326731</v>
      </c>
      <c r="L8" s="60">
        <v>316827</v>
      </c>
      <c r="M8" s="60">
        <v>280021</v>
      </c>
      <c r="N8" s="60">
        <v>923579</v>
      </c>
      <c r="O8" s="60">
        <v>366760</v>
      </c>
      <c r="P8" s="60">
        <v>243972</v>
      </c>
      <c r="Q8" s="60">
        <v>305570</v>
      </c>
      <c r="R8" s="60">
        <v>916302</v>
      </c>
      <c r="S8" s="60">
        <v>286691</v>
      </c>
      <c r="T8" s="60">
        <v>301056</v>
      </c>
      <c r="U8" s="60">
        <v>217925</v>
      </c>
      <c r="V8" s="60">
        <v>805672</v>
      </c>
      <c r="W8" s="60">
        <v>3382391</v>
      </c>
      <c r="X8" s="60">
        <v>3480578</v>
      </c>
      <c r="Y8" s="60">
        <v>-98187</v>
      </c>
      <c r="Z8" s="140">
        <v>-2.82</v>
      </c>
      <c r="AA8" s="155">
        <v>3480578</v>
      </c>
    </row>
    <row r="9" spans="1:27" ht="13.5">
      <c r="A9" s="183" t="s">
        <v>105</v>
      </c>
      <c r="B9" s="182"/>
      <c r="C9" s="155">
        <v>3889880</v>
      </c>
      <c r="D9" s="155">
        <v>0</v>
      </c>
      <c r="E9" s="156">
        <v>2055240</v>
      </c>
      <c r="F9" s="60">
        <v>2055240</v>
      </c>
      <c r="G9" s="60">
        <v>158858</v>
      </c>
      <c r="H9" s="60">
        <v>159571</v>
      </c>
      <c r="I9" s="60">
        <v>114009</v>
      </c>
      <c r="J9" s="60">
        <v>432438</v>
      </c>
      <c r="K9" s="60">
        <v>165440</v>
      </c>
      <c r="L9" s="60">
        <v>164388</v>
      </c>
      <c r="M9" s="60">
        <v>173115</v>
      </c>
      <c r="N9" s="60">
        <v>502943</v>
      </c>
      <c r="O9" s="60">
        <v>172053</v>
      </c>
      <c r="P9" s="60">
        <v>157936</v>
      </c>
      <c r="Q9" s="60">
        <v>157397</v>
      </c>
      <c r="R9" s="60">
        <v>487386</v>
      </c>
      <c r="S9" s="60">
        <v>166142</v>
      </c>
      <c r="T9" s="60">
        <v>168562</v>
      </c>
      <c r="U9" s="60">
        <v>164581</v>
      </c>
      <c r="V9" s="60">
        <v>499285</v>
      </c>
      <c r="W9" s="60">
        <v>1922052</v>
      </c>
      <c r="X9" s="60">
        <v>2055240</v>
      </c>
      <c r="Y9" s="60">
        <v>-133188</v>
      </c>
      <c r="Z9" s="140">
        <v>-6.48</v>
      </c>
      <c r="AA9" s="155">
        <v>2055240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2407152</v>
      </c>
      <c r="F10" s="54">
        <v>2407152</v>
      </c>
      <c r="G10" s="54">
        <v>198746</v>
      </c>
      <c r="H10" s="54">
        <v>197877</v>
      </c>
      <c r="I10" s="54">
        <v>176536</v>
      </c>
      <c r="J10" s="54">
        <v>573159</v>
      </c>
      <c r="K10" s="54">
        <v>199197</v>
      </c>
      <c r="L10" s="54">
        <v>197144</v>
      </c>
      <c r="M10" s="54">
        <v>199759</v>
      </c>
      <c r="N10" s="54">
        <v>596100</v>
      </c>
      <c r="O10" s="54">
        <v>200462</v>
      </c>
      <c r="P10" s="54">
        <v>197129</v>
      </c>
      <c r="Q10" s="54">
        <v>196931</v>
      </c>
      <c r="R10" s="54">
        <v>594522</v>
      </c>
      <c r="S10" s="54">
        <v>197195</v>
      </c>
      <c r="T10" s="54">
        <v>197140</v>
      </c>
      <c r="U10" s="54">
        <v>196971</v>
      </c>
      <c r="V10" s="54">
        <v>591306</v>
      </c>
      <c r="W10" s="54">
        <v>2355087</v>
      </c>
      <c r="X10" s="54">
        <v>2407152</v>
      </c>
      <c r="Y10" s="54">
        <v>-52065</v>
      </c>
      <c r="Z10" s="184">
        <v>-2.16</v>
      </c>
      <c r="AA10" s="130">
        <v>2407152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115974</v>
      </c>
      <c r="D12" s="155">
        <v>0</v>
      </c>
      <c r="E12" s="156">
        <v>120000</v>
      </c>
      <c r="F12" s="60">
        <v>120000</v>
      </c>
      <c r="G12" s="60">
        <v>1976</v>
      </c>
      <c r="H12" s="60">
        <v>5480</v>
      </c>
      <c r="I12" s="60">
        <v>459</v>
      </c>
      <c r="J12" s="60">
        <v>7915</v>
      </c>
      <c r="K12" s="60">
        <v>4344</v>
      </c>
      <c r="L12" s="60">
        <v>2298</v>
      </c>
      <c r="M12" s="60">
        <v>5525</v>
      </c>
      <c r="N12" s="60">
        <v>12167</v>
      </c>
      <c r="O12" s="60">
        <v>212</v>
      </c>
      <c r="P12" s="60">
        <v>601</v>
      </c>
      <c r="Q12" s="60">
        <v>5609</v>
      </c>
      <c r="R12" s="60">
        <v>6422</v>
      </c>
      <c r="S12" s="60">
        <v>3233</v>
      </c>
      <c r="T12" s="60">
        <v>4357</v>
      </c>
      <c r="U12" s="60">
        <v>5114</v>
      </c>
      <c r="V12" s="60">
        <v>12704</v>
      </c>
      <c r="W12" s="60">
        <v>39208</v>
      </c>
      <c r="X12" s="60">
        <v>120000</v>
      </c>
      <c r="Y12" s="60">
        <v>-80792</v>
      </c>
      <c r="Z12" s="140">
        <v>-67.33</v>
      </c>
      <c r="AA12" s="155">
        <v>120000</v>
      </c>
    </row>
    <row r="13" spans="1:27" ht="13.5">
      <c r="A13" s="181" t="s">
        <v>109</v>
      </c>
      <c r="B13" s="185"/>
      <c r="C13" s="155">
        <v>112422</v>
      </c>
      <c r="D13" s="155">
        <v>0</v>
      </c>
      <c r="E13" s="156">
        <v>80000</v>
      </c>
      <c r="F13" s="60">
        <v>80000</v>
      </c>
      <c r="G13" s="60">
        <v>2017</v>
      </c>
      <c r="H13" s="60">
        <v>14173</v>
      </c>
      <c r="I13" s="60">
        <v>5014</v>
      </c>
      <c r="J13" s="60">
        <v>21204</v>
      </c>
      <c r="K13" s="60">
        <v>1419</v>
      </c>
      <c r="L13" s="60">
        <v>0</v>
      </c>
      <c r="M13" s="60">
        <v>5199</v>
      </c>
      <c r="N13" s="60">
        <v>6618</v>
      </c>
      <c r="O13" s="60">
        <v>7823</v>
      </c>
      <c r="P13" s="60">
        <v>2010</v>
      </c>
      <c r="Q13" s="60">
        <v>769</v>
      </c>
      <c r="R13" s="60">
        <v>10602</v>
      </c>
      <c r="S13" s="60">
        <v>8839</v>
      </c>
      <c r="T13" s="60">
        <v>54312</v>
      </c>
      <c r="U13" s="60">
        <v>15564</v>
      </c>
      <c r="V13" s="60">
        <v>78715</v>
      </c>
      <c r="W13" s="60">
        <v>117139</v>
      </c>
      <c r="X13" s="60">
        <v>80000</v>
      </c>
      <c r="Y13" s="60">
        <v>37139</v>
      </c>
      <c r="Z13" s="140">
        <v>46.42</v>
      </c>
      <c r="AA13" s="155">
        <v>80000</v>
      </c>
    </row>
    <row r="14" spans="1:27" ht="13.5">
      <c r="A14" s="181" t="s">
        <v>110</v>
      </c>
      <c r="B14" s="185"/>
      <c r="C14" s="155">
        <v>367926</v>
      </c>
      <c r="D14" s="155">
        <v>0</v>
      </c>
      <c r="E14" s="156">
        <v>150000</v>
      </c>
      <c r="F14" s="60">
        <v>150000</v>
      </c>
      <c r="G14" s="60">
        <v>30225</v>
      </c>
      <c r="H14" s="60">
        <v>30513</v>
      </c>
      <c r="I14" s="60">
        <v>32194</v>
      </c>
      <c r="J14" s="60">
        <v>92932</v>
      </c>
      <c r="K14" s="60">
        <v>38864</v>
      </c>
      <c r="L14" s="60">
        <v>38420</v>
      </c>
      <c r="M14" s="60">
        <v>-169</v>
      </c>
      <c r="N14" s="60">
        <v>77115</v>
      </c>
      <c r="O14" s="60">
        <v>77498</v>
      </c>
      <c r="P14" s="60">
        <v>42701</v>
      </c>
      <c r="Q14" s="60">
        <v>42479</v>
      </c>
      <c r="R14" s="60">
        <v>162678</v>
      </c>
      <c r="S14" s="60">
        <v>42409</v>
      </c>
      <c r="T14" s="60">
        <v>44529</v>
      </c>
      <c r="U14" s="60">
        <v>39901</v>
      </c>
      <c r="V14" s="60">
        <v>126839</v>
      </c>
      <c r="W14" s="60">
        <v>459564</v>
      </c>
      <c r="X14" s="60">
        <v>150000</v>
      </c>
      <c r="Y14" s="60">
        <v>309564</v>
      </c>
      <c r="Z14" s="140">
        <v>206.38</v>
      </c>
      <c r="AA14" s="155">
        <v>150000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3800</v>
      </c>
      <c r="D16" s="155">
        <v>0</v>
      </c>
      <c r="E16" s="156">
        <v>20000</v>
      </c>
      <c r="F16" s="60">
        <v>20000</v>
      </c>
      <c r="G16" s="60">
        <v>2600</v>
      </c>
      <c r="H16" s="60">
        <v>0</v>
      </c>
      <c r="I16" s="60">
        <v>2650</v>
      </c>
      <c r="J16" s="60">
        <v>5250</v>
      </c>
      <c r="K16" s="60">
        <v>1500</v>
      </c>
      <c r="L16" s="60">
        <v>0</v>
      </c>
      <c r="M16" s="60">
        <v>500</v>
      </c>
      <c r="N16" s="60">
        <v>2000</v>
      </c>
      <c r="O16" s="60">
        <v>800</v>
      </c>
      <c r="P16" s="60">
        <v>0</v>
      </c>
      <c r="Q16" s="60">
        <v>500</v>
      </c>
      <c r="R16" s="60">
        <v>1300</v>
      </c>
      <c r="S16" s="60">
        <v>0</v>
      </c>
      <c r="T16" s="60">
        <v>700</v>
      </c>
      <c r="U16" s="60">
        <v>0</v>
      </c>
      <c r="V16" s="60">
        <v>700</v>
      </c>
      <c r="W16" s="60">
        <v>9250</v>
      </c>
      <c r="X16" s="60">
        <v>20000</v>
      </c>
      <c r="Y16" s="60">
        <v>-10750</v>
      </c>
      <c r="Z16" s="140">
        <v>-53.75</v>
      </c>
      <c r="AA16" s="155">
        <v>20000</v>
      </c>
    </row>
    <row r="17" spans="1:27" ht="13.5">
      <c r="A17" s="181" t="s">
        <v>113</v>
      </c>
      <c r="B17" s="185"/>
      <c r="C17" s="155">
        <v>508746</v>
      </c>
      <c r="D17" s="155">
        <v>0</v>
      </c>
      <c r="E17" s="156">
        <v>100000</v>
      </c>
      <c r="F17" s="60">
        <v>100000</v>
      </c>
      <c r="G17" s="60">
        <v>0</v>
      </c>
      <c r="H17" s="60">
        <v>39323</v>
      </c>
      <c r="I17" s="60">
        <v>61980</v>
      </c>
      <c r="J17" s="60">
        <v>101303</v>
      </c>
      <c r="K17" s="60">
        <v>73352</v>
      </c>
      <c r="L17" s="60">
        <v>74737</v>
      </c>
      <c r="M17" s="60">
        <v>43113</v>
      </c>
      <c r="N17" s="60">
        <v>191202</v>
      </c>
      <c r="O17" s="60">
        <v>58893</v>
      </c>
      <c r="P17" s="60">
        <v>0</v>
      </c>
      <c r="Q17" s="60">
        <v>0</v>
      </c>
      <c r="R17" s="60">
        <v>58893</v>
      </c>
      <c r="S17" s="60">
        <v>0</v>
      </c>
      <c r="T17" s="60">
        <v>0</v>
      </c>
      <c r="U17" s="60">
        <v>0</v>
      </c>
      <c r="V17" s="60">
        <v>0</v>
      </c>
      <c r="W17" s="60">
        <v>351398</v>
      </c>
      <c r="X17" s="60">
        <v>100000</v>
      </c>
      <c r="Y17" s="60">
        <v>251398</v>
      </c>
      <c r="Z17" s="140">
        <v>251.4</v>
      </c>
      <c r="AA17" s="155">
        <v>100000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2996380</v>
      </c>
      <c r="F18" s="60">
        <v>2996380</v>
      </c>
      <c r="G18" s="60">
        <v>305150</v>
      </c>
      <c r="H18" s="60">
        <v>222717</v>
      </c>
      <c r="I18" s="60">
        <v>251919</v>
      </c>
      <c r="J18" s="60">
        <v>779786</v>
      </c>
      <c r="K18" s="60">
        <v>450945</v>
      </c>
      <c r="L18" s="60">
        <v>183172</v>
      </c>
      <c r="M18" s="60">
        <v>202213</v>
      </c>
      <c r="N18" s="60">
        <v>836330</v>
      </c>
      <c r="O18" s="60">
        <v>270413</v>
      </c>
      <c r="P18" s="60">
        <v>234699</v>
      </c>
      <c r="Q18" s="60">
        <v>254046</v>
      </c>
      <c r="R18" s="60">
        <v>759158</v>
      </c>
      <c r="S18" s="60">
        <v>307173</v>
      </c>
      <c r="T18" s="60">
        <v>201045</v>
      </c>
      <c r="U18" s="60">
        <v>246111</v>
      </c>
      <c r="V18" s="60">
        <v>754329</v>
      </c>
      <c r="W18" s="60">
        <v>3129603</v>
      </c>
      <c r="X18" s="60">
        <v>2996380</v>
      </c>
      <c r="Y18" s="60">
        <v>133223</v>
      </c>
      <c r="Z18" s="140">
        <v>4.45</v>
      </c>
      <c r="AA18" s="155">
        <v>2996380</v>
      </c>
    </row>
    <row r="19" spans="1:27" ht="13.5">
      <c r="A19" s="181" t="s">
        <v>34</v>
      </c>
      <c r="B19" s="185"/>
      <c r="C19" s="155">
        <v>29574075</v>
      </c>
      <c r="D19" s="155">
        <v>0</v>
      </c>
      <c r="E19" s="156">
        <v>23329573</v>
      </c>
      <c r="F19" s="60">
        <v>23329573</v>
      </c>
      <c r="G19" s="60">
        <v>9189000</v>
      </c>
      <c r="H19" s="60">
        <v>1308000</v>
      </c>
      <c r="I19" s="60">
        <v>10000</v>
      </c>
      <c r="J19" s="60">
        <v>10507000</v>
      </c>
      <c r="K19" s="60">
        <v>821500</v>
      </c>
      <c r="L19" s="60">
        <v>564000</v>
      </c>
      <c r="M19" s="60">
        <v>6231000</v>
      </c>
      <c r="N19" s="60">
        <v>7616500</v>
      </c>
      <c r="O19" s="60">
        <v>0</v>
      </c>
      <c r="P19" s="60">
        <v>313000</v>
      </c>
      <c r="Q19" s="60">
        <v>4674000</v>
      </c>
      <c r="R19" s="60">
        <v>4987000</v>
      </c>
      <c r="S19" s="60">
        <v>60000</v>
      </c>
      <c r="T19" s="60">
        <v>24435</v>
      </c>
      <c r="U19" s="60">
        <v>0</v>
      </c>
      <c r="V19" s="60">
        <v>84435</v>
      </c>
      <c r="W19" s="60">
        <v>23194935</v>
      </c>
      <c r="X19" s="60">
        <v>23329573</v>
      </c>
      <c r="Y19" s="60">
        <v>-134638</v>
      </c>
      <c r="Z19" s="140">
        <v>-0.58</v>
      </c>
      <c r="AA19" s="155">
        <v>23329573</v>
      </c>
    </row>
    <row r="20" spans="1:27" ht="13.5">
      <c r="A20" s="181" t="s">
        <v>35</v>
      </c>
      <c r="B20" s="185"/>
      <c r="C20" s="155">
        <v>2670150</v>
      </c>
      <c r="D20" s="155">
        <v>0</v>
      </c>
      <c r="E20" s="156">
        <v>3818800</v>
      </c>
      <c r="F20" s="54">
        <v>3818800</v>
      </c>
      <c r="G20" s="54">
        <v>13761</v>
      </c>
      <c r="H20" s="54">
        <v>33989</v>
      </c>
      <c r="I20" s="54">
        <v>15991</v>
      </c>
      <c r="J20" s="54">
        <v>63741</v>
      </c>
      <c r="K20" s="54">
        <v>25237</v>
      </c>
      <c r="L20" s="54">
        <v>43773</v>
      </c>
      <c r="M20" s="54">
        <v>13398</v>
      </c>
      <c r="N20" s="54">
        <v>82408</v>
      </c>
      <c r="O20" s="54">
        <v>23012</v>
      </c>
      <c r="P20" s="54">
        <v>92092</v>
      </c>
      <c r="Q20" s="54">
        <v>97483</v>
      </c>
      <c r="R20" s="54">
        <v>212587</v>
      </c>
      <c r="S20" s="54">
        <v>73971</v>
      </c>
      <c r="T20" s="54">
        <v>69001</v>
      </c>
      <c r="U20" s="54">
        <v>46263</v>
      </c>
      <c r="V20" s="54">
        <v>189235</v>
      </c>
      <c r="W20" s="54">
        <v>547971</v>
      </c>
      <c r="X20" s="54">
        <v>3818800</v>
      </c>
      <c r="Y20" s="54">
        <v>-3270829</v>
      </c>
      <c r="Z20" s="184">
        <v>-85.65</v>
      </c>
      <c r="AA20" s="130">
        <v>3818800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96491</v>
      </c>
      <c r="L21" s="60">
        <v>0</v>
      </c>
      <c r="M21" s="60">
        <v>0</v>
      </c>
      <c r="N21" s="60">
        <v>96491</v>
      </c>
      <c r="O21" s="60">
        <v>18683</v>
      </c>
      <c r="P21" s="82">
        <v>32601</v>
      </c>
      <c r="Q21" s="60">
        <v>877</v>
      </c>
      <c r="R21" s="60">
        <v>52161</v>
      </c>
      <c r="S21" s="60">
        <v>0</v>
      </c>
      <c r="T21" s="60">
        <v>0</v>
      </c>
      <c r="U21" s="60">
        <v>0</v>
      </c>
      <c r="V21" s="60">
        <v>0</v>
      </c>
      <c r="W21" s="82">
        <v>148652</v>
      </c>
      <c r="X21" s="60">
        <v>0</v>
      </c>
      <c r="Y21" s="60">
        <v>148652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52174892</v>
      </c>
      <c r="D22" s="188">
        <f>SUM(D5:D21)</f>
        <v>0</v>
      </c>
      <c r="E22" s="189">
        <f t="shared" si="0"/>
        <v>52497853</v>
      </c>
      <c r="F22" s="190">
        <f t="shared" si="0"/>
        <v>52497853</v>
      </c>
      <c r="G22" s="190">
        <f t="shared" si="0"/>
        <v>13819841</v>
      </c>
      <c r="H22" s="190">
        <f t="shared" si="0"/>
        <v>3062596</v>
      </c>
      <c r="I22" s="190">
        <f t="shared" si="0"/>
        <v>1606529</v>
      </c>
      <c r="J22" s="190">
        <f t="shared" si="0"/>
        <v>18488966</v>
      </c>
      <c r="K22" s="190">
        <f t="shared" si="0"/>
        <v>3780128</v>
      </c>
      <c r="L22" s="190">
        <f t="shared" si="0"/>
        <v>2247899</v>
      </c>
      <c r="M22" s="190">
        <f t="shared" si="0"/>
        <v>8022705</v>
      </c>
      <c r="N22" s="190">
        <f t="shared" si="0"/>
        <v>14050732</v>
      </c>
      <c r="O22" s="190">
        <f t="shared" si="0"/>
        <v>2033185</v>
      </c>
      <c r="P22" s="190">
        <f t="shared" si="0"/>
        <v>1954580</v>
      </c>
      <c r="Q22" s="190">
        <f t="shared" si="0"/>
        <v>6420474</v>
      </c>
      <c r="R22" s="190">
        <f t="shared" si="0"/>
        <v>10408239</v>
      </c>
      <c r="S22" s="190">
        <f t="shared" si="0"/>
        <v>1834443</v>
      </c>
      <c r="T22" s="190">
        <f t="shared" si="0"/>
        <v>2249684</v>
      </c>
      <c r="U22" s="190">
        <f t="shared" si="0"/>
        <v>1686210</v>
      </c>
      <c r="V22" s="190">
        <f t="shared" si="0"/>
        <v>5770337</v>
      </c>
      <c r="W22" s="190">
        <f t="shared" si="0"/>
        <v>48718274</v>
      </c>
      <c r="X22" s="190">
        <f t="shared" si="0"/>
        <v>52497853</v>
      </c>
      <c r="Y22" s="190">
        <f t="shared" si="0"/>
        <v>-3779579</v>
      </c>
      <c r="Z22" s="191">
        <f>+IF(X22&lt;&gt;0,+(Y22/X22)*100,0)</f>
        <v>-7.1994925201988735</v>
      </c>
      <c r="AA22" s="188">
        <f>SUM(AA5:AA21)</f>
        <v>52497853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18586710</v>
      </c>
      <c r="D25" s="155">
        <v>0</v>
      </c>
      <c r="E25" s="156">
        <v>19732408</v>
      </c>
      <c r="F25" s="60">
        <v>19732408</v>
      </c>
      <c r="G25" s="60">
        <v>1624953</v>
      </c>
      <c r="H25" s="60">
        <v>1603966</v>
      </c>
      <c r="I25" s="60">
        <v>1588421</v>
      </c>
      <c r="J25" s="60">
        <v>4817340</v>
      </c>
      <c r="K25" s="60">
        <v>1587410</v>
      </c>
      <c r="L25" s="60">
        <v>2626183</v>
      </c>
      <c r="M25" s="60">
        <v>1566646</v>
      </c>
      <c r="N25" s="60">
        <v>5780239</v>
      </c>
      <c r="O25" s="60">
        <v>1641498</v>
      </c>
      <c r="P25" s="60">
        <v>1629487</v>
      </c>
      <c r="Q25" s="60">
        <v>1688910</v>
      </c>
      <c r="R25" s="60">
        <v>4959895</v>
      </c>
      <c r="S25" s="60">
        <v>1662917</v>
      </c>
      <c r="T25" s="60">
        <v>1635323</v>
      </c>
      <c r="U25" s="60">
        <v>1730197</v>
      </c>
      <c r="V25" s="60">
        <v>5028437</v>
      </c>
      <c r="W25" s="60">
        <v>20585911</v>
      </c>
      <c r="X25" s="60">
        <v>19732408</v>
      </c>
      <c r="Y25" s="60">
        <v>853503</v>
      </c>
      <c r="Z25" s="140">
        <v>4.33</v>
      </c>
      <c r="AA25" s="155">
        <v>19732408</v>
      </c>
    </row>
    <row r="26" spans="1:27" ht="13.5">
      <c r="A26" s="183" t="s">
        <v>38</v>
      </c>
      <c r="B26" s="182"/>
      <c r="C26" s="155">
        <v>1507253</v>
      </c>
      <c r="D26" s="155">
        <v>0</v>
      </c>
      <c r="E26" s="156">
        <v>1692324</v>
      </c>
      <c r="F26" s="60">
        <v>1692324</v>
      </c>
      <c r="G26" s="60">
        <v>88780</v>
      </c>
      <c r="H26" s="60">
        <v>88780</v>
      </c>
      <c r="I26" s="60">
        <v>88780</v>
      </c>
      <c r="J26" s="60">
        <v>266340</v>
      </c>
      <c r="K26" s="60">
        <v>88780</v>
      </c>
      <c r="L26" s="60">
        <v>88780</v>
      </c>
      <c r="M26" s="60">
        <v>88780</v>
      </c>
      <c r="N26" s="60">
        <v>266340</v>
      </c>
      <c r="O26" s="60">
        <v>88780</v>
      </c>
      <c r="P26" s="60">
        <v>166545</v>
      </c>
      <c r="Q26" s="60">
        <v>124292</v>
      </c>
      <c r="R26" s="60">
        <v>379617</v>
      </c>
      <c r="S26" s="60">
        <v>124292</v>
      </c>
      <c r="T26" s="60">
        <v>124292</v>
      </c>
      <c r="U26" s="60">
        <v>124292</v>
      </c>
      <c r="V26" s="60">
        <v>372876</v>
      </c>
      <c r="W26" s="60">
        <v>1285173</v>
      </c>
      <c r="X26" s="60">
        <v>1692324</v>
      </c>
      <c r="Y26" s="60">
        <v>-407151</v>
      </c>
      <c r="Z26" s="140">
        <v>-24.06</v>
      </c>
      <c r="AA26" s="155">
        <v>1692324</v>
      </c>
    </row>
    <row r="27" spans="1:27" ht="13.5">
      <c r="A27" s="183" t="s">
        <v>118</v>
      </c>
      <c r="B27" s="182"/>
      <c r="C27" s="155">
        <v>1371162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15516451</v>
      </c>
      <c r="D28" s="155">
        <v>0</v>
      </c>
      <c r="E28" s="156">
        <v>8000000</v>
      </c>
      <c r="F28" s="60">
        <v>8000000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8000000</v>
      </c>
      <c r="Y28" s="60">
        <v>-8000000</v>
      </c>
      <c r="Z28" s="140">
        <v>-100</v>
      </c>
      <c r="AA28" s="155">
        <v>8000000</v>
      </c>
    </row>
    <row r="29" spans="1:27" ht="13.5">
      <c r="A29" s="183" t="s">
        <v>40</v>
      </c>
      <c r="B29" s="182"/>
      <c r="C29" s="155">
        <v>1122127</v>
      </c>
      <c r="D29" s="155">
        <v>0</v>
      </c>
      <c r="E29" s="156">
        <v>195000</v>
      </c>
      <c r="F29" s="60">
        <v>195000</v>
      </c>
      <c r="G29" s="60">
        <v>111198</v>
      </c>
      <c r="H29" s="60">
        <v>102385</v>
      </c>
      <c r="I29" s="60">
        <v>87403</v>
      </c>
      <c r="J29" s="60">
        <v>300986</v>
      </c>
      <c r="K29" s="60">
        <v>154024</v>
      </c>
      <c r="L29" s="60">
        <v>103633</v>
      </c>
      <c r="M29" s="60">
        <v>39213</v>
      </c>
      <c r="N29" s="60">
        <v>296870</v>
      </c>
      <c r="O29" s="60">
        <v>-253733</v>
      </c>
      <c r="P29" s="60">
        <v>40026</v>
      </c>
      <c r="Q29" s="60">
        <v>68021</v>
      </c>
      <c r="R29" s="60">
        <v>-145686</v>
      </c>
      <c r="S29" s="60">
        <v>6411</v>
      </c>
      <c r="T29" s="60">
        <v>23366</v>
      </c>
      <c r="U29" s="60">
        <v>83121</v>
      </c>
      <c r="V29" s="60">
        <v>112898</v>
      </c>
      <c r="W29" s="60">
        <v>565068</v>
      </c>
      <c r="X29" s="60">
        <v>195000</v>
      </c>
      <c r="Y29" s="60">
        <v>370068</v>
      </c>
      <c r="Z29" s="140">
        <v>189.78</v>
      </c>
      <c r="AA29" s="155">
        <v>195000</v>
      </c>
    </row>
    <row r="30" spans="1:27" ht="13.5">
      <c r="A30" s="183" t="s">
        <v>119</v>
      </c>
      <c r="B30" s="182"/>
      <c r="C30" s="155">
        <v>7942343</v>
      </c>
      <c r="D30" s="155">
        <v>0</v>
      </c>
      <c r="E30" s="156">
        <v>9396000</v>
      </c>
      <c r="F30" s="60">
        <v>9396000</v>
      </c>
      <c r="G30" s="60">
        <v>954197</v>
      </c>
      <c r="H30" s="60">
        <v>969920</v>
      </c>
      <c r="I30" s="60">
        <v>891202</v>
      </c>
      <c r="J30" s="60">
        <v>2815319</v>
      </c>
      <c r="K30" s="60">
        <v>1238928</v>
      </c>
      <c r="L30" s="60">
        <v>605514</v>
      </c>
      <c r="M30" s="60">
        <v>577918</v>
      </c>
      <c r="N30" s="60">
        <v>2422360</v>
      </c>
      <c r="O30" s="60">
        <v>639941</v>
      </c>
      <c r="P30" s="60">
        <v>608733</v>
      </c>
      <c r="Q30" s="60">
        <v>576782</v>
      </c>
      <c r="R30" s="60">
        <v>1825456</v>
      </c>
      <c r="S30" s="60">
        <v>615666</v>
      </c>
      <c r="T30" s="60">
        <v>12927</v>
      </c>
      <c r="U30" s="60">
        <v>783601</v>
      </c>
      <c r="V30" s="60">
        <v>1412194</v>
      </c>
      <c r="W30" s="60">
        <v>8475329</v>
      </c>
      <c r="X30" s="60">
        <v>9396000</v>
      </c>
      <c r="Y30" s="60">
        <v>-920671</v>
      </c>
      <c r="Z30" s="140">
        <v>-9.8</v>
      </c>
      <c r="AA30" s="155">
        <v>9396000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5629261</v>
      </c>
      <c r="D33" s="155">
        <v>0</v>
      </c>
      <c r="E33" s="156">
        <v>5718176</v>
      </c>
      <c r="F33" s="60">
        <v>5718176</v>
      </c>
      <c r="G33" s="60">
        <v>311542</v>
      </c>
      <c r="H33" s="60">
        <v>261663</v>
      </c>
      <c r="I33" s="60">
        <v>282220</v>
      </c>
      <c r="J33" s="60">
        <v>855425</v>
      </c>
      <c r="K33" s="60">
        <v>1216435</v>
      </c>
      <c r="L33" s="60">
        <v>288267</v>
      </c>
      <c r="M33" s="60">
        <v>509484</v>
      </c>
      <c r="N33" s="60">
        <v>2014186</v>
      </c>
      <c r="O33" s="60">
        <v>310223</v>
      </c>
      <c r="P33" s="60">
        <v>0</v>
      </c>
      <c r="Q33" s="60">
        <v>0</v>
      </c>
      <c r="R33" s="60">
        <v>310223</v>
      </c>
      <c r="S33" s="60">
        <v>0</v>
      </c>
      <c r="T33" s="60">
        <v>0</v>
      </c>
      <c r="U33" s="60">
        <v>0</v>
      </c>
      <c r="V33" s="60">
        <v>0</v>
      </c>
      <c r="W33" s="60">
        <v>3179834</v>
      </c>
      <c r="X33" s="60">
        <v>5718176</v>
      </c>
      <c r="Y33" s="60">
        <v>-2538342</v>
      </c>
      <c r="Z33" s="140">
        <v>-44.39</v>
      </c>
      <c r="AA33" s="155">
        <v>5718176</v>
      </c>
    </row>
    <row r="34" spans="1:27" ht="13.5">
      <c r="A34" s="183" t="s">
        <v>43</v>
      </c>
      <c r="B34" s="182"/>
      <c r="C34" s="155">
        <v>14557273</v>
      </c>
      <c r="D34" s="155">
        <v>0</v>
      </c>
      <c r="E34" s="156">
        <v>14792020</v>
      </c>
      <c r="F34" s="60">
        <v>14792020</v>
      </c>
      <c r="G34" s="60">
        <v>859199</v>
      </c>
      <c r="H34" s="60">
        <v>1611934</v>
      </c>
      <c r="I34" s="60">
        <v>1650953</v>
      </c>
      <c r="J34" s="60">
        <v>4122086</v>
      </c>
      <c r="K34" s="60">
        <v>1239309</v>
      </c>
      <c r="L34" s="60">
        <v>1033507</v>
      </c>
      <c r="M34" s="60">
        <v>1120064</v>
      </c>
      <c r="N34" s="60">
        <v>3392880</v>
      </c>
      <c r="O34" s="60">
        <v>1432466</v>
      </c>
      <c r="P34" s="60">
        <v>1532815</v>
      </c>
      <c r="Q34" s="60">
        <v>5176207</v>
      </c>
      <c r="R34" s="60">
        <v>8141488</v>
      </c>
      <c r="S34" s="60">
        <v>1283557</v>
      </c>
      <c r="T34" s="60">
        <v>3153439</v>
      </c>
      <c r="U34" s="60">
        <v>-1680524</v>
      </c>
      <c r="V34" s="60">
        <v>2756472</v>
      </c>
      <c r="W34" s="60">
        <v>18412926</v>
      </c>
      <c r="X34" s="60">
        <v>14792020</v>
      </c>
      <c r="Y34" s="60">
        <v>3620906</v>
      </c>
      <c r="Z34" s="140">
        <v>24.48</v>
      </c>
      <c r="AA34" s="155">
        <v>14792020</v>
      </c>
    </row>
    <row r="35" spans="1:27" ht="13.5">
      <c r="A35" s="181" t="s">
        <v>122</v>
      </c>
      <c r="B35" s="185"/>
      <c r="C35" s="155">
        <v>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66232584</v>
      </c>
      <c r="D36" s="188">
        <f>SUM(D25:D35)</f>
        <v>0</v>
      </c>
      <c r="E36" s="189">
        <f t="shared" si="1"/>
        <v>59525928</v>
      </c>
      <c r="F36" s="190">
        <f t="shared" si="1"/>
        <v>59525928</v>
      </c>
      <c r="G36" s="190">
        <f t="shared" si="1"/>
        <v>3949869</v>
      </c>
      <c r="H36" s="190">
        <f t="shared" si="1"/>
        <v>4638648</v>
      </c>
      <c r="I36" s="190">
        <f t="shared" si="1"/>
        <v>4588979</v>
      </c>
      <c r="J36" s="190">
        <f t="shared" si="1"/>
        <v>13177496</v>
      </c>
      <c r="K36" s="190">
        <f t="shared" si="1"/>
        <v>5524886</v>
      </c>
      <c r="L36" s="190">
        <f t="shared" si="1"/>
        <v>4745884</v>
      </c>
      <c r="M36" s="190">
        <f t="shared" si="1"/>
        <v>3902105</v>
      </c>
      <c r="N36" s="190">
        <f t="shared" si="1"/>
        <v>14172875</v>
      </c>
      <c r="O36" s="190">
        <f t="shared" si="1"/>
        <v>3859175</v>
      </c>
      <c r="P36" s="190">
        <f t="shared" si="1"/>
        <v>3977606</v>
      </c>
      <c r="Q36" s="190">
        <f t="shared" si="1"/>
        <v>7634212</v>
      </c>
      <c r="R36" s="190">
        <f t="shared" si="1"/>
        <v>15470993</v>
      </c>
      <c r="S36" s="190">
        <f t="shared" si="1"/>
        <v>3692843</v>
      </c>
      <c r="T36" s="190">
        <f t="shared" si="1"/>
        <v>4949347</v>
      </c>
      <c r="U36" s="190">
        <f t="shared" si="1"/>
        <v>1040687</v>
      </c>
      <c r="V36" s="190">
        <f t="shared" si="1"/>
        <v>9682877</v>
      </c>
      <c r="W36" s="190">
        <f t="shared" si="1"/>
        <v>52504241</v>
      </c>
      <c r="X36" s="190">
        <f t="shared" si="1"/>
        <v>59525928</v>
      </c>
      <c r="Y36" s="190">
        <f t="shared" si="1"/>
        <v>-7021687</v>
      </c>
      <c r="Z36" s="191">
        <f>+IF(X36&lt;&gt;0,+(Y36/X36)*100,0)</f>
        <v>-11.796014335131407</v>
      </c>
      <c r="AA36" s="188">
        <f>SUM(AA25:AA35)</f>
        <v>59525928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-14057692</v>
      </c>
      <c r="D38" s="199">
        <f>+D22-D36</f>
        <v>0</v>
      </c>
      <c r="E38" s="200">
        <f t="shared" si="2"/>
        <v>-7028075</v>
      </c>
      <c r="F38" s="106">
        <f t="shared" si="2"/>
        <v>-7028075</v>
      </c>
      <c r="G38" s="106">
        <f t="shared" si="2"/>
        <v>9869972</v>
      </c>
      <c r="H38" s="106">
        <f t="shared" si="2"/>
        <v>-1576052</v>
      </c>
      <c r="I38" s="106">
        <f t="shared" si="2"/>
        <v>-2982450</v>
      </c>
      <c r="J38" s="106">
        <f t="shared" si="2"/>
        <v>5311470</v>
      </c>
      <c r="K38" s="106">
        <f t="shared" si="2"/>
        <v>-1744758</v>
      </c>
      <c r="L38" s="106">
        <f t="shared" si="2"/>
        <v>-2497985</v>
      </c>
      <c r="M38" s="106">
        <f t="shared" si="2"/>
        <v>4120600</v>
      </c>
      <c r="N38" s="106">
        <f t="shared" si="2"/>
        <v>-122143</v>
      </c>
      <c r="O38" s="106">
        <f t="shared" si="2"/>
        <v>-1825990</v>
      </c>
      <c r="P38" s="106">
        <f t="shared" si="2"/>
        <v>-2023026</v>
      </c>
      <c r="Q38" s="106">
        <f t="shared" si="2"/>
        <v>-1213738</v>
      </c>
      <c r="R38" s="106">
        <f t="shared" si="2"/>
        <v>-5062754</v>
      </c>
      <c r="S38" s="106">
        <f t="shared" si="2"/>
        <v>-1858400</v>
      </c>
      <c r="T38" s="106">
        <f t="shared" si="2"/>
        <v>-2699663</v>
      </c>
      <c r="U38" s="106">
        <f t="shared" si="2"/>
        <v>645523</v>
      </c>
      <c r="V38" s="106">
        <f t="shared" si="2"/>
        <v>-3912540</v>
      </c>
      <c r="W38" s="106">
        <f t="shared" si="2"/>
        <v>-3785967</v>
      </c>
      <c r="X38" s="106">
        <f>IF(F22=F36,0,X22-X36)</f>
        <v>-7028075</v>
      </c>
      <c r="Y38" s="106">
        <f t="shared" si="2"/>
        <v>3242108</v>
      </c>
      <c r="Z38" s="201">
        <f>+IF(X38&lt;&gt;0,+(Y38/X38)*100,0)</f>
        <v>-46.130811068464695</v>
      </c>
      <c r="AA38" s="199">
        <f>+AA22-AA36</f>
        <v>-7028075</v>
      </c>
    </row>
    <row r="39" spans="1:27" ht="13.5">
      <c r="A39" s="181" t="s">
        <v>46</v>
      </c>
      <c r="B39" s="185"/>
      <c r="C39" s="155">
        <v>16742251</v>
      </c>
      <c r="D39" s="155">
        <v>0</v>
      </c>
      <c r="E39" s="156">
        <v>39428500</v>
      </c>
      <c r="F39" s="60">
        <v>39428500</v>
      </c>
      <c r="G39" s="60">
        <v>0</v>
      </c>
      <c r="H39" s="60">
        <v>0</v>
      </c>
      <c r="I39" s="60">
        <v>0</v>
      </c>
      <c r="J39" s="60">
        <v>0</v>
      </c>
      <c r="K39" s="60">
        <v>14106547</v>
      </c>
      <c r="L39" s="60">
        <v>0</v>
      </c>
      <c r="M39" s="60">
        <v>0</v>
      </c>
      <c r="N39" s="60">
        <v>14106547</v>
      </c>
      <c r="O39" s="60">
        <v>1819010</v>
      </c>
      <c r="P39" s="60">
        <v>0</v>
      </c>
      <c r="Q39" s="60">
        <v>0</v>
      </c>
      <c r="R39" s="60">
        <v>1819010</v>
      </c>
      <c r="S39" s="60">
        <v>0</v>
      </c>
      <c r="T39" s="60">
        <v>14090271</v>
      </c>
      <c r="U39" s="60">
        <v>0</v>
      </c>
      <c r="V39" s="60">
        <v>14090271</v>
      </c>
      <c r="W39" s="60">
        <v>30015828</v>
      </c>
      <c r="X39" s="60">
        <v>39428500</v>
      </c>
      <c r="Y39" s="60">
        <v>-9412672</v>
      </c>
      <c r="Z39" s="140">
        <v>-23.87</v>
      </c>
      <c r="AA39" s="155">
        <v>39428500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2684559</v>
      </c>
      <c r="D42" s="206">
        <f>SUM(D38:D41)</f>
        <v>0</v>
      </c>
      <c r="E42" s="207">
        <f t="shared" si="3"/>
        <v>32400425</v>
      </c>
      <c r="F42" s="88">
        <f t="shared" si="3"/>
        <v>32400425</v>
      </c>
      <c r="G42" s="88">
        <f t="shared" si="3"/>
        <v>9869972</v>
      </c>
      <c r="H42" s="88">
        <f t="shared" si="3"/>
        <v>-1576052</v>
      </c>
      <c r="I42" s="88">
        <f t="shared" si="3"/>
        <v>-2982450</v>
      </c>
      <c r="J42" s="88">
        <f t="shared" si="3"/>
        <v>5311470</v>
      </c>
      <c r="K42" s="88">
        <f t="shared" si="3"/>
        <v>12361789</v>
      </c>
      <c r="L42" s="88">
        <f t="shared" si="3"/>
        <v>-2497985</v>
      </c>
      <c r="M42" s="88">
        <f t="shared" si="3"/>
        <v>4120600</v>
      </c>
      <c r="N42" s="88">
        <f t="shared" si="3"/>
        <v>13984404</v>
      </c>
      <c r="O42" s="88">
        <f t="shared" si="3"/>
        <v>-6980</v>
      </c>
      <c r="P42" s="88">
        <f t="shared" si="3"/>
        <v>-2023026</v>
      </c>
      <c r="Q42" s="88">
        <f t="shared" si="3"/>
        <v>-1213738</v>
      </c>
      <c r="R42" s="88">
        <f t="shared" si="3"/>
        <v>-3243744</v>
      </c>
      <c r="S42" s="88">
        <f t="shared" si="3"/>
        <v>-1858400</v>
      </c>
      <c r="T42" s="88">
        <f t="shared" si="3"/>
        <v>11390608</v>
      </c>
      <c r="U42" s="88">
        <f t="shared" si="3"/>
        <v>645523</v>
      </c>
      <c r="V42" s="88">
        <f t="shared" si="3"/>
        <v>10177731</v>
      </c>
      <c r="W42" s="88">
        <f t="shared" si="3"/>
        <v>26229861</v>
      </c>
      <c r="X42" s="88">
        <f t="shared" si="3"/>
        <v>32400425</v>
      </c>
      <c r="Y42" s="88">
        <f t="shared" si="3"/>
        <v>-6170564</v>
      </c>
      <c r="Z42" s="208">
        <f>+IF(X42&lt;&gt;0,+(Y42/X42)*100,0)</f>
        <v>-19.04470080253577</v>
      </c>
      <c r="AA42" s="206">
        <f>SUM(AA38:AA41)</f>
        <v>32400425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2684559</v>
      </c>
      <c r="D44" s="210">
        <f>+D42-D43</f>
        <v>0</v>
      </c>
      <c r="E44" s="211">
        <f t="shared" si="4"/>
        <v>32400425</v>
      </c>
      <c r="F44" s="77">
        <f t="shared" si="4"/>
        <v>32400425</v>
      </c>
      <c r="G44" s="77">
        <f t="shared" si="4"/>
        <v>9869972</v>
      </c>
      <c r="H44" s="77">
        <f t="shared" si="4"/>
        <v>-1576052</v>
      </c>
      <c r="I44" s="77">
        <f t="shared" si="4"/>
        <v>-2982450</v>
      </c>
      <c r="J44" s="77">
        <f t="shared" si="4"/>
        <v>5311470</v>
      </c>
      <c r="K44" s="77">
        <f t="shared" si="4"/>
        <v>12361789</v>
      </c>
      <c r="L44" s="77">
        <f t="shared" si="4"/>
        <v>-2497985</v>
      </c>
      <c r="M44" s="77">
        <f t="shared" si="4"/>
        <v>4120600</v>
      </c>
      <c r="N44" s="77">
        <f t="shared" si="4"/>
        <v>13984404</v>
      </c>
      <c r="O44" s="77">
        <f t="shared" si="4"/>
        <v>-6980</v>
      </c>
      <c r="P44" s="77">
        <f t="shared" si="4"/>
        <v>-2023026</v>
      </c>
      <c r="Q44" s="77">
        <f t="shared" si="4"/>
        <v>-1213738</v>
      </c>
      <c r="R44" s="77">
        <f t="shared" si="4"/>
        <v>-3243744</v>
      </c>
      <c r="S44" s="77">
        <f t="shared" si="4"/>
        <v>-1858400</v>
      </c>
      <c r="T44" s="77">
        <f t="shared" si="4"/>
        <v>11390608</v>
      </c>
      <c r="U44" s="77">
        <f t="shared" si="4"/>
        <v>645523</v>
      </c>
      <c r="V44" s="77">
        <f t="shared" si="4"/>
        <v>10177731</v>
      </c>
      <c r="W44" s="77">
        <f t="shared" si="4"/>
        <v>26229861</v>
      </c>
      <c r="X44" s="77">
        <f t="shared" si="4"/>
        <v>32400425</v>
      </c>
      <c r="Y44" s="77">
        <f t="shared" si="4"/>
        <v>-6170564</v>
      </c>
      <c r="Z44" s="212">
        <f>+IF(X44&lt;&gt;0,+(Y44/X44)*100,0)</f>
        <v>-19.04470080253577</v>
      </c>
      <c r="AA44" s="210">
        <f>+AA42-AA43</f>
        <v>32400425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2684559</v>
      </c>
      <c r="D46" s="206">
        <f>SUM(D44:D45)</f>
        <v>0</v>
      </c>
      <c r="E46" s="207">
        <f t="shared" si="5"/>
        <v>32400425</v>
      </c>
      <c r="F46" s="88">
        <f t="shared" si="5"/>
        <v>32400425</v>
      </c>
      <c r="G46" s="88">
        <f t="shared" si="5"/>
        <v>9869972</v>
      </c>
      <c r="H46" s="88">
        <f t="shared" si="5"/>
        <v>-1576052</v>
      </c>
      <c r="I46" s="88">
        <f t="shared" si="5"/>
        <v>-2982450</v>
      </c>
      <c r="J46" s="88">
        <f t="shared" si="5"/>
        <v>5311470</v>
      </c>
      <c r="K46" s="88">
        <f t="shared" si="5"/>
        <v>12361789</v>
      </c>
      <c r="L46" s="88">
        <f t="shared" si="5"/>
        <v>-2497985</v>
      </c>
      <c r="M46" s="88">
        <f t="shared" si="5"/>
        <v>4120600</v>
      </c>
      <c r="N46" s="88">
        <f t="shared" si="5"/>
        <v>13984404</v>
      </c>
      <c r="O46" s="88">
        <f t="shared" si="5"/>
        <v>-6980</v>
      </c>
      <c r="P46" s="88">
        <f t="shared" si="5"/>
        <v>-2023026</v>
      </c>
      <c r="Q46" s="88">
        <f t="shared" si="5"/>
        <v>-1213738</v>
      </c>
      <c r="R46" s="88">
        <f t="shared" si="5"/>
        <v>-3243744</v>
      </c>
      <c r="S46" s="88">
        <f t="shared" si="5"/>
        <v>-1858400</v>
      </c>
      <c r="T46" s="88">
        <f t="shared" si="5"/>
        <v>11390608</v>
      </c>
      <c r="U46" s="88">
        <f t="shared" si="5"/>
        <v>645523</v>
      </c>
      <c r="V46" s="88">
        <f t="shared" si="5"/>
        <v>10177731</v>
      </c>
      <c r="W46" s="88">
        <f t="shared" si="5"/>
        <v>26229861</v>
      </c>
      <c r="X46" s="88">
        <f t="shared" si="5"/>
        <v>32400425</v>
      </c>
      <c r="Y46" s="88">
        <f t="shared" si="5"/>
        <v>-6170564</v>
      </c>
      <c r="Z46" s="208">
        <f>+IF(X46&lt;&gt;0,+(Y46/X46)*100,0)</f>
        <v>-19.04470080253577</v>
      </c>
      <c r="AA46" s="206">
        <f>SUM(AA44:AA45)</f>
        <v>32400425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2684559</v>
      </c>
      <c r="D48" s="217">
        <f>SUM(D46:D47)</f>
        <v>0</v>
      </c>
      <c r="E48" s="218">
        <f t="shared" si="6"/>
        <v>32400425</v>
      </c>
      <c r="F48" s="219">
        <f t="shared" si="6"/>
        <v>32400425</v>
      </c>
      <c r="G48" s="219">
        <f t="shared" si="6"/>
        <v>9869972</v>
      </c>
      <c r="H48" s="220">
        <f t="shared" si="6"/>
        <v>-1576052</v>
      </c>
      <c r="I48" s="220">
        <f t="shared" si="6"/>
        <v>-2982450</v>
      </c>
      <c r="J48" s="220">
        <f t="shared" si="6"/>
        <v>5311470</v>
      </c>
      <c r="K48" s="220">
        <f t="shared" si="6"/>
        <v>12361789</v>
      </c>
      <c r="L48" s="220">
        <f t="shared" si="6"/>
        <v>-2497985</v>
      </c>
      <c r="M48" s="219">
        <f t="shared" si="6"/>
        <v>4120600</v>
      </c>
      <c r="N48" s="219">
        <f t="shared" si="6"/>
        <v>13984404</v>
      </c>
      <c r="O48" s="220">
        <f t="shared" si="6"/>
        <v>-6980</v>
      </c>
      <c r="P48" s="220">
        <f t="shared" si="6"/>
        <v>-2023026</v>
      </c>
      <c r="Q48" s="220">
        <f t="shared" si="6"/>
        <v>-1213738</v>
      </c>
      <c r="R48" s="220">
        <f t="shared" si="6"/>
        <v>-3243744</v>
      </c>
      <c r="S48" s="220">
        <f t="shared" si="6"/>
        <v>-1858400</v>
      </c>
      <c r="T48" s="219">
        <f t="shared" si="6"/>
        <v>11390608</v>
      </c>
      <c r="U48" s="219">
        <f t="shared" si="6"/>
        <v>645523</v>
      </c>
      <c r="V48" s="220">
        <f t="shared" si="6"/>
        <v>10177731</v>
      </c>
      <c r="W48" s="220">
        <f t="shared" si="6"/>
        <v>26229861</v>
      </c>
      <c r="X48" s="220">
        <f t="shared" si="6"/>
        <v>32400425</v>
      </c>
      <c r="Y48" s="220">
        <f t="shared" si="6"/>
        <v>-6170564</v>
      </c>
      <c r="Z48" s="221">
        <f>+IF(X48&lt;&gt;0,+(Y48/X48)*100,0)</f>
        <v>-19.04470080253577</v>
      </c>
      <c r="AA48" s="222">
        <f>SUM(AA46:AA47)</f>
        <v>32400425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132070</v>
      </c>
      <c r="D5" s="153">
        <f>SUM(D6:D8)</f>
        <v>0</v>
      </c>
      <c r="E5" s="154">
        <f t="shared" si="0"/>
        <v>10000</v>
      </c>
      <c r="F5" s="100">
        <f t="shared" si="0"/>
        <v>10000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1050</v>
      </c>
      <c r="L5" s="100">
        <f t="shared" si="0"/>
        <v>0</v>
      </c>
      <c r="M5" s="100">
        <f t="shared" si="0"/>
        <v>0</v>
      </c>
      <c r="N5" s="100">
        <f t="shared" si="0"/>
        <v>1050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2230</v>
      </c>
      <c r="T5" s="100">
        <f t="shared" si="0"/>
        <v>0</v>
      </c>
      <c r="U5" s="100">
        <f t="shared" si="0"/>
        <v>0</v>
      </c>
      <c r="V5" s="100">
        <f t="shared" si="0"/>
        <v>2230</v>
      </c>
      <c r="W5" s="100">
        <f t="shared" si="0"/>
        <v>3280</v>
      </c>
      <c r="X5" s="100">
        <f t="shared" si="0"/>
        <v>10000</v>
      </c>
      <c r="Y5" s="100">
        <f t="shared" si="0"/>
        <v>-6720</v>
      </c>
      <c r="Z5" s="137">
        <f>+IF(X5&lt;&gt;0,+(Y5/X5)*100,0)</f>
        <v>-67.2</v>
      </c>
      <c r="AA5" s="153">
        <f>SUM(AA6:AA8)</f>
        <v>10000</v>
      </c>
    </row>
    <row r="6" spans="1:27" ht="13.5">
      <c r="A6" s="138" t="s">
        <v>75</v>
      </c>
      <c r="B6" s="136"/>
      <c r="C6" s="155">
        <v>51421</v>
      </c>
      <c r="D6" s="155"/>
      <c r="E6" s="156">
        <v>10000</v>
      </c>
      <c r="F6" s="60">
        <v>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</v>
      </c>
      <c r="Y6" s="60">
        <v>-10000</v>
      </c>
      <c r="Z6" s="140">
        <v>-100</v>
      </c>
      <c r="AA6" s="62">
        <v>10000</v>
      </c>
    </row>
    <row r="7" spans="1:27" ht="13.5">
      <c r="A7" s="138" t="s">
        <v>76</v>
      </c>
      <c r="B7" s="136"/>
      <c r="C7" s="157">
        <v>59279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>
        <v>2230</v>
      </c>
      <c r="T7" s="159"/>
      <c r="U7" s="159"/>
      <c r="V7" s="159">
        <v>2230</v>
      </c>
      <c r="W7" s="159">
        <v>2230</v>
      </c>
      <c r="X7" s="159"/>
      <c r="Y7" s="159">
        <v>2230</v>
      </c>
      <c r="Z7" s="141"/>
      <c r="AA7" s="225"/>
    </row>
    <row r="8" spans="1:27" ht="13.5">
      <c r="A8" s="138" t="s">
        <v>77</v>
      </c>
      <c r="B8" s="136"/>
      <c r="C8" s="155">
        <v>21370</v>
      </c>
      <c r="D8" s="155"/>
      <c r="E8" s="156"/>
      <c r="F8" s="60"/>
      <c r="G8" s="60"/>
      <c r="H8" s="60"/>
      <c r="I8" s="60"/>
      <c r="J8" s="60"/>
      <c r="K8" s="60">
        <v>1050</v>
      </c>
      <c r="L8" s="60"/>
      <c r="M8" s="60"/>
      <c r="N8" s="60">
        <v>1050</v>
      </c>
      <c r="O8" s="60"/>
      <c r="P8" s="60"/>
      <c r="Q8" s="60"/>
      <c r="R8" s="60"/>
      <c r="S8" s="60"/>
      <c r="T8" s="60"/>
      <c r="U8" s="60"/>
      <c r="V8" s="60"/>
      <c r="W8" s="60">
        <v>1050</v>
      </c>
      <c r="X8" s="60"/>
      <c r="Y8" s="60">
        <v>1050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196533</v>
      </c>
      <c r="D9" s="153">
        <f>SUM(D10:D14)</f>
        <v>0</v>
      </c>
      <c r="E9" s="154">
        <f t="shared" si="1"/>
        <v>638596</v>
      </c>
      <c r="F9" s="100">
        <f t="shared" si="1"/>
        <v>638596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115090</v>
      </c>
      <c r="R9" s="100">
        <f t="shared" si="1"/>
        <v>115090</v>
      </c>
      <c r="S9" s="100">
        <f t="shared" si="1"/>
        <v>66857</v>
      </c>
      <c r="T9" s="100">
        <f t="shared" si="1"/>
        <v>0</v>
      </c>
      <c r="U9" s="100">
        <f t="shared" si="1"/>
        <v>232750</v>
      </c>
      <c r="V9" s="100">
        <f t="shared" si="1"/>
        <v>299607</v>
      </c>
      <c r="W9" s="100">
        <f t="shared" si="1"/>
        <v>414697</v>
      </c>
      <c r="X9" s="100">
        <f t="shared" si="1"/>
        <v>638596</v>
      </c>
      <c r="Y9" s="100">
        <f t="shared" si="1"/>
        <v>-223899</v>
      </c>
      <c r="Z9" s="137">
        <f>+IF(X9&lt;&gt;0,+(Y9/X9)*100,0)</f>
        <v>-35.06113411296031</v>
      </c>
      <c r="AA9" s="102">
        <f>SUM(AA10:AA14)</f>
        <v>638596</v>
      </c>
    </row>
    <row r="10" spans="1:27" ht="13.5">
      <c r="A10" s="138" t="s">
        <v>79</v>
      </c>
      <c r="B10" s="136"/>
      <c r="C10" s="155">
        <v>196533</v>
      </c>
      <c r="D10" s="155"/>
      <c r="E10" s="156">
        <v>200000</v>
      </c>
      <c r="F10" s="60">
        <v>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12250</v>
      </c>
      <c r="R10" s="60">
        <v>12250</v>
      </c>
      <c r="S10" s="60"/>
      <c r="T10" s="60"/>
      <c r="U10" s="60">
        <v>232750</v>
      </c>
      <c r="V10" s="60">
        <v>232750</v>
      </c>
      <c r="W10" s="60">
        <v>245000</v>
      </c>
      <c r="X10" s="60">
        <v>200000</v>
      </c>
      <c r="Y10" s="60">
        <v>45000</v>
      </c>
      <c r="Z10" s="140">
        <v>22.5</v>
      </c>
      <c r="AA10" s="62">
        <v>200000</v>
      </c>
    </row>
    <row r="11" spans="1:27" ht="13.5">
      <c r="A11" s="138" t="s">
        <v>80</v>
      </c>
      <c r="B11" s="136"/>
      <c r="C11" s="155"/>
      <c r="D11" s="155"/>
      <c r="E11" s="156">
        <v>438596</v>
      </c>
      <c r="F11" s="60">
        <v>438596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438596</v>
      </c>
      <c r="Y11" s="60">
        <v>-438596</v>
      </c>
      <c r="Z11" s="140">
        <v>-100</v>
      </c>
      <c r="AA11" s="62">
        <v>438596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66857</v>
      </c>
      <c r="T12" s="60"/>
      <c r="U12" s="60"/>
      <c r="V12" s="60">
        <v>66857</v>
      </c>
      <c r="W12" s="60">
        <v>66857</v>
      </c>
      <c r="X12" s="60"/>
      <c r="Y12" s="60">
        <v>66857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>
        <v>102840</v>
      </c>
      <c r="R13" s="60">
        <v>102840</v>
      </c>
      <c r="S13" s="60"/>
      <c r="T13" s="60"/>
      <c r="U13" s="60"/>
      <c r="V13" s="60"/>
      <c r="W13" s="60">
        <v>102840</v>
      </c>
      <c r="X13" s="60"/>
      <c r="Y13" s="60">
        <v>102840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8124959</v>
      </c>
      <c r="D15" s="153">
        <f>SUM(D16:D18)</f>
        <v>0</v>
      </c>
      <c r="E15" s="154">
        <f t="shared" si="2"/>
        <v>4543859</v>
      </c>
      <c r="F15" s="100">
        <f t="shared" si="2"/>
        <v>4543859</v>
      </c>
      <c r="G15" s="100">
        <f t="shared" si="2"/>
        <v>932</v>
      </c>
      <c r="H15" s="100">
        <f t="shared" si="2"/>
        <v>18543</v>
      </c>
      <c r="I15" s="100">
        <f t="shared" si="2"/>
        <v>519440</v>
      </c>
      <c r="J15" s="100">
        <f t="shared" si="2"/>
        <v>538915</v>
      </c>
      <c r="K15" s="100">
        <f t="shared" si="2"/>
        <v>440268</v>
      </c>
      <c r="L15" s="100">
        <f t="shared" si="2"/>
        <v>0</v>
      </c>
      <c r="M15" s="100">
        <f t="shared" si="2"/>
        <v>0</v>
      </c>
      <c r="N15" s="100">
        <f t="shared" si="2"/>
        <v>440268</v>
      </c>
      <c r="O15" s="100">
        <f t="shared" si="2"/>
        <v>0</v>
      </c>
      <c r="P15" s="100">
        <f t="shared" si="2"/>
        <v>1026113</v>
      </c>
      <c r="Q15" s="100">
        <f t="shared" si="2"/>
        <v>0</v>
      </c>
      <c r="R15" s="100">
        <f t="shared" si="2"/>
        <v>1026113</v>
      </c>
      <c r="S15" s="100">
        <f t="shared" si="2"/>
        <v>783145</v>
      </c>
      <c r="T15" s="100">
        <f t="shared" si="2"/>
        <v>0</v>
      </c>
      <c r="U15" s="100">
        <f t="shared" si="2"/>
        <v>0</v>
      </c>
      <c r="V15" s="100">
        <f t="shared" si="2"/>
        <v>783145</v>
      </c>
      <c r="W15" s="100">
        <f t="shared" si="2"/>
        <v>2788441</v>
      </c>
      <c r="X15" s="100">
        <f t="shared" si="2"/>
        <v>4543859</v>
      </c>
      <c r="Y15" s="100">
        <f t="shared" si="2"/>
        <v>-1755418</v>
      </c>
      <c r="Z15" s="137">
        <f>+IF(X15&lt;&gt;0,+(Y15/X15)*100,0)</f>
        <v>-38.63275687031662</v>
      </c>
      <c r="AA15" s="102">
        <f>SUM(AA16:AA18)</f>
        <v>4543859</v>
      </c>
    </row>
    <row r="16" spans="1:27" ht="13.5">
      <c r="A16" s="138" t="s">
        <v>85</v>
      </c>
      <c r="B16" s="136"/>
      <c r="C16" s="155">
        <v>789382</v>
      </c>
      <c r="D16" s="155"/>
      <c r="E16" s="156"/>
      <c r="F16" s="60"/>
      <c r="G16" s="60"/>
      <c r="H16" s="60">
        <v>18543</v>
      </c>
      <c r="I16" s="60"/>
      <c r="J16" s="60">
        <v>18543</v>
      </c>
      <c r="K16" s="60">
        <v>-18543</v>
      </c>
      <c r="L16" s="60"/>
      <c r="M16" s="60"/>
      <c r="N16" s="60">
        <v>-18543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7335577</v>
      </c>
      <c r="D17" s="155"/>
      <c r="E17" s="156">
        <v>4543859</v>
      </c>
      <c r="F17" s="60">
        <v>4543859</v>
      </c>
      <c r="G17" s="60">
        <v>932</v>
      </c>
      <c r="H17" s="60"/>
      <c r="I17" s="60">
        <v>519440</v>
      </c>
      <c r="J17" s="60">
        <v>520372</v>
      </c>
      <c r="K17" s="60">
        <v>458811</v>
      </c>
      <c r="L17" s="60"/>
      <c r="M17" s="60"/>
      <c r="N17" s="60">
        <v>458811</v>
      </c>
      <c r="O17" s="60"/>
      <c r="P17" s="60">
        <v>1026113</v>
      </c>
      <c r="Q17" s="60"/>
      <c r="R17" s="60">
        <v>1026113</v>
      </c>
      <c r="S17" s="60">
        <v>783145</v>
      </c>
      <c r="T17" s="60"/>
      <c r="U17" s="60"/>
      <c r="V17" s="60">
        <v>783145</v>
      </c>
      <c r="W17" s="60">
        <v>2788441</v>
      </c>
      <c r="X17" s="60">
        <v>4543859</v>
      </c>
      <c r="Y17" s="60">
        <v>-1755418</v>
      </c>
      <c r="Z17" s="140">
        <v>-38.63</v>
      </c>
      <c r="AA17" s="62">
        <v>4543859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12800303</v>
      </c>
      <c r="D19" s="153">
        <f>SUM(D20:D23)</f>
        <v>0</v>
      </c>
      <c r="E19" s="154">
        <f t="shared" si="3"/>
        <v>31836579</v>
      </c>
      <c r="F19" s="100">
        <f t="shared" si="3"/>
        <v>31836579</v>
      </c>
      <c r="G19" s="100">
        <f t="shared" si="3"/>
        <v>1464623</v>
      </c>
      <c r="H19" s="100">
        <f t="shared" si="3"/>
        <v>627837</v>
      </c>
      <c r="I19" s="100">
        <f t="shared" si="3"/>
        <v>1771597</v>
      </c>
      <c r="J19" s="100">
        <f t="shared" si="3"/>
        <v>3864057</v>
      </c>
      <c r="K19" s="100">
        <f t="shared" si="3"/>
        <v>5464725</v>
      </c>
      <c r="L19" s="100">
        <f t="shared" si="3"/>
        <v>970844</v>
      </c>
      <c r="M19" s="100">
        <f t="shared" si="3"/>
        <v>2232913</v>
      </c>
      <c r="N19" s="100">
        <f t="shared" si="3"/>
        <v>8668482</v>
      </c>
      <c r="O19" s="100">
        <f t="shared" si="3"/>
        <v>1615158</v>
      </c>
      <c r="P19" s="100">
        <f t="shared" si="3"/>
        <v>462403</v>
      </c>
      <c r="Q19" s="100">
        <f t="shared" si="3"/>
        <v>909559</v>
      </c>
      <c r="R19" s="100">
        <f t="shared" si="3"/>
        <v>2987120</v>
      </c>
      <c r="S19" s="100">
        <f t="shared" si="3"/>
        <v>1502084</v>
      </c>
      <c r="T19" s="100">
        <f t="shared" si="3"/>
        <v>14125307</v>
      </c>
      <c r="U19" s="100">
        <f t="shared" si="3"/>
        <v>1134238</v>
      </c>
      <c r="V19" s="100">
        <f t="shared" si="3"/>
        <v>16761629</v>
      </c>
      <c r="W19" s="100">
        <f t="shared" si="3"/>
        <v>32281288</v>
      </c>
      <c r="X19" s="100">
        <f t="shared" si="3"/>
        <v>31836579</v>
      </c>
      <c r="Y19" s="100">
        <f t="shared" si="3"/>
        <v>444709</v>
      </c>
      <c r="Z19" s="137">
        <f>+IF(X19&lt;&gt;0,+(Y19/X19)*100,0)</f>
        <v>1.3968492029247237</v>
      </c>
      <c r="AA19" s="102">
        <f>SUM(AA20:AA23)</f>
        <v>31836579</v>
      </c>
    </row>
    <row r="20" spans="1:27" ht="13.5">
      <c r="A20" s="138" t="s">
        <v>89</v>
      </c>
      <c r="B20" s="136"/>
      <c r="C20" s="155">
        <v>424680</v>
      </c>
      <c r="D20" s="155"/>
      <c r="E20" s="156">
        <v>70000</v>
      </c>
      <c r="F20" s="60">
        <v>70000</v>
      </c>
      <c r="G20" s="60"/>
      <c r="H20" s="60"/>
      <c r="I20" s="60"/>
      <c r="J20" s="60"/>
      <c r="K20" s="60">
        <v>3635</v>
      </c>
      <c r="L20" s="60"/>
      <c r="M20" s="60"/>
      <c r="N20" s="60">
        <v>3635</v>
      </c>
      <c r="O20" s="60"/>
      <c r="P20" s="60"/>
      <c r="Q20" s="60"/>
      <c r="R20" s="60"/>
      <c r="S20" s="60"/>
      <c r="T20" s="60"/>
      <c r="U20" s="60">
        <v>322184</v>
      </c>
      <c r="V20" s="60">
        <v>322184</v>
      </c>
      <c r="W20" s="60">
        <v>325819</v>
      </c>
      <c r="X20" s="60">
        <v>70000</v>
      </c>
      <c r="Y20" s="60">
        <v>255819</v>
      </c>
      <c r="Z20" s="140">
        <v>365.46</v>
      </c>
      <c r="AA20" s="62">
        <v>70000</v>
      </c>
    </row>
    <row r="21" spans="1:27" ht="13.5">
      <c r="A21" s="138" t="s">
        <v>90</v>
      </c>
      <c r="B21" s="136"/>
      <c r="C21" s="155">
        <v>9357687</v>
      </c>
      <c r="D21" s="155"/>
      <c r="E21" s="156">
        <v>31596579</v>
      </c>
      <c r="F21" s="60">
        <v>31596579</v>
      </c>
      <c r="G21" s="60">
        <v>1464623</v>
      </c>
      <c r="H21" s="60">
        <v>627837</v>
      </c>
      <c r="I21" s="60">
        <v>1771597</v>
      </c>
      <c r="J21" s="60">
        <v>3864057</v>
      </c>
      <c r="K21" s="60">
        <v>5371194</v>
      </c>
      <c r="L21" s="60">
        <v>970844</v>
      </c>
      <c r="M21" s="60">
        <v>1886200</v>
      </c>
      <c r="N21" s="60">
        <v>8228238</v>
      </c>
      <c r="O21" s="60">
        <v>1615158</v>
      </c>
      <c r="P21" s="60">
        <v>462403</v>
      </c>
      <c r="Q21" s="60">
        <v>859807</v>
      </c>
      <c r="R21" s="60">
        <v>2937368</v>
      </c>
      <c r="S21" s="60">
        <v>36175</v>
      </c>
      <c r="T21" s="60">
        <v>14125307</v>
      </c>
      <c r="U21" s="60">
        <v>596081</v>
      </c>
      <c r="V21" s="60">
        <v>14757563</v>
      </c>
      <c r="W21" s="60">
        <v>29787226</v>
      </c>
      <c r="X21" s="60">
        <v>31596579</v>
      </c>
      <c r="Y21" s="60">
        <v>-1809353</v>
      </c>
      <c r="Z21" s="140">
        <v>-5.73</v>
      </c>
      <c r="AA21" s="62">
        <v>31596579</v>
      </c>
    </row>
    <row r="22" spans="1:27" ht="13.5">
      <c r="A22" s="138" t="s">
        <v>91</v>
      </c>
      <c r="B22" s="136"/>
      <c r="C22" s="157">
        <v>3017844</v>
      </c>
      <c r="D22" s="157"/>
      <c r="E22" s="158">
        <v>20000</v>
      </c>
      <c r="F22" s="159">
        <v>20000</v>
      </c>
      <c r="G22" s="159"/>
      <c r="H22" s="159"/>
      <c r="I22" s="159"/>
      <c r="J22" s="159"/>
      <c r="K22" s="159">
        <v>89896</v>
      </c>
      <c r="L22" s="159"/>
      <c r="M22" s="159">
        <v>346713</v>
      </c>
      <c r="N22" s="159">
        <v>436609</v>
      </c>
      <c r="O22" s="159"/>
      <c r="P22" s="159"/>
      <c r="Q22" s="159"/>
      <c r="R22" s="159"/>
      <c r="S22" s="159">
        <v>1465909</v>
      </c>
      <c r="T22" s="159"/>
      <c r="U22" s="159">
        <v>9173</v>
      </c>
      <c r="V22" s="159">
        <v>1475082</v>
      </c>
      <c r="W22" s="159">
        <v>1911691</v>
      </c>
      <c r="X22" s="159">
        <v>20000</v>
      </c>
      <c r="Y22" s="159">
        <v>1891691</v>
      </c>
      <c r="Z22" s="141">
        <v>9458.46</v>
      </c>
      <c r="AA22" s="225">
        <v>20000</v>
      </c>
    </row>
    <row r="23" spans="1:27" ht="13.5">
      <c r="A23" s="138" t="s">
        <v>92</v>
      </c>
      <c r="B23" s="136"/>
      <c r="C23" s="155">
        <v>92</v>
      </c>
      <c r="D23" s="155"/>
      <c r="E23" s="156">
        <v>150000</v>
      </c>
      <c r="F23" s="60">
        <v>150000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49752</v>
      </c>
      <c r="R23" s="60">
        <v>49752</v>
      </c>
      <c r="S23" s="60"/>
      <c r="T23" s="60"/>
      <c r="U23" s="60">
        <v>206800</v>
      </c>
      <c r="V23" s="60">
        <v>206800</v>
      </c>
      <c r="W23" s="60">
        <v>256552</v>
      </c>
      <c r="X23" s="60">
        <v>150000</v>
      </c>
      <c r="Y23" s="60">
        <v>106552</v>
      </c>
      <c r="Z23" s="140">
        <v>71.03</v>
      </c>
      <c r="AA23" s="62">
        <v>150000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21253865</v>
      </c>
      <c r="D25" s="217">
        <f>+D5+D9+D15+D19+D24</f>
        <v>0</v>
      </c>
      <c r="E25" s="230">
        <f t="shared" si="4"/>
        <v>37029034</v>
      </c>
      <c r="F25" s="219">
        <f t="shared" si="4"/>
        <v>37029034</v>
      </c>
      <c r="G25" s="219">
        <f t="shared" si="4"/>
        <v>1465555</v>
      </c>
      <c r="H25" s="219">
        <f t="shared" si="4"/>
        <v>646380</v>
      </c>
      <c r="I25" s="219">
        <f t="shared" si="4"/>
        <v>2291037</v>
      </c>
      <c r="J25" s="219">
        <f t="shared" si="4"/>
        <v>4402972</v>
      </c>
      <c r="K25" s="219">
        <f t="shared" si="4"/>
        <v>5906043</v>
      </c>
      <c r="L25" s="219">
        <f t="shared" si="4"/>
        <v>970844</v>
      </c>
      <c r="M25" s="219">
        <f t="shared" si="4"/>
        <v>2232913</v>
      </c>
      <c r="N25" s="219">
        <f t="shared" si="4"/>
        <v>9109800</v>
      </c>
      <c r="O25" s="219">
        <f t="shared" si="4"/>
        <v>1615158</v>
      </c>
      <c r="P25" s="219">
        <f t="shared" si="4"/>
        <v>1488516</v>
      </c>
      <c r="Q25" s="219">
        <f t="shared" si="4"/>
        <v>1024649</v>
      </c>
      <c r="R25" s="219">
        <f t="shared" si="4"/>
        <v>4128323</v>
      </c>
      <c r="S25" s="219">
        <f t="shared" si="4"/>
        <v>2354316</v>
      </c>
      <c r="T25" s="219">
        <f t="shared" si="4"/>
        <v>14125307</v>
      </c>
      <c r="U25" s="219">
        <f t="shared" si="4"/>
        <v>1366988</v>
      </c>
      <c r="V25" s="219">
        <f t="shared" si="4"/>
        <v>17846611</v>
      </c>
      <c r="W25" s="219">
        <f t="shared" si="4"/>
        <v>35487706</v>
      </c>
      <c r="X25" s="219">
        <f t="shared" si="4"/>
        <v>37029034</v>
      </c>
      <c r="Y25" s="219">
        <f t="shared" si="4"/>
        <v>-1541328</v>
      </c>
      <c r="Z25" s="231">
        <f>+IF(X25&lt;&gt;0,+(Y25/X25)*100,0)</f>
        <v>-4.162485038092001</v>
      </c>
      <c r="AA25" s="232">
        <f>+AA5+AA9+AA15+AA19+AA24</f>
        <v>37029034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16058804</v>
      </c>
      <c r="D28" s="155"/>
      <c r="E28" s="156">
        <v>18889034</v>
      </c>
      <c r="F28" s="60">
        <v>18889034</v>
      </c>
      <c r="G28" s="60">
        <v>1464623</v>
      </c>
      <c r="H28" s="60">
        <v>646380</v>
      </c>
      <c r="I28" s="60">
        <v>2291037</v>
      </c>
      <c r="J28" s="60">
        <v>4402040</v>
      </c>
      <c r="K28" s="60">
        <v>5901215</v>
      </c>
      <c r="L28" s="60">
        <v>970844</v>
      </c>
      <c r="M28" s="60">
        <v>2232913</v>
      </c>
      <c r="N28" s="60">
        <v>9104972</v>
      </c>
      <c r="O28" s="60">
        <v>1615158</v>
      </c>
      <c r="P28" s="60">
        <v>1488516</v>
      </c>
      <c r="Q28" s="60">
        <v>714024</v>
      </c>
      <c r="R28" s="60">
        <v>3817698</v>
      </c>
      <c r="S28" s="60">
        <v>2244229</v>
      </c>
      <c r="T28" s="60">
        <v>14125307</v>
      </c>
      <c r="U28" s="60">
        <v>1366988</v>
      </c>
      <c r="V28" s="60">
        <v>17736524</v>
      </c>
      <c r="W28" s="60">
        <v>35061234</v>
      </c>
      <c r="X28" s="60">
        <v>18889034</v>
      </c>
      <c r="Y28" s="60">
        <v>16172200</v>
      </c>
      <c r="Z28" s="140">
        <v>85.62</v>
      </c>
      <c r="AA28" s="155">
        <v>18889034</v>
      </c>
    </row>
    <row r="29" spans="1:27" ht="13.5">
      <c r="A29" s="234" t="s">
        <v>134</v>
      </c>
      <c r="B29" s="136"/>
      <c r="C29" s="155">
        <v>4112658</v>
      </c>
      <c r="D29" s="155"/>
      <c r="E29" s="156">
        <v>18000000</v>
      </c>
      <c r="F29" s="60">
        <v>18000000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310625</v>
      </c>
      <c r="R29" s="60">
        <v>310625</v>
      </c>
      <c r="S29" s="60">
        <v>36175</v>
      </c>
      <c r="T29" s="60"/>
      <c r="U29" s="60"/>
      <c r="V29" s="60">
        <v>36175</v>
      </c>
      <c r="W29" s="60">
        <v>346800</v>
      </c>
      <c r="X29" s="60">
        <v>18000000</v>
      </c>
      <c r="Y29" s="60">
        <v>-17653200</v>
      </c>
      <c r="Z29" s="140">
        <v>-98.07</v>
      </c>
      <c r="AA29" s="62">
        <v>18000000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20171462</v>
      </c>
      <c r="D32" s="210">
        <f>SUM(D28:D31)</f>
        <v>0</v>
      </c>
      <c r="E32" s="211">
        <f t="shared" si="5"/>
        <v>36889034</v>
      </c>
      <c r="F32" s="77">
        <f t="shared" si="5"/>
        <v>36889034</v>
      </c>
      <c r="G32" s="77">
        <f t="shared" si="5"/>
        <v>1464623</v>
      </c>
      <c r="H32" s="77">
        <f t="shared" si="5"/>
        <v>646380</v>
      </c>
      <c r="I32" s="77">
        <f t="shared" si="5"/>
        <v>2291037</v>
      </c>
      <c r="J32" s="77">
        <f t="shared" si="5"/>
        <v>4402040</v>
      </c>
      <c r="K32" s="77">
        <f t="shared" si="5"/>
        <v>5901215</v>
      </c>
      <c r="L32" s="77">
        <f t="shared" si="5"/>
        <v>970844</v>
      </c>
      <c r="M32" s="77">
        <f t="shared" si="5"/>
        <v>2232913</v>
      </c>
      <c r="N32" s="77">
        <f t="shared" si="5"/>
        <v>9104972</v>
      </c>
      <c r="O32" s="77">
        <f t="shared" si="5"/>
        <v>1615158</v>
      </c>
      <c r="P32" s="77">
        <f t="shared" si="5"/>
        <v>1488516</v>
      </c>
      <c r="Q32" s="77">
        <f t="shared" si="5"/>
        <v>1024649</v>
      </c>
      <c r="R32" s="77">
        <f t="shared" si="5"/>
        <v>4128323</v>
      </c>
      <c r="S32" s="77">
        <f t="shared" si="5"/>
        <v>2280404</v>
      </c>
      <c r="T32" s="77">
        <f t="shared" si="5"/>
        <v>14125307</v>
      </c>
      <c r="U32" s="77">
        <f t="shared" si="5"/>
        <v>1366988</v>
      </c>
      <c r="V32" s="77">
        <f t="shared" si="5"/>
        <v>17772699</v>
      </c>
      <c r="W32" s="77">
        <f t="shared" si="5"/>
        <v>35408034</v>
      </c>
      <c r="X32" s="77">
        <f t="shared" si="5"/>
        <v>36889034</v>
      </c>
      <c r="Y32" s="77">
        <f t="shared" si="5"/>
        <v>-1481000</v>
      </c>
      <c r="Z32" s="212">
        <f>+IF(X32&lt;&gt;0,+(Y32/X32)*100,0)</f>
        <v>-4.014743243208809</v>
      </c>
      <c r="AA32" s="79">
        <f>SUM(AA28:AA31)</f>
        <v>36889034</v>
      </c>
    </row>
    <row r="33" spans="1:27" ht="13.5">
      <c r="A33" s="237" t="s">
        <v>51</v>
      </c>
      <c r="B33" s="136" t="s">
        <v>137</v>
      </c>
      <c r="C33" s="155">
        <v>63293</v>
      </c>
      <c r="D33" s="155"/>
      <c r="E33" s="156"/>
      <c r="F33" s="60"/>
      <c r="G33" s="60">
        <v>932</v>
      </c>
      <c r="H33" s="60"/>
      <c r="I33" s="60"/>
      <c r="J33" s="60">
        <v>932</v>
      </c>
      <c r="K33" s="60">
        <v>-932</v>
      </c>
      <c r="L33" s="60"/>
      <c r="M33" s="60"/>
      <c r="N33" s="60">
        <v>-932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733336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285774</v>
      </c>
      <c r="D35" s="155"/>
      <c r="E35" s="156">
        <v>140000</v>
      </c>
      <c r="F35" s="60">
        <v>140000</v>
      </c>
      <c r="G35" s="60"/>
      <c r="H35" s="60"/>
      <c r="I35" s="60"/>
      <c r="J35" s="60"/>
      <c r="K35" s="60">
        <v>5760</v>
      </c>
      <c r="L35" s="60"/>
      <c r="M35" s="60"/>
      <c r="N35" s="60">
        <v>5760</v>
      </c>
      <c r="O35" s="60"/>
      <c r="P35" s="60"/>
      <c r="Q35" s="60"/>
      <c r="R35" s="60"/>
      <c r="S35" s="60">
        <v>73912</v>
      </c>
      <c r="T35" s="60"/>
      <c r="U35" s="60"/>
      <c r="V35" s="60">
        <v>73912</v>
      </c>
      <c r="W35" s="60">
        <v>79672</v>
      </c>
      <c r="X35" s="60">
        <v>140000</v>
      </c>
      <c r="Y35" s="60">
        <v>-60328</v>
      </c>
      <c r="Z35" s="140">
        <v>-43.09</v>
      </c>
      <c r="AA35" s="62">
        <v>140000</v>
      </c>
    </row>
    <row r="36" spans="1:27" ht="13.5">
      <c r="A36" s="238" t="s">
        <v>139</v>
      </c>
      <c r="B36" s="149"/>
      <c r="C36" s="222">
        <f aca="true" t="shared" si="6" ref="C36:Y36">SUM(C32:C35)</f>
        <v>21253865</v>
      </c>
      <c r="D36" s="222">
        <f>SUM(D32:D35)</f>
        <v>0</v>
      </c>
      <c r="E36" s="218">
        <f t="shared" si="6"/>
        <v>37029034</v>
      </c>
      <c r="F36" s="220">
        <f t="shared" si="6"/>
        <v>37029034</v>
      </c>
      <c r="G36" s="220">
        <f t="shared" si="6"/>
        <v>1465555</v>
      </c>
      <c r="H36" s="220">
        <f t="shared" si="6"/>
        <v>646380</v>
      </c>
      <c r="I36" s="220">
        <f t="shared" si="6"/>
        <v>2291037</v>
      </c>
      <c r="J36" s="220">
        <f t="shared" si="6"/>
        <v>4402972</v>
      </c>
      <c r="K36" s="220">
        <f t="shared" si="6"/>
        <v>5906043</v>
      </c>
      <c r="L36" s="220">
        <f t="shared" si="6"/>
        <v>970844</v>
      </c>
      <c r="M36" s="220">
        <f t="shared" si="6"/>
        <v>2232913</v>
      </c>
      <c r="N36" s="220">
        <f t="shared" si="6"/>
        <v>9109800</v>
      </c>
      <c r="O36" s="220">
        <f t="shared" si="6"/>
        <v>1615158</v>
      </c>
      <c r="P36" s="220">
        <f t="shared" si="6"/>
        <v>1488516</v>
      </c>
      <c r="Q36" s="220">
        <f t="shared" si="6"/>
        <v>1024649</v>
      </c>
      <c r="R36" s="220">
        <f t="shared" si="6"/>
        <v>4128323</v>
      </c>
      <c r="S36" s="220">
        <f t="shared" si="6"/>
        <v>2354316</v>
      </c>
      <c r="T36" s="220">
        <f t="shared" si="6"/>
        <v>14125307</v>
      </c>
      <c r="U36" s="220">
        <f t="shared" si="6"/>
        <v>1366988</v>
      </c>
      <c r="V36" s="220">
        <f t="shared" si="6"/>
        <v>17846611</v>
      </c>
      <c r="W36" s="220">
        <f t="shared" si="6"/>
        <v>35487706</v>
      </c>
      <c r="X36" s="220">
        <f t="shared" si="6"/>
        <v>37029034</v>
      </c>
      <c r="Y36" s="220">
        <f t="shared" si="6"/>
        <v>-1541328</v>
      </c>
      <c r="Z36" s="221">
        <f>+IF(X36&lt;&gt;0,+(Y36/X36)*100,0)</f>
        <v>-4.162485038092001</v>
      </c>
      <c r="AA36" s="239">
        <f>SUM(AA32:AA35)</f>
        <v>37029034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299470</v>
      </c>
      <c r="D6" s="155"/>
      <c r="E6" s="59">
        <v>1846177</v>
      </c>
      <c r="F6" s="60">
        <v>1846177</v>
      </c>
      <c r="G6" s="60">
        <v>145049</v>
      </c>
      <c r="H6" s="60"/>
      <c r="I6" s="60"/>
      <c r="J6" s="60"/>
      <c r="K6" s="60">
        <v>7997698</v>
      </c>
      <c r="L6" s="60">
        <v>1228369</v>
      </c>
      <c r="M6" s="60"/>
      <c r="N6" s="60"/>
      <c r="O6" s="60"/>
      <c r="P6" s="60"/>
      <c r="Q6" s="60">
        <v>3212189</v>
      </c>
      <c r="R6" s="60">
        <v>3212189</v>
      </c>
      <c r="S6" s="60"/>
      <c r="T6" s="60">
        <v>2281833</v>
      </c>
      <c r="U6" s="60">
        <v>465931</v>
      </c>
      <c r="V6" s="60">
        <v>465931</v>
      </c>
      <c r="W6" s="60">
        <v>465931</v>
      </c>
      <c r="X6" s="60">
        <v>1846177</v>
      </c>
      <c r="Y6" s="60">
        <v>-1380246</v>
      </c>
      <c r="Z6" s="140">
        <v>-74.76</v>
      </c>
      <c r="AA6" s="62">
        <v>1846177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>
        <v>1224247</v>
      </c>
      <c r="L7" s="60">
        <v>6169248</v>
      </c>
      <c r="M7" s="60">
        <v>6169248</v>
      </c>
      <c r="N7" s="60">
        <v>6169248</v>
      </c>
      <c r="O7" s="60">
        <v>6531046</v>
      </c>
      <c r="P7" s="60">
        <v>134063</v>
      </c>
      <c r="Q7" s="60">
        <v>3938971</v>
      </c>
      <c r="R7" s="60">
        <v>3938971</v>
      </c>
      <c r="S7" s="60">
        <v>7925</v>
      </c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766755</v>
      </c>
      <c r="D8" s="155"/>
      <c r="E8" s="59">
        <v>7500000</v>
      </c>
      <c r="F8" s="60">
        <v>7500000</v>
      </c>
      <c r="G8" s="60">
        <v>766755</v>
      </c>
      <c r="H8" s="60">
        <v>2616285</v>
      </c>
      <c r="I8" s="60">
        <v>2616285</v>
      </c>
      <c r="J8" s="60">
        <v>2616285</v>
      </c>
      <c r="K8" s="60">
        <v>2437964</v>
      </c>
      <c r="L8" s="60">
        <v>2720538</v>
      </c>
      <c r="M8" s="60">
        <v>2799962</v>
      </c>
      <c r="N8" s="60">
        <v>2799962</v>
      </c>
      <c r="O8" s="60">
        <v>6041024</v>
      </c>
      <c r="P8" s="60">
        <v>6293632</v>
      </c>
      <c r="Q8" s="60">
        <v>6027370</v>
      </c>
      <c r="R8" s="60">
        <v>6027370</v>
      </c>
      <c r="S8" s="60">
        <v>6515364</v>
      </c>
      <c r="T8" s="60">
        <v>5603992</v>
      </c>
      <c r="U8" s="60">
        <v>5603992</v>
      </c>
      <c r="V8" s="60">
        <v>5603992</v>
      </c>
      <c r="W8" s="60">
        <v>5603992</v>
      </c>
      <c r="X8" s="60">
        <v>7500000</v>
      </c>
      <c r="Y8" s="60">
        <v>-1896008</v>
      </c>
      <c r="Z8" s="140">
        <v>-25.28</v>
      </c>
      <c r="AA8" s="62">
        <v>7500000</v>
      </c>
    </row>
    <row r="9" spans="1:27" ht="13.5">
      <c r="A9" s="249" t="s">
        <v>146</v>
      </c>
      <c r="B9" s="182"/>
      <c r="C9" s="155">
        <v>1461641</v>
      </c>
      <c r="D9" s="155"/>
      <c r="E9" s="59">
        <v>148000</v>
      </c>
      <c r="F9" s="60">
        <v>148000</v>
      </c>
      <c r="G9" s="60">
        <v>2347201</v>
      </c>
      <c r="H9" s="60">
        <v>3401577</v>
      </c>
      <c r="I9" s="60">
        <v>3401577</v>
      </c>
      <c r="J9" s="60">
        <v>3401577</v>
      </c>
      <c r="K9" s="60">
        <v>2767979</v>
      </c>
      <c r="L9" s="60">
        <v>3018361</v>
      </c>
      <c r="M9" s="60">
        <v>3162662</v>
      </c>
      <c r="N9" s="60">
        <v>3162662</v>
      </c>
      <c r="O9" s="60">
        <v>3503283</v>
      </c>
      <c r="P9" s="60">
        <v>3492388</v>
      </c>
      <c r="Q9" s="60">
        <v>3586861</v>
      </c>
      <c r="R9" s="60">
        <v>3586861</v>
      </c>
      <c r="S9" s="60">
        <v>4287588</v>
      </c>
      <c r="T9" s="60">
        <v>4333277</v>
      </c>
      <c r="U9" s="60">
        <v>4333277</v>
      </c>
      <c r="V9" s="60">
        <v>4333277</v>
      </c>
      <c r="W9" s="60">
        <v>4333277</v>
      </c>
      <c r="X9" s="60">
        <v>148000</v>
      </c>
      <c r="Y9" s="60">
        <v>4185277</v>
      </c>
      <c r="Z9" s="140">
        <v>2827.89</v>
      </c>
      <c r="AA9" s="62">
        <v>148000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48234</v>
      </c>
      <c r="D11" s="155"/>
      <c r="E11" s="59">
        <v>20000</v>
      </c>
      <c r="F11" s="60">
        <v>20000</v>
      </c>
      <c r="G11" s="60">
        <v>48234</v>
      </c>
      <c r="H11" s="60">
        <v>48234</v>
      </c>
      <c r="I11" s="60">
        <v>48234</v>
      </c>
      <c r="J11" s="60">
        <v>48234</v>
      </c>
      <c r="K11" s="60">
        <v>48234</v>
      </c>
      <c r="L11" s="60">
        <v>48234</v>
      </c>
      <c r="M11" s="60">
        <v>48234</v>
      </c>
      <c r="N11" s="60">
        <v>48234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20000</v>
      </c>
      <c r="Y11" s="60">
        <v>-20000</v>
      </c>
      <c r="Z11" s="140">
        <v>-100</v>
      </c>
      <c r="AA11" s="62">
        <v>20000</v>
      </c>
    </row>
    <row r="12" spans="1:27" ht="13.5">
      <c r="A12" s="250" t="s">
        <v>56</v>
      </c>
      <c r="B12" s="251"/>
      <c r="C12" s="168">
        <f aca="true" t="shared" si="0" ref="C12:Y12">SUM(C6:C11)</f>
        <v>2576100</v>
      </c>
      <c r="D12" s="168">
        <f>SUM(D6:D11)</f>
        <v>0</v>
      </c>
      <c r="E12" s="72">
        <f t="shared" si="0"/>
        <v>9514177</v>
      </c>
      <c r="F12" s="73">
        <f t="shared" si="0"/>
        <v>9514177</v>
      </c>
      <c r="G12" s="73">
        <f t="shared" si="0"/>
        <v>3307239</v>
      </c>
      <c r="H12" s="73">
        <f t="shared" si="0"/>
        <v>6066096</v>
      </c>
      <c r="I12" s="73">
        <f t="shared" si="0"/>
        <v>6066096</v>
      </c>
      <c r="J12" s="73">
        <f t="shared" si="0"/>
        <v>6066096</v>
      </c>
      <c r="K12" s="73">
        <f t="shared" si="0"/>
        <v>14476122</v>
      </c>
      <c r="L12" s="73">
        <f t="shared" si="0"/>
        <v>13184750</v>
      </c>
      <c r="M12" s="73">
        <f t="shared" si="0"/>
        <v>12180106</v>
      </c>
      <c r="N12" s="73">
        <f t="shared" si="0"/>
        <v>12180106</v>
      </c>
      <c r="O12" s="73">
        <f t="shared" si="0"/>
        <v>16075353</v>
      </c>
      <c r="P12" s="73">
        <f t="shared" si="0"/>
        <v>9920083</v>
      </c>
      <c r="Q12" s="73">
        <f t="shared" si="0"/>
        <v>16765391</v>
      </c>
      <c r="R12" s="73">
        <f t="shared" si="0"/>
        <v>16765391</v>
      </c>
      <c r="S12" s="73">
        <f t="shared" si="0"/>
        <v>10810877</v>
      </c>
      <c r="T12" s="73">
        <f t="shared" si="0"/>
        <v>12219102</v>
      </c>
      <c r="U12" s="73">
        <f t="shared" si="0"/>
        <v>10403200</v>
      </c>
      <c r="V12" s="73">
        <f t="shared" si="0"/>
        <v>10403200</v>
      </c>
      <c r="W12" s="73">
        <f t="shared" si="0"/>
        <v>10403200</v>
      </c>
      <c r="X12" s="73">
        <f t="shared" si="0"/>
        <v>9514177</v>
      </c>
      <c r="Y12" s="73">
        <f t="shared" si="0"/>
        <v>889023</v>
      </c>
      <c r="Z12" s="170">
        <f>+IF(X12&lt;&gt;0,+(Y12/X12)*100,0)</f>
        <v>9.344192356312059</v>
      </c>
      <c r="AA12" s="74">
        <f>SUM(AA6:AA11)</f>
        <v>9514177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39581000</v>
      </c>
      <c r="D17" s="155"/>
      <c r="E17" s="59">
        <v>10155</v>
      </c>
      <c r="F17" s="60">
        <v>10155</v>
      </c>
      <c r="G17" s="60">
        <v>28627500</v>
      </c>
      <c r="H17" s="60">
        <v>28627500</v>
      </c>
      <c r="I17" s="60">
        <v>28627500</v>
      </c>
      <c r="J17" s="60">
        <v>28627500</v>
      </c>
      <c r="K17" s="60">
        <v>28627500</v>
      </c>
      <c r="L17" s="60">
        <v>28627500</v>
      </c>
      <c r="M17" s="60">
        <v>28627500</v>
      </c>
      <c r="N17" s="60">
        <v>28627500</v>
      </c>
      <c r="O17" s="60">
        <v>28627500</v>
      </c>
      <c r="P17" s="60">
        <v>28627500</v>
      </c>
      <c r="Q17" s="60">
        <v>28627500</v>
      </c>
      <c r="R17" s="60">
        <v>28627500</v>
      </c>
      <c r="S17" s="60">
        <v>28627500</v>
      </c>
      <c r="T17" s="60">
        <v>28627500</v>
      </c>
      <c r="U17" s="60">
        <v>28627500</v>
      </c>
      <c r="V17" s="60">
        <v>28627500</v>
      </c>
      <c r="W17" s="60">
        <v>28627500</v>
      </c>
      <c r="X17" s="60">
        <v>10155</v>
      </c>
      <c r="Y17" s="60">
        <v>28617345</v>
      </c>
      <c r="Z17" s="140">
        <v>281805.47</v>
      </c>
      <c r="AA17" s="62">
        <v>10155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182927086</v>
      </c>
      <c r="D19" s="155"/>
      <c r="E19" s="59">
        <v>76823801</v>
      </c>
      <c r="F19" s="60">
        <v>76823801</v>
      </c>
      <c r="G19" s="60">
        <v>63233810</v>
      </c>
      <c r="H19" s="60">
        <v>63243453</v>
      </c>
      <c r="I19" s="60">
        <v>63243453</v>
      </c>
      <c r="J19" s="60">
        <v>63243453</v>
      </c>
      <c r="K19" s="60">
        <v>63248453</v>
      </c>
      <c r="L19" s="60">
        <v>63248452</v>
      </c>
      <c r="M19" s="60">
        <v>63248452</v>
      </c>
      <c r="N19" s="60">
        <v>63248452</v>
      </c>
      <c r="O19" s="60">
        <v>213168680</v>
      </c>
      <c r="P19" s="60">
        <v>213168680</v>
      </c>
      <c r="Q19" s="60">
        <v>213168680</v>
      </c>
      <c r="R19" s="60">
        <v>213168680</v>
      </c>
      <c r="S19" s="60">
        <v>215515942</v>
      </c>
      <c r="T19" s="60">
        <v>213168680</v>
      </c>
      <c r="U19" s="60">
        <v>214080038</v>
      </c>
      <c r="V19" s="60">
        <v>214080038</v>
      </c>
      <c r="W19" s="60">
        <v>214080038</v>
      </c>
      <c r="X19" s="60">
        <v>76823801</v>
      </c>
      <c r="Y19" s="60">
        <v>137256237</v>
      </c>
      <c r="Z19" s="140">
        <v>178.66</v>
      </c>
      <c r="AA19" s="62">
        <v>76823801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</v>
      </c>
      <c r="D22" s="155"/>
      <c r="E22" s="59">
        <v>466343</v>
      </c>
      <c r="F22" s="60">
        <v>466343</v>
      </c>
      <c r="G22" s="60">
        <v>4</v>
      </c>
      <c r="H22" s="60">
        <v>4</v>
      </c>
      <c r="I22" s="60">
        <v>4</v>
      </c>
      <c r="J22" s="60">
        <v>4</v>
      </c>
      <c r="K22" s="60">
        <v>4</v>
      </c>
      <c r="L22" s="60">
        <v>4</v>
      </c>
      <c r="M22" s="60">
        <v>4</v>
      </c>
      <c r="N22" s="60">
        <v>4</v>
      </c>
      <c r="O22" s="60">
        <v>4</v>
      </c>
      <c r="P22" s="60">
        <v>4</v>
      </c>
      <c r="Q22" s="60">
        <v>4</v>
      </c>
      <c r="R22" s="60">
        <v>4</v>
      </c>
      <c r="S22" s="60">
        <v>4</v>
      </c>
      <c r="T22" s="60">
        <v>4</v>
      </c>
      <c r="U22" s="60">
        <v>4</v>
      </c>
      <c r="V22" s="60">
        <v>4</v>
      </c>
      <c r="W22" s="60">
        <v>4</v>
      </c>
      <c r="X22" s="60">
        <v>466343</v>
      </c>
      <c r="Y22" s="60">
        <v>-466339</v>
      </c>
      <c r="Z22" s="140">
        <v>-100</v>
      </c>
      <c r="AA22" s="62">
        <v>466343</v>
      </c>
    </row>
    <row r="23" spans="1:27" ht="13.5">
      <c r="A23" s="249" t="s">
        <v>158</v>
      </c>
      <c r="B23" s="182"/>
      <c r="C23" s="155">
        <v>110000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110000</v>
      </c>
      <c r="N23" s="159">
        <v>110000</v>
      </c>
      <c r="O23" s="159">
        <v>110000</v>
      </c>
      <c r="P23" s="159">
        <v>110000</v>
      </c>
      <c r="Q23" s="60"/>
      <c r="R23" s="159"/>
      <c r="S23" s="159">
        <v>110000</v>
      </c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222618090</v>
      </c>
      <c r="D24" s="168">
        <f>SUM(D15:D23)</f>
        <v>0</v>
      </c>
      <c r="E24" s="76">
        <f t="shared" si="1"/>
        <v>77300299</v>
      </c>
      <c r="F24" s="77">
        <f t="shared" si="1"/>
        <v>77300299</v>
      </c>
      <c r="G24" s="77">
        <f t="shared" si="1"/>
        <v>91861314</v>
      </c>
      <c r="H24" s="77">
        <f t="shared" si="1"/>
        <v>91870957</v>
      </c>
      <c r="I24" s="77">
        <f t="shared" si="1"/>
        <v>91870957</v>
      </c>
      <c r="J24" s="77">
        <f t="shared" si="1"/>
        <v>91870957</v>
      </c>
      <c r="K24" s="77">
        <f t="shared" si="1"/>
        <v>91875957</v>
      </c>
      <c r="L24" s="77">
        <f t="shared" si="1"/>
        <v>91875956</v>
      </c>
      <c r="M24" s="77">
        <f t="shared" si="1"/>
        <v>91985956</v>
      </c>
      <c r="N24" s="77">
        <f t="shared" si="1"/>
        <v>91985956</v>
      </c>
      <c r="O24" s="77">
        <f t="shared" si="1"/>
        <v>241906184</v>
      </c>
      <c r="P24" s="77">
        <f t="shared" si="1"/>
        <v>241906184</v>
      </c>
      <c r="Q24" s="77">
        <f t="shared" si="1"/>
        <v>241796184</v>
      </c>
      <c r="R24" s="77">
        <f t="shared" si="1"/>
        <v>241796184</v>
      </c>
      <c r="S24" s="77">
        <f t="shared" si="1"/>
        <v>244253446</v>
      </c>
      <c r="T24" s="77">
        <f t="shared" si="1"/>
        <v>241796184</v>
      </c>
      <c r="U24" s="77">
        <f t="shared" si="1"/>
        <v>242707542</v>
      </c>
      <c r="V24" s="77">
        <f t="shared" si="1"/>
        <v>242707542</v>
      </c>
      <c r="W24" s="77">
        <f t="shared" si="1"/>
        <v>242707542</v>
      </c>
      <c r="X24" s="77">
        <f t="shared" si="1"/>
        <v>77300299</v>
      </c>
      <c r="Y24" s="77">
        <f t="shared" si="1"/>
        <v>165407243</v>
      </c>
      <c r="Z24" s="212">
        <f>+IF(X24&lt;&gt;0,+(Y24/X24)*100,0)</f>
        <v>213.98008175880406</v>
      </c>
      <c r="AA24" s="79">
        <f>SUM(AA15:AA23)</f>
        <v>77300299</v>
      </c>
    </row>
    <row r="25" spans="1:27" ht="13.5">
      <c r="A25" s="250" t="s">
        <v>159</v>
      </c>
      <c r="B25" s="251"/>
      <c r="C25" s="168">
        <f aca="true" t="shared" si="2" ref="C25:Y25">+C12+C24</f>
        <v>225194190</v>
      </c>
      <c r="D25" s="168">
        <f>+D12+D24</f>
        <v>0</v>
      </c>
      <c r="E25" s="72">
        <f t="shared" si="2"/>
        <v>86814476</v>
      </c>
      <c r="F25" s="73">
        <f t="shared" si="2"/>
        <v>86814476</v>
      </c>
      <c r="G25" s="73">
        <f t="shared" si="2"/>
        <v>95168553</v>
      </c>
      <c r="H25" s="73">
        <f t="shared" si="2"/>
        <v>97937053</v>
      </c>
      <c r="I25" s="73">
        <f t="shared" si="2"/>
        <v>97937053</v>
      </c>
      <c r="J25" s="73">
        <f t="shared" si="2"/>
        <v>97937053</v>
      </c>
      <c r="K25" s="73">
        <f t="shared" si="2"/>
        <v>106352079</v>
      </c>
      <c r="L25" s="73">
        <f t="shared" si="2"/>
        <v>105060706</v>
      </c>
      <c r="M25" s="73">
        <f t="shared" si="2"/>
        <v>104166062</v>
      </c>
      <c r="N25" s="73">
        <f t="shared" si="2"/>
        <v>104166062</v>
      </c>
      <c r="O25" s="73">
        <f t="shared" si="2"/>
        <v>257981537</v>
      </c>
      <c r="P25" s="73">
        <f t="shared" si="2"/>
        <v>251826267</v>
      </c>
      <c r="Q25" s="73">
        <f t="shared" si="2"/>
        <v>258561575</v>
      </c>
      <c r="R25" s="73">
        <f t="shared" si="2"/>
        <v>258561575</v>
      </c>
      <c r="S25" s="73">
        <f t="shared" si="2"/>
        <v>255064323</v>
      </c>
      <c r="T25" s="73">
        <f t="shared" si="2"/>
        <v>254015286</v>
      </c>
      <c r="U25" s="73">
        <f t="shared" si="2"/>
        <v>253110742</v>
      </c>
      <c r="V25" s="73">
        <f t="shared" si="2"/>
        <v>253110742</v>
      </c>
      <c r="W25" s="73">
        <f t="shared" si="2"/>
        <v>253110742</v>
      </c>
      <c r="X25" s="73">
        <f t="shared" si="2"/>
        <v>86814476</v>
      </c>
      <c r="Y25" s="73">
        <f t="shared" si="2"/>
        <v>166296266</v>
      </c>
      <c r="Z25" s="170">
        <f>+IF(X25&lt;&gt;0,+(Y25/X25)*100,0)</f>
        <v>191.55361370838662</v>
      </c>
      <c r="AA25" s="74">
        <f>+AA12+AA24</f>
        <v>86814476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3903</v>
      </c>
      <c r="I29" s="60">
        <v>3903</v>
      </c>
      <c r="J29" s="60">
        <v>3903</v>
      </c>
      <c r="K29" s="60"/>
      <c r="L29" s="60"/>
      <c r="M29" s="60">
        <v>1268784</v>
      </c>
      <c r="N29" s="60">
        <v>1268784</v>
      </c>
      <c r="O29" s="60">
        <v>1127794</v>
      </c>
      <c r="P29" s="60">
        <v>1527951</v>
      </c>
      <c r="Q29" s="60"/>
      <c r="R29" s="60"/>
      <c r="S29" s="60">
        <v>3089205</v>
      </c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543141</v>
      </c>
      <c r="D30" s="155"/>
      <c r="E30" s="59">
        <v>310000</v>
      </c>
      <c r="F30" s="60">
        <v>310000</v>
      </c>
      <c r="G30" s="60">
        <v>543141</v>
      </c>
      <c r="H30" s="60">
        <v>543141</v>
      </c>
      <c r="I30" s="60">
        <v>543141</v>
      </c>
      <c r="J30" s="60">
        <v>543141</v>
      </c>
      <c r="K30" s="60">
        <v>543141</v>
      </c>
      <c r="L30" s="60">
        <v>543141</v>
      </c>
      <c r="M30" s="60">
        <v>543141</v>
      </c>
      <c r="N30" s="60">
        <v>543141</v>
      </c>
      <c r="O30" s="60"/>
      <c r="P30" s="60"/>
      <c r="Q30" s="60"/>
      <c r="R30" s="60"/>
      <c r="S30" s="60"/>
      <c r="T30" s="60"/>
      <c r="U30" s="60"/>
      <c r="V30" s="60"/>
      <c r="W30" s="60"/>
      <c r="X30" s="60">
        <v>310000</v>
      </c>
      <c r="Y30" s="60">
        <v>-310000</v>
      </c>
      <c r="Z30" s="140">
        <v>-100</v>
      </c>
      <c r="AA30" s="62">
        <v>310000</v>
      </c>
    </row>
    <row r="31" spans="1:27" ht="13.5">
      <c r="A31" s="249" t="s">
        <v>163</v>
      </c>
      <c r="B31" s="182"/>
      <c r="C31" s="155">
        <v>145635</v>
      </c>
      <c r="D31" s="155"/>
      <c r="E31" s="59">
        <v>145000</v>
      </c>
      <c r="F31" s="60">
        <v>145000</v>
      </c>
      <c r="G31" s="60">
        <v>145635</v>
      </c>
      <c r="H31" s="60">
        <v>146666</v>
      </c>
      <c r="I31" s="60">
        <v>146666</v>
      </c>
      <c r="J31" s="60">
        <v>146666</v>
      </c>
      <c r="K31" s="60">
        <v>147545</v>
      </c>
      <c r="L31" s="60">
        <v>147766</v>
      </c>
      <c r="M31" s="60">
        <v>148090</v>
      </c>
      <c r="N31" s="60">
        <v>148090</v>
      </c>
      <c r="O31" s="60">
        <v>148090</v>
      </c>
      <c r="P31" s="60">
        <v>147810</v>
      </c>
      <c r="Q31" s="60">
        <v>148650</v>
      </c>
      <c r="R31" s="60">
        <v>148650</v>
      </c>
      <c r="S31" s="60">
        <v>148650</v>
      </c>
      <c r="T31" s="60">
        <v>148899</v>
      </c>
      <c r="U31" s="60">
        <v>149694</v>
      </c>
      <c r="V31" s="60">
        <v>149694</v>
      </c>
      <c r="W31" s="60">
        <v>149694</v>
      </c>
      <c r="X31" s="60">
        <v>145000</v>
      </c>
      <c r="Y31" s="60">
        <v>4694</v>
      </c>
      <c r="Z31" s="140">
        <v>3.24</v>
      </c>
      <c r="AA31" s="62">
        <v>145000</v>
      </c>
    </row>
    <row r="32" spans="1:27" ht="13.5">
      <c r="A32" s="249" t="s">
        <v>164</v>
      </c>
      <c r="B32" s="182"/>
      <c r="C32" s="155">
        <v>18975006</v>
      </c>
      <c r="D32" s="155"/>
      <c r="E32" s="59">
        <v>7000000</v>
      </c>
      <c r="F32" s="60">
        <v>7000000</v>
      </c>
      <c r="G32" s="60">
        <v>19892557</v>
      </c>
      <c r="H32" s="60">
        <v>18748568</v>
      </c>
      <c r="I32" s="60">
        <v>18748568</v>
      </c>
      <c r="J32" s="60">
        <v>18748568</v>
      </c>
      <c r="K32" s="60">
        <v>29788845</v>
      </c>
      <c r="L32" s="60">
        <v>25964372</v>
      </c>
      <c r="M32" s="60">
        <v>25453368</v>
      </c>
      <c r="N32" s="60">
        <v>25453368</v>
      </c>
      <c r="O32" s="60">
        <v>25261235</v>
      </c>
      <c r="P32" s="60">
        <v>24846553</v>
      </c>
      <c r="Q32" s="60">
        <v>34375837</v>
      </c>
      <c r="R32" s="60">
        <v>34375837</v>
      </c>
      <c r="S32" s="60">
        <v>23895826</v>
      </c>
      <c r="T32" s="60">
        <v>37972259</v>
      </c>
      <c r="U32" s="60">
        <v>38380440</v>
      </c>
      <c r="V32" s="60">
        <v>38380440</v>
      </c>
      <c r="W32" s="60">
        <v>38380440</v>
      </c>
      <c r="X32" s="60">
        <v>7000000</v>
      </c>
      <c r="Y32" s="60">
        <v>31380440</v>
      </c>
      <c r="Z32" s="140">
        <v>448.29</v>
      </c>
      <c r="AA32" s="62">
        <v>7000000</v>
      </c>
    </row>
    <row r="33" spans="1:27" ht="13.5">
      <c r="A33" s="249" t="s">
        <v>165</v>
      </c>
      <c r="B33" s="182"/>
      <c r="C33" s="155">
        <v>578040</v>
      </c>
      <c r="D33" s="155"/>
      <c r="E33" s="59">
        <v>1290000</v>
      </c>
      <c r="F33" s="60">
        <v>1290000</v>
      </c>
      <c r="G33" s="60">
        <v>578040</v>
      </c>
      <c r="H33" s="60">
        <v>578040</v>
      </c>
      <c r="I33" s="60">
        <v>578040</v>
      </c>
      <c r="J33" s="60">
        <v>578040</v>
      </c>
      <c r="K33" s="60">
        <v>578040</v>
      </c>
      <c r="L33" s="60">
        <v>578040</v>
      </c>
      <c r="M33" s="60">
        <v>578540</v>
      </c>
      <c r="N33" s="60">
        <v>578540</v>
      </c>
      <c r="O33" s="60">
        <v>3578128</v>
      </c>
      <c r="P33" s="60">
        <v>3578128</v>
      </c>
      <c r="Q33" s="60">
        <v>3578128</v>
      </c>
      <c r="R33" s="60">
        <v>3578128</v>
      </c>
      <c r="S33" s="60">
        <v>3578128</v>
      </c>
      <c r="T33" s="60">
        <v>3578127</v>
      </c>
      <c r="U33" s="60">
        <v>3578127</v>
      </c>
      <c r="V33" s="60">
        <v>3578127</v>
      </c>
      <c r="W33" s="60">
        <v>3578127</v>
      </c>
      <c r="X33" s="60">
        <v>1290000</v>
      </c>
      <c r="Y33" s="60">
        <v>2288127</v>
      </c>
      <c r="Z33" s="140">
        <v>177.37</v>
      </c>
      <c r="AA33" s="62">
        <v>1290000</v>
      </c>
    </row>
    <row r="34" spans="1:27" ht="13.5">
      <c r="A34" s="250" t="s">
        <v>58</v>
      </c>
      <c r="B34" s="251"/>
      <c r="C34" s="168">
        <f aca="true" t="shared" si="3" ref="C34:Y34">SUM(C29:C33)</f>
        <v>20241822</v>
      </c>
      <c r="D34" s="168">
        <f>SUM(D29:D33)</f>
        <v>0</v>
      </c>
      <c r="E34" s="72">
        <f t="shared" si="3"/>
        <v>8745000</v>
      </c>
      <c r="F34" s="73">
        <f t="shared" si="3"/>
        <v>8745000</v>
      </c>
      <c r="G34" s="73">
        <f t="shared" si="3"/>
        <v>21159373</v>
      </c>
      <c r="H34" s="73">
        <f t="shared" si="3"/>
        <v>20020318</v>
      </c>
      <c r="I34" s="73">
        <f t="shared" si="3"/>
        <v>20020318</v>
      </c>
      <c r="J34" s="73">
        <f t="shared" si="3"/>
        <v>20020318</v>
      </c>
      <c r="K34" s="73">
        <f t="shared" si="3"/>
        <v>31057571</v>
      </c>
      <c r="L34" s="73">
        <f t="shared" si="3"/>
        <v>27233319</v>
      </c>
      <c r="M34" s="73">
        <f t="shared" si="3"/>
        <v>27991923</v>
      </c>
      <c r="N34" s="73">
        <f t="shared" si="3"/>
        <v>27991923</v>
      </c>
      <c r="O34" s="73">
        <f t="shared" si="3"/>
        <v>30115247</v>
      </c>
      <c r="P34" s="73">
        <f t="shared" si="3"/>
        <v>30100442</v>
      </c>
      <c r="Q34" s="73">
        <f t="shared" si="3"/>
        <v>38102615</v>
      </c>
      <c r="R34" s="73">
        <f t="shared" si="3"/>
        <v>38102615</v>
      </c>
      <c r="S34" s="73">
        <f t="shared" si="3"/>
        <v>30711809</v>
      </c>
      <c r="T34" s="73">
        <f t="shared" si="3"/>
        <v>41699285</v>
      </c>
      <c r="U34" s="73">
        <f t="shared" si="3"/>
        <v>42108261</v>
      </c>
      <c r="V34" s="73">
        <f t="shared" si="3"/>
        <v>42108261</v>
      </c>
      <c r="W34" s="73">
        <f t="shared" si="3"/>
        <v>42108261</v>
      </c>
      <c r="X34" s="73">
        <f t="shared" si="3"/>
        <v>8745000</v>
      </c>
      <c r="Y34" s="73">
        <f t="shared" si="3"/>
        <v>33363261</v>
      </c>
      <c r="Z34" s="170">
        <f>+IF(X34&lt;&gt;0,+(Y34/X34)*100,0)</f>
        <v>381.51241852487135</v>
      </c>
      <c r="AA34" s="74">
        <f>SUM(AA29:AA33)</f>
        <v>8745000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959693</v>
      </c>
      <c r="D37" s="155"/>
      <c r="E37" s="59"/>
      <c r="F37" s="60"/>
      <c r="G37" s="60">
        <v>959693</v>
      </c>
      <c r="H37" s="60">
        <v>959693</v>
      </c>
      <c r="I37" s="60">
        <v>959693</v>
      </c>
      <c r="J37" s="60">
        <v>959693</v>
      </c>
      <c r="K37" s="60">
        <v>959693</v>
      </c>
      <c r="L37" s="60">
        <v>959693</v>
      </c>
      <c r="M37" s="60">
        <v>959693</v>
      </c>
      <c r="N37" s="60">
        <v>959693</v>
      </c>
      <c r="O37" s="60">
        <v>1444161</v>
      </c>
      <c r="P37" s="60">
        <v>890803</v>
      </c>
      <c r="Q37" s="60">
        <v>757314</v>
      </c>
      <c r="R37" s="60">
        <v>757314</v>
      </c>
      <c r="S37" s="60">
        <v>704755</v>
      </c>
      <c r="T37" s="60">
        <v>659586</v>
      </c>
      <c r="U37" s="60">
        <v>595131</v>
      </c>
      <c r="V37" s="60">
        <v>595131</v>
      </c>
      <c r="W37" s="60">
        <v>595131</v>
      </c>
      <c r="X37" s="60"/>
      <c r="Y37" s="60">
        <v>595131</v>
      </c>
      <c r="Z37" s="140"/>
      <c r="AA37" s="62"/>
    </row>
    <row r="38" spans="1:27" ht="13.5">
      <c r="A38" s="249" t="s">
        <v>165</v>
      </c>
      <c r="B38" s="182"/>
      <c r="C38" s="155">
        <v>4000500</v>
      </c>
      <c r="D38" s="155"/>
      <c r="E38" s="59">
        <v>4125000</v>
      </c>
      <c r="F38" s="60">
        <v>4125000</v>
      </c>
      <c r="G38" s="60">
        <v>4000500</v>
      </c>
      <c r="H38" s="60">
        <v>4000500</v>
      </c>
      <c r="I38" s="60">
        <v>4000500</v>
      </c>
      <c r="J38" s="60">
        <v>4000500</v>
      </c>
      <c r="K38" s="60">
        <v>4000500</v>
      </c>
      <c r="L38" s="60">
        <v>4000500</v>
      </c>
      <c r="M38" s="60">
        <v>4000000</v>
      </c>
      <c r="N38" s="60">
        <v>4000000</v>
      </c>
      <c r="O38" s="60">
        <v>4332941</v>
      </c>
      <c r="P38" s="60">
        <v>4309963</v>
      </c>
      <c r="Q38" s="60">
        <v>4219980</v>
      </c>
      <c r="R38" s="60">
        <v>4219980</v>
      </c>
      <c r="S38" s="60">
        <v>4194258</v>
      </c>
      <c r="T38" s="60">
        <v>3572282</v>
      </c>
      <c r="U38" s="60">
        <v>3040062</v>
      </c>
      <c r="V38" s="60">
        <v>3040062</v>
      </c>
      <c r="W38" s="60">
        <v>3040062</v>
      </c>
      <c r="X38" s="60">
        <v>4125000</v>
      </c>
      <c r="Y38" s="60">
        <v>-1084938</v>
      </c>
      <c r="Z38" s="140">
        <v>-26.3</v>
      </c>
      <c r="AA38" s="62">
        <v>4125000</v>
      </c>
    </row>
    <row r="39" spans="1:27" ht="13.5">
      <c r="A39" s="250" t="s">
        <v>59</v>
      </c>
      <c r="B39" s="253"/>
      <c r="C39" s="168">
        <f aca="true" t="shared" si="4" ref="C39:Y39">SUM(C37:C38)</f>
        <v>4960193</v>
      </c>
      <c r="D39" s="168">
        <f>SUM(D37:D38)</f>
        <v>0</v>
      </c>
      <c r="E39" s="76">
        <f t="shared" si="4"/>
        <v>4125000</v>
      </c>
      <c r="F39" s="77">
        <f t="shared" si="4"/>
        <v>4125000</v>
      </c>
      <c r="G39" s="77">
        <f t="shared" si="4"/>
        <v>4960193</v>
      </c>
      <c r="H39" s="77">
        <f t="shared" si="4"/>
        <v>4960193</v>
      </c>
      <c r="I39" s="77">
        <f t="shared" si="4"/>
        <v>4960193</v>
      </c>
      <c r="J39" s="77">
        <f t="shared" si="4"/>
        <v>4960193</v>
      </c>
      <c r="K39" s="77">
        <f t="shared" si="4"/>
        <v>4960193</v>
      </c>
      <c r="L39" s="77">
        <f t="shared" si="4"/>
        <v>4960193</v>
      </c>
      <c r="M39" s="77">
        <f t="shared" si="4"/>
        <v>4959693</v>
      </c>
      <c r="N39" s="77">
        <f t="shared" si="4"/>
        <v>4959693</v>
      </c>
      <c r="O39" s="77">
        <f t="shared" si="4"/>
        <v>5777102</v>
      </c>
      <c r="P39" s="77">
        <f t="shared" si="4"/>
        <v>5200766</v>
      </c>
      <c r="Q39" s="77">
        <f t="shared" si="4"/>
        <v>4977294</v>
      </c>
      <c r="R39" s="77">
        <f t="shared" si="4"/>
        <v>4977294</v>
      </c>
      <c r="S39" s="77">
        <f t="shared" si="4"/>
        <v>4899013</v>
      </c>
      <c r="T39" s="77">
        <f t="shared" si="4"/>
        <v>4231868</v>
      </c>
      <c r="U39" s="77">
        <f t="shared" si="4"/>
        <v>3635193</v>
      </c>
      <c r="V39" s="77">
        <f t="shared" si="4"/>
        <v>3635193</v>
      </c>
      <c r="W39" s="77">
        <f t="shared" si="4"/>
        <v>3635193</v>
      </c>
      <c r="X39" s="77">
        <f t="shared" si="4"/>
        <v>4125000</v>
      </c>
      <c r="Y39" s="77">
        <f t="shared" si="4"/>
        <v>-489807</v>
      </c>
      <c r="Z39" s="212">
        <f>+IF(X39&lt;&gt;0,+(Y39/X39)*100,0)</f>
        <v>-11.87410909090909</v>
      </c>
      <c r="AA39" s="79">
        <f>SUM(AA37:AA38)</f>
        <v>4125000</v>
      </c>
    </row>
    <row r="40" spans="1:27" ht="13.5">
      <c r="A40" s="250" t="s">
        <v>167</v>
      </c>
      <c r="B40" s="251"/>
      <c r="C40" s="168">
        <f aca="true" t="shared" si="5" ref="C40:Y40">+C34+C39</f>
        <v>25202015</v>
      </c>
      <c r="D40" s="168">
        <f>+D34+D39</f>
        <v>0</v>
      </c>
      <c r="E40" s="72">
        <f t="shared" si="5"/>
        <v>12870000</v>
      </c>
      <c r="F40" s="73">
        <f t="shared" si="5"/>
        <v>12870000</v>
      </c>
      <c r="G40" s="73">
        <f t="shared" si="5"/>
        <v>26119566</v>
      </c>
      <c r="H40" s="73">
        <f t="shared" si="5"/>
        <v>24980511</v>
      </c>
      <c r="I40" s="73">
        <f t="shared" si="5"/>
        <v>24980511</v>
      </c>
      <c r="J40" s="73">
        <f t="shared" si="5"/>
        <v>24980511</v>
      </c>
      <c r="K40" s="73">
        <f t="shared" si="5"/>
        <v>36017764</v>
      </c>
      <c r="L40" s="73">
        <f t="shared" si="5"/>
        <v>32193512</v>
      </c>
      <c r="M40" s="73">
        <f t="shared" si="5"/>
        <v>32951616</v>
      </c>
      <c r="N40" s="73">
        <f t="shared" si="5"/>
        <v>32951616</v>
      </c>
      <c r="O40" s="73">
        <f t="shared" si="5"/>
        <v>35892349</v>
      </c>
      <c r="P40" s="73">
        <f t="shared" si="5"/>
        <v>35301208</v>
      </c>
      <c r="Q40" s="73">
        <f t="shared" si="5"/>
        <v>43079909</v>
      </c>
      <c r="R40" s="73">
        <f t="shared" si="5"/>
        <v>43079909</v>
      </c>
      <c r="S40" s="73">
        <f t="shared" si="5"/>
        <v>35610822</v>
      </c>
      <c r="T40" s="73">
        <f t="shared" si="5"/>
        <v>45931153</v>
      </c>
      <c r="U40" s="73">
        <f t="shared" si="5"/>
        <v>45743454</v>
      </c>
      <c r="V40" s="73">
        <f t="shared" si="5"/>
        <v>45743454</v>
      </c>
      <c r="W40" s="73">
        <f t="shared" si="5"/>
        <v>45743454</v>
      </c>
      <c r="X40" s="73">
        <f t="shared" si="5"/>
        <v>12870000</v>
      </c>
      <c r="Y40" s="73">
        <f t="shared" si="5"/>
        <v>32873454</v>
      </c>
      <c r="Z40" s="170">
        <f>+IF(X40&lt;&gt;0,+(Y40/X40)*100,0)</f>
        <v>255.426993006993</v>
      </c>
      <c r="AA40" s="74">
        <f>+AA34+AA39</f>
        <v>12870000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199992175</v>
      </c>
      <c r="D42" s="257">
        <f>+D25-D40</f>
        <v>0</v>
      </c>
      <c r="E42" s="258">
        <f t="shared" si="6"/>
        <v>73944476</v>
      </c>
      <c r="F42" s="259">
        <f t="shared" si="6"/>
        <v>73944476</v>
      </c>
      <c r="G42" s="259">
        <f t="shared" si="6"/>
        <v>69048987</v>
      </c>
      <c r="H42" s="259">
        <f t="shared" si="6"/>
        <v>72956542</v>
      </c>
      <c r="I42" s="259">
        <f t="shared" si="6"/>
        <v>72956542</v>
      </c>
      <c r="J42" s="259">
        <f t="shared" si="6"/>
        <v>72956542</v>
      </c>
      <c r="K42" s="259">
        <f t="shared" si="6"/>
        <v>70334315</v>
      </c>
      <c r="L42" s="259">
        <f t="shared" si="6"/>
        <v>72867194</v>
      </c>
      <c r="M42" s="259">
        <f t="shared" si="6"/>
        <v>71214446</v>
      </c>
      <c r="N42" s="259">
        <f t="shared" si="6"/>
        <v>71214446</v>
      </c>
      <c r="O42" s="259">
        <f t="shared" si="6"/>
        <v>222089188</v>
      </c>
      <c r="P42" s="259">
        <f t="shared" si="6"/>
        <v>216525059</v>
      </c>
      <c r="Q42" s="259">
        <f t="shared" si="6"/>
        <v>215481666</v>
      </c>
      <c r="R42" s="259">
        <f t="shared" si="6"/>
        <v>215481666</v>
      </c>
      <c r="S42" s="259">
        <f t="shared" si="6"/>
        <v>219453501</v>
      </c>
      <c r="T42" s="259">
        <f t="shared" si="6"/>
        <v>208084133</v>
      </c>
      <c r="U42" s="259">
        <f t="shared" si="6"/>
        <v>207367288</v>
      </c>
      <c r="V42" s="259">
        <f t="shared" si="6"/>
        <v>207367288</v>
      </c>
      <c r="W42" s="259">
        <f t="shared" si="6"/>
        <v>207367288</v>
      </c>
      <c r="X42" s="259">
        <f t="shared" si="6"/>
        <v>73944476</v>
      </c>
      <c r="Y42" s="259">
        <f t="shared" si="6"/>
        <v>133422812</v>
      </c>
      <c r="Z42" s="260">
        <f>+IF(X42&lt;&gt;0,+(Y42/X42)*100,0)</f>
        <v>180.4364831796225</v>
      </c>
      <c r="AA42" s="261">
        <f>+AA25-AA40</f>
        <v>73944476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199992175</v>
      </c>
      <c r="D45" s="155"/>
      <c r="E45" s="59">
        <v>73944476</v>
      </c>
      <c r="F45" s="60">
        <v>73944476</v>
      </c>
      <c r="G45" s="60">
        <v>69048987</v>
      </c>
      <c r="H45" s="60">
        <v>72956542</v>
      </c>
      <c r="I45" s="60">
        <v>72956542</v>
      </c>
      <c r="J45" s="60">
        <v>72956542</v>
      </c>
      <c r="K45" s="60">
        <v>70334315</v>
      </c>
      <c r="L45" s="60">
        <v>72867194</v>
      </c>
      <c r="M45" s="60">
        <v>71214446</v>
      </c>
      <c r="N45" s="60">
        <v>71214446</v>
      </c>
      <c r="O45" s="60">
        <v>222089190</v>
      </c>
      <c r="P45" s="60">
        <v>216525059</v>
      </c>
      <c r="Q45" s="60">
        <v>215481666</v>
      </c>
      <c r="R45" s="60">
        <v>215481666</v>
      </c>
      <c r="S45" s="60">
        <v>219453501</v>
      </c>
      <c r="T45" s="60">
        <v>208084133</v>
      </c>
      <c r="U45" s="60"/>
      <c r="V45" s="60"/>
      <c r="W45" s="60"/>
      <c r="X45" s="60">
        <v>73944476</v>
      </c>
      <c r="Y45" s="60">
        <v>-73944476</v>
      </c>
      <c r="Z45" s="139">
        <v>-100</v>
      </c>
      <c r="AA45" s="62">
        <v>73944476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>
        <v>207367288</v>
      </c>
      <c r="V46" s="60">
        <v>207367288</v>
      </c>
      <c r="W46" s="60">
        <v>207367288</v>
      </c>
      <c r="X46" s="60"/>
      <c r="Y46" s="60">
        <v>207367288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199992175</v>
      </c>
      <c r="D48" s="217">
        <f>SUM(D45:D47)</f>
        <v>0</v>
      </c>
      <c r="E48" s="264">
        <f t="shared" si="7"/>
        <v>73944476</v>
      </c>
      <c r="F48" s="219">
        <f t="shared" si="7"/>
        <v>73944476</v>
      </c>
      <c r="G48" s="219">
        <f t="shared" si="7"/>
        <v>69048987</v>
      </c>
      <c r="H48" s="219">
        <f t="shared" si="7"/>
        <v>72956542</v>
      </c>
      <c r="I48" s="219">
        <f t="shared" si="7"/>
        <v>72956542</v>
      </c>
      <c r="J48" s="219">
        <f t="shared" si="7"/>
        <v>72956542</v>
      </c>
      <c r="K48" s="219">
        <f t="shared" si="7"/>
        <v>70334315</v>
      </c>
      <c r="L48" s="219">
        <f t="shared" si="7"/>
        <v>72867194</v>
      </c>
      <c r="M48" s="219">
        <f t="shared" si="7"/>
        <v>71214446</v>
      </c>
      <c r="N48" s="219">
        <f t="shared" si="7"/>
        <v>71214446</v>
      </c>
      <c r="O48" s="219">
        <f t="shared" si="7"/>
        <v>222089190</v>
      </c>
      <c r="P48" s="219">
        <f t="shared" si="7"/>
        <v>216525059</v>
      </c>
      <c r="Q48" s="219">
        <f t="shared" si="7"/>
        <v>215481666</v>
      </c>
      <c r="R48" s="219">
        <f t="shared" si="7"/>
        <v>215481666</v>
      </c>
      <c r="S48" s="219">
        <f t="shared" si="7"/>
        <v>219453501</v>
      </c>
      <c r="T48" s="219">
        <f t="shared" si="7"/>
        <v>208084133</v>
      </c>
      <c r="U48" s="219">
        <f t="shared" si="7"/>
        <v>207367288</v>
      </c>
      <c r="V48" s="219">
        <f t="shared" si="7"/>
        <v>207367288</v>
      </c>
      <c r="W48" s="219">
        <f t="shared" si="7"/>
        <v>207367288</v>
      </c>
      <c r="X48" s="219">
        <f t="shared" si="7"/>
        <v>73944476</v>
      </c>
      <c r="Y48" s="219">
        <f t="shared" si="7"/>
        <v>133422812</v>
      </c>
      <c r="Z48" s="265">
        <f>+IF(X48&lt;&gt;0,+(Y48/X48)*100,0)</f>
        <v>180.4364831796225</v>
      </c>
      <c r="AA48" s="232">
        <f>SUM(AA45:AA47)</f>
        <v>73944476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19600818</v>
      </c>
      <c r="D6" s="155"/>
      <c r="E6" s="59">
        <v>27428136</v>
      </c>
      <c r="F6" s="60">
        <v>27428136</v>
      </c>
      <c r="G6" s="60">
        <v>1629157</v>
      </c>
      <c r="H6" s="60">
        <v>1552084</v>
      </c>
      <c r="I6" s="60">
        <v>2252074</v>
      </c>
      <c r="J6" s="60">
        <v>5433315</v>
      </c>
      <c r="K6" s="60">
        <v>3064015</v>
      </c>
      <c r="L6" s="60">
        <v>1953427</v>
      </c>
      <c r="M6" s="60">
        <v>1545360</v>
      </c>
      <c r="N6" s="60">
        <v>6562802</v>
      </c>
      <c r="O6" s="60">
        <v>1500848</v>
      </c>
      <c r="P6" s="60">
        <v>2248158</v>
      </c>
      <c r="Q6" s="60">
        <v>2246566</v>
      </c>
      <c r="R6" s="60">
        <v>5995572</v>
      </c>
      <c r="S6" s="60">
        <v>1506783</v>
      </c>
      <c r="T6" s="60">
        <v>1201250</v>
      </c>
      <c r="U6" s="60">
        <v>2293785</v>
      </c>
      <c r="V6" s="60">
        <v>5001818</v>
      </c>
      <c r="W6" s="60">
        <v>22993507</v>
      </c>
      <c r="X6" s="60">
        <v>27428136</v>
      </c>
      <c r="Y6" s="60">
        <v>-4434629</v>
      </c>
      <c r="Z6" s="140">
        <v>-16.17</v>
      </c>
      <c r="AA6" s="62">
        <v>27428136</v>
      </c>
    </row>
    <row r="7" spans="1:27" ht="13.5">
      <c r="A7" s="249" t="s">
        <v>178</v>
      </c>
      <c r="B7" s="182"/>
      <c r="C7" s="155">
        <v>46316326</v>
      </c>
      <c r="D7" s="155"/>
      <c r="E7" s="59">
        <v>23329572</v>
      </c>
      <c r="F7" s="60">
        <v>23329572</v>
      </c>
      <c r="G7" s="60">
        <v>9189000</v>
      </c>
      <c r="H7" s="60">
        <v>1308000</v>
      </c>
      <c r="I7" s="60">
        <v>10000</v>
      </c>
      <c r="J7" s="60">
        <v>10507000</v>
      </c>
      <c r="K7" s="60">
        <v>220000</v>
      </c>
      <c r="L7" s="60">
        <v>6795000</v>
      </c>
      <c r="M7" s="60"/>
      <c r="N7" s="60">
        <v>7015000</v>
      </c>
      <c r="O7" s="60"/>
      <c r="P7" s="60">
        <v>313000</v>
      </c>
      <c r="Q7" s="60">
        <v>4674000</v>
      </c>
      <c r="R7" s="60">
        <v>4987000</v>
      </c>
      <c r="S7" s="60">
        <v>60000</v>
      </c>
      <c r="T7" s="60"/>
      <c r="U7" s="60"/>
      <c r="V7" s="60">
        <v>60000</v>
      </c>
      <c r="W7" s="60">
        <v>22569000</v>
      </c>
      <c r="X7" s="60">
        <v>23329572</v>
      </c>
      <c r="Y7" s="60">
        <v>-760572</v>
      </c>
      <c r="Z7" s="140">
        <v>-3.26</v>
      </c>
      <c r="AA7" s="62">
        <v>23329572</v>
      </c>
    </row>
    <row r="8" spans="1:27" ht="13.5">
      <c r="A8" s="249" t="s">
        <v>179</v>
      </c>
      <c r="B8" s="182"/>
      <c r="C8" s="155"/>
      <c r="D8" s="155"/>
      <c r="E8" s="59"/>
      <c r="F8" s="60"/>
      <c r="G8" s="60">
        <v>4437751</v>
      </c>
      <c r="H8" s="60"/>
      <c r="I8" s="60">
        <v>1202081</v>
      </c>
      <c r="J8" s="60">
        <v>5639832</v>
      </c>
      <c r="K8" s="60">
        <v>9068215</v>
      </c>
      <c r="L8" s="60"/>
      <c r="M8" s="60">
        <v>1819011</v>
      </c>
      <c r="N8" s="60">
        <v>10887226</v>
      </c>
      <c r="O8" s="60"/>
      <c r="P8" s="60">
        <v>90211</v>
      </c>
      <c r="Q8" s="60">
        <v>6267934</v>
      </c>
      <c r="R8" s="60">
        <v>6358145</v>
      </c>
      <c r="S8" s="60">
        <v>989562</v>
      </c>
      <c r="T8" s="60">
        <v>5428205</v>
      </c>
      <c r="U8" s="60"/>
      <c r="V8" s="60">
        <v>6417767</v>
      </c>
      <c r="W8" s="60">
        <v>29302970</v>
      </c>
      <c r="X8" s="60"/>
      <c r="Y8" s="60">
        <v>29302970</v>
      </c>
      <c r="Z8" s="140"/>
      <c r="AA8" s="62"/>
    </row>
    <row r="9" spans="1:27" ht="13.5">
      <c r="A9" s="249" t="s">
        <v>180</v>
      </c>
      <c r="B9" s="182"/>
      <c r="C9" s="155">
        <v>480348</v>
      </c>
      <c r="D9" s="155"/>
      <c r="E9" s="59">
        <v>230004</v>
      </c>
      <c r="F9" s="60">
        <v>230004</v>
      </c>
      <c r="G9" s="60">
        <v>2017</v>
      </c>
      <c r="H9" s="60">
        <v>68636</v>
      </c>
      <c r="I9" s="60">
        <v>5014</v>
      </c>
      <c r="J9" s="60">
        <v>75667</v>
      </c>
      <c r="K9" s="60">
        <v>1419</v>
      </c>
      <c r="L9" s="60"/>
      <c r="M9" s="60">
        <v>5199</v>
      </c>
      <c r="N9" s="60">
        <v>6618</v>
      </c>
      <c r="O9" s="60">
        <v>7823</v>
      </c>
      <c r="P9" s="60">
        <v>2010</v>
      </c>
      <c r="Q9" s="60">
        <v>769</v>
      </c>
      <c r="R9" s="60">
        <v>10602</v>
      </c>
      <c r="S9" s="60">
        <v>8839</v>
      </c>
      <c r="T9" s="60">
        <v>760</v>
      </c>
      <c r="U9" s="60">
        <v>15512</v>
      </c>
      <c r="V9" s="60">
        <v>25111</v>
      </c>
      <c r="W9" s="60">
        <v>117998</v>
      </c>
      <c r="X9" s="60">
        <v>230004</v>
      </c>
      <c r="Y9" s="60">
        <v>-112006</v>
      </c>
      <c r="Z9" s="140">
        <v>-48.7</v>
      </c>
      <c r="AA9" s="62">
        <v>230004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-44013014</v>
      </c>
      <c r="D12" s="155"/>
      <c r="E12" s="59">
        <v>-51330756</v>
      </c>
      <c r="F12" s="60">
        <v>-51330756</v>
      </c>
      <c r="G12" s="60">
        <v>-6712889</v>
      </c>
      <c r="H12" s="60">
        <v>-3980555</v>
      </c>
      <c r="I12" s="60">
        <v>-3284562</v>
      </c>
      <c r="J12" s="60">
        <v>-13978006</v>
      </c>
      <c r="K12" s="60">
        <v>-4217007</v>
      </c>
      <c r="L12" s="60">
        <v>-5186578</v>
      </c>
      <c r="M12" s="60">
        <v>-4351764</v>
      </c>
      <c r="N12" s="60">
        <v>-13755349</v>
      </c>
      <c r="O12" s="60">
        <v>-4438469</v>
      </c>
      <c r="P12" s="60">
        <v>-2440281</v>
      </c>
      <c r="Q12" s="60">
        <v>-5088901</v>
      </c>
      <c r="R12" s="60">
        <v>-11967651</v>
      </c>
      <c r="S12" s="60">
        <v>-2432156</v>
      </c>
      <c r="T12" s="60">
        <v>-3021628</v>
      </c>
      <c r="U12" s="60">
        <v>-2144635</v>
      </c>
      <c r="V12" s="60">
        <v>-7598419</v>
      </c>
      <c r="W12" s="60">
        <v>-47299425</v>
      </c>
      <c r="X12" s="60">
        <v>-51330756</v>
      </c>
      <c r="Y12" s="60">
        <v>4031331</v>
      </c>
      <c r="Z12" s="140">
        <v>-7.85</v>
      </c>
      <c r="AA12" s="62">
        <v>-51330756</v>
      </c>
    </row>
    <row r="13" spans="1:27" ht="13.5">
      <c r="A13" s="249" t="s">
        <v>40</v>
      </c>
      <c r="B13" s="182"/>
      <c r="C13" s="155">
        <v>-1122127</v>
      </c>
      <c r="D13" s="155"/>
      <c r="E13" s="59"/>
      <c r="F13" s="60"/>
      <c r="G13" s="60"/>
      <c r="H13" s="60">
        <v>-345</v>
      </c>
      <c r="I13" s="60"/>
      <c r="J13" s="60">
        <v>-345</v>
      </c>
      <c r="K13" s="60">
        <v>-6022</v>
      </c>
      <c r="L13" s="60"/>
      <c r="M13" s="60"/>
      <c r="N13" s="60">
        <v>-6022</v>
      </c>
      <c r="O13" s="60">
        <v>-9978</v>
      </c>
      <c r="P13" s="60">
        <v>-1030</v>
      </c>
      <c r="Q13" s="60">
        <v>-34546</v>
      </c>
      <c r="R13" s="60">
        <v>-45554</v>
      </c>
      <c r="S13" s="60"/>
      <c r="T13" s="60">
        <v>-6690</v>
      </c>
      <c r="U13" s="60">
        <v>-1262</v>
      </c>
      <c r="V13" s="60">
        <v>-7952</v>
      </c>
      <c r="W13" s="60">
        <v>-59873</v>
      </c>
      <c r="X13" s="60"/>
      <c r="Y13" s="60">
        <v>-59873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21262351</v>
      </c>
      <c r="D15" s="168">
        <f>SUM(D6:D14)</f>
        <v>0</v>
      </c>
      <c r="E15" s="72">
        <f t="shared" si="0"/>
        <v>-343044</v>
      </c>
      <c r="F15" s="73">
        <f t="shared" si="0"/>
        <v>-343044</v>
      </c>
      <c r="G15" s="73">
        <f t="shared" si="0"/>
        <v>8545036</v>
      </c>
      <c r="H15" s="73">
        <f t="shared" si="0"/>
        <v>-1052180</v>
      </c>
      <c r="I15" s="73">
        <f t="shared" si="0"/>
        <v>184607</v>
      </c>
      <c r="J15" s="73">
        <f t="shared" si="0"/>
        <v>7677463</v>
      </c>
      <c r="K15" s="73">
        <f t="shared" si="0"/>
        <v>8130620</v>
      </c>
      <c r="L15" s="73">
        <f t="shared" si="0"/>
        <v>3561849</v>
      </c>
      <c r="M15" s="73">
        <f t="shared" si="0"/>
        <v>-982194</v>
      </c>
      <c r="N15" s="73">
        <f t="shared" si="0"/>
        <v>10710275</v>
      </c>
      <c r="O15" s="73">
        <f t="shared" si="0"/>
        <v>-2939776</v>
      </c>
      <c r="P15" s="73">
        <f t="shared" si="0"/>
        <v>212068</v>
      </c>
      <c r="Q15" s="73">
        <f t="shared" si="0"/>
        <v>8065822</v>
      </c>
      <c r="R15" s="73">
        <f t="shared" si="0"/>
        <v>5338114</v>
      </c>
      <c r="S15" s="73">
        <f t="shared" si="0"/>
        <v>133028</v>
      </c>
      <c r="T15" s="73">
        <f t="shared" si="0"/>
        <v>3601897</v>
      </c>
      <c r="U15" s="73">
        <f t="shared" si="0"/>
        <v>163400</v>
      </c>
      <c r="V15" s="73">
        <f t="shared" si="0"/>
        <v>3898325</v>
      </c>
      <c r="W15" s="73">
        <f t="shared" si="0"/>
        <v>27624177</v>
      </c>
      <c r="X15" s="73">
        <f t="shared" si="0"/>
        <v>-343044</v>
      </c>
      <c r="Y15" s="73">
        <f t="shared" si="0"/>
        <v>27967221</v>
      </c>
      <c r="Z15" s="170">
        <f>+IF(X15&lt;&gt;0,+(Y15/X15)*100,0)</f>
        <v>-8152.662923706581</v>
      </c>
      <c r="AA15" s="74">
        <f>SUM(AA6:AA14)</f>
        <v>-343044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39428496</v>
      </c>
      <c r="F19" s="60">
        <v>39428496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39428496</v>
      </c>
      <c r="Y19" s="159">
        <v>-39428496</v>
      </c>
      <c r="Z19" s="141">
        <v>-100</v>
      </c>
      <c r="AA19" s="225">
        <v>39428496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-2660228</v>
      </c>
      <c r="I22" s="60">
        <v>1228010</v>
      </c>
      <c r="J22" s="60">
        <v>-1432218</v>
      </c>
      <c r="K22" s="60">
        <v>715400</v>
      </c>
      <c r="L22" s="60">
        <v>-2176629</v>
      </c>
      <c r="M22" s="60"/>
      <c r="N22" s="60">
        <v>-1461229</v>
      </c>
      <c r="O22" s="60">
        <v>2290000</v>
      </c>
      <c r="P22" s="60"/>
      <c r="Q22" s="60"/>
      <c r="R22" s="60">
        <v>2290000</v>
      </c>
      <c r="S22" s="60">
        <v>-3665135</v>
      </c>
      <c r="T22" s="60"/>
      <c r="U22" s="60"/>
      <c r="V22" s="60">
        <v>-3665135</v>
      </c>
      <c r="W22" s="60">
        <v>-4268582</v>
      </c>
      <c r="X22" s="60"/>
      <c r="Y22" s="60">
        <v>-4268582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-21253864</v>
      </c>
      <c r="D24" s="155"/>
      <c r="E24" s="59">
        <v>-37029036</v>
      </c>
      <c r="F24" s="60">
        <v>-37029036</v>
      </c>
      <c r="G24" s="60">
        <v>-1880963</v>
      </c>
      <c r="H24" s="60">
        <v>-1855832</v>
      </c>
      <c r="I24" s="60">
        <v>-2443416</v>
      </c>
      <c r="J24" s="60">
        <v>-6180211</v>
      </c>
      <c r="K24" s="60">
        <v>-1303887</v>
      </c>
      <c r="L24" s="60">
        <v>-4208679</v>
      </c>
      <c r="M24" s="60">
        <v>-1084690</v>
      </c>
      <c r="N24" s="60">
        <v>-6597256</v>
      </c>
      <c r="O24" s="60">
        <v>-3265461</v>
      </c>
      <c r="P24" s="60"/>
      <c r="Q24" s="60">
        <v>-3229189</v>
      </c>
      <c r="R24" s="60">
        <v>-6494650</v>
      </c>
      <c r="S24" s="60">
        <v>-2663788</v>
      </c>
      <c r="T24" s="60"/>
      <c r="U24" s="60"/>
      <c r="V24" s="60">
        <v>-2663788</v>
      </c>
      <c r="W24" s="60">
        <v>-21935905</v>
      </c>
      <c r="X24" s="60">
        <v>-37029036</v>
      </c>
      <c r="Y24" s="60">
        <v>15093131</v>
      </c>
      <c r="Z24" s="140">
        <v>-40.76</v>
      </c>
      <c r="AA24" s="62">
        <v>-37029036</v>
      </c>
    </row>
    <row r="25" spans="1:27" ht="13.5">
      <c r="A25" s="250" t="s">
        <v>191</v>
      </c>
      <c r="B25" s="251"/>
      <c r="C25" s="168">
        <f aca="true" t="shared" si="1" ref="C25:Y25">SUM(C19:C24)</f>
        <v>-21253864</v>
      </c>
      <c r="D25" s="168">
        <f>SUM(D19:D24)</f>
        <v>0</v>
      </c>
      <c r="E25" s="72">
        <f t="shared" si="1"/>
        <v>2399460</v>
      </c>
      <c r="F25" s="73">
        <f t="shared" si="1"/>
        <v>2399460</v>
      </c>
      <c r="G25" s="73">
        <f t="shared" si="1"/>
        <v>-1880963</v>
      </c>
      <c r="H25" s="73">
        <f t="shared" si="1"/>
        <v>-4516060</v>
      </c>
      <c r="I25" s="73">
        <f t="shared" si="1"/>
        <v>-1215406</v>
      </c>
      <c r="J25" s="73">
        <f t="shared" si="1"/>
        <v>-7612429</v>
      </c>
      <c r="K25" s="73">
        <f t="shared" si="1"/>
        <v>-588487</v>
      </c>
      <c r="L25" s="73">
        <f t="shared" si="1"/>
        <v>-6385308</v>
      </c>
      <c r="M25" s="73">
        <f t="shared" si="1"/>
        <v>-1084690</v>
      </c>
      <c r="N25" s="73">
        <f t="shared" si="1"/>
        <v>-8058485</v>
      </c>
      <c r="O25" s="73">
        <f t="shared" si="1"/>
        <v>-975461</v>
      </c>
      <c r="P25" s="73">
        <f t="shared" si="1"/>
        <v>0</v>
      </c>
      <c r="Q25" s="73">
        <f t="shared" si="1"/>
        <v>-3229189</v>
      </c>
      <c r="R25" s="73">
        <f t="shared" si="1"/>
        <v>-4204650</v>
      </c>
      <c r="S25" s="73">
        <f t="shared" si="1"/>
        <v>-6328923</v>
      </c>
      <c r="T25" s="73">
        <f t="shared" si="1"/>
        <v>0</v>
      </c>
      <c r="U25" s="73">
        <f t="shared" si="1"/>
        <v>0</v>
      </c>
      <c r="V25" s="73">
        <f t="shared" si="1"/>
        <v>-6328923</v>
      </c>
      <c r="W25" s="73">
        <f t="shared" si="1"/>
        <v>-26204487</v>
      </c>
      <c r="X25" s="73">
        <f t="shared" si="1"/>
        <v>2399460</v>
      </c>
      <c r="Y25" s="73">
        <f t="shared" si="1"/>
        <v>-28603947</v>
      </c>
      <c r="Z25" s="170">
        <f>+IF(X25&lt;&gt;0,+(Y25/X25)*100,0)</f>
        <v>-1192.0993473531544</v>
      </c>
      <c r="AA25" s="74">
        <f>SUM(AA19:AA24)</f>
        <v>2399460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173702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-798</v>
      </c>
      <c r="H31" s="159">
        <v>-115</v>
      </c>
      <c r="I31" s="159">
        <v>-229</v>
      </c>
      <c r="J31" s="159">
        <v>-1142</v>
      </c>
      <c r="K31" s="60">
        <v>660</v>
      </c>
      <c r="L31" s="60">
        <v>1452</v>
      </c>
      <c r="M31" s="60"/>
      <c r="N31" s="60">
        <v>2112</v>
      </c>
      <c r="O31" s="159"/>
      <c r="P31" s="159">
        <v>440</v>
      </c>
      <c r="Q31" s="159">
        <v>400</v>
      </c>
      <c r="R31" s="60">
        <v>840</v>
      </c>
      <c r="S31" s="60"/>
      <c r="T31" s="60"/>
      <c r="U31" s="60">
        <v>795</v>
      </c>
      <c r="V31" s="159">
        <v>795</v>
      </c>
      <c r="W31" s="159">
        <v>2605</v>
      </c>
      <c r="X31" s="159"/>
      <c r="Y31" s="60">
        <v>2605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-740004</v>
      </c>
      <c r="F33" s="60">
        <v>-740004</v>
      </c>
      <c r="G33" s="60">
        <v>-93146</v>
      </c>
      <c r="H33" s="60">
        <v>-65981</v>
      </c>
      <c r="I33" s="60">
        <v>-90366</v>
      </c>
      <c r="J33" s="60">
        <v>-249493</v>
      </c>
      <c r="K33" s="60">
        <v>-106198</v>
      </c>
      <c r="L33" s="60">
        <v>-91144</v>
      </c>
      <c r="M33" s="60">
        <v>-111123</v>
      </c>
      <c r="N33" s="60">
        <v>-308465</v>
      </c>
      <c r="O33" s="60">
        <v>-126727</v>
      </c>
      <c r="P33" s="60">
        <v>-189995</v>
      </c>
      <c r="Q33" s="60">
        <v>-96895</v>
      </c>
      <c r="R33" s="60">
        <v>-413617</v>
      </c>
      <c r="S33" s="60">
        <v>-105496</v>
      </c>
      <c r="T33" s="60">
        <v>-105496</v>
      </c>
      <c r="U33" s="60">
        <v>-105496</v>
      </c>
      <c r="V33" s="60">
        <v>-316488</v>
      </c>
      <c r="W33" s="60">
        <v>-1288063</v>
      </c>
      <c r="X33" s="60">
        <v>-740004</v>
      </c>
      <c r="Y33" s="60">
        <v>-548059</v>
      </c>
      <c r="Z33" s="140">
        <v>74.06</v>
      </c>
      <c r="AA33" s="62">
        <v>-740004</v>
      </c>
    </row>
    <row r="34" spans="1:27" ht="13.5">
      <c r="A34" s="250" t="s">
        <v>197</v>
      </c>
      <c r="B34" s="251"/>
      <c r="C34" s="168">
        <f aca="true" t="shared" si="2" ref="C34:Y34">SUM(C29:C33)</f>
        <v>173702</v>
      </c>
      <c r="D34" s="168">
        <f>SUM(D29:D33)</f>
        <v>0</v>
      </c>
      <c r="E34" s="72">
        <f t="shared" si="2"/>
        <v>-740004</v>
      </c>
      <c r="F34" s="73">
        <f t="shared" si="2"/>
        <v>-740004</v>
      </c>
      <c r="G34" s="73">
        <f t="shared" si="2"/>
        <v>-93944</v>
      </c>
      <c r="H34" s="73">
        <f t="shared" si="2"/>
        <v>-66096</v>
      </c>
      <c r="I34" s="73">
        <f t="shared" si="2"/>
        <v>-90595</v>
      </c>
      <c r="J34" s="73">
        <f t="shared" si="2"/>
        <v>-250635</v>
      </c>
      <c r="K34" s="73">
        <f t="shared" si="2"/>
        <v>-105538</v>
      </c>
      <c r="L34" s="73">
        <f t="shared" si="2"/>
        <v>-89692</v>
      </c>
      <c r="M34" s="73">
        <f t="shared" si="2"/>
        <v>-111123</v>
      </c>
      <c r="N34" s="73">
        <f t="shared" si="2"/>
        <v>-306353</v>
      </c>
      <c r="O34" s="73">
        <f t="shared" si="2"/>
        <v>-126727</v>
      </c>
      <c r="P34" s="73">
        <f t="shared" si="2"/>
        <v>-189555</v>
      </c>
      <c r="Q34" s="73">
        <f t="shared" si="2"/>
        <v>-96495</v>
      </c>
      <c r="R34" s="73">
        <f t="shared" si="2"/>
        <v>-412777</v>
      </c>
      <c r="S34" s="73">
        <f t="shared" si="2"/>
        <v>-105496</v>
      </c>
      <c r="T34" s="73">
        <f t="shared" si="2"/>
        <v>-105496</v>
      </c>
      <c r="U34" s="73">
        <f t="shared" si="2"/>
        <v>-104701</v>
      </c>
      <c r="V34" s="73">
        <f t="shared" si="2"/>
        <v>-315693</v>
      </c>
      <c r="W34" s="73">
        <f t="shared" si="2"/>
        <v>-1285458</v>
      </c>
      <c r="X34" s="73">
        <f t="shared" si="2"/>
        <v>-740004</v>
      </c>
      <c r="Y34" s="73">
        <f t="shared" si="2"/>
        <v>-545454</v>
      </c>
      <c r="Z34" s="170">
        <f>+IF(X34&lt;&gt;0,+(Y34/X34)*100,0)</f>
        <v>73.70960156972124</v>
      </c>
      <c r="AA34" s="74">
        <f>SUM(AA29:AA33)</f>
        <v>-740004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182189</v>
      </c>
      <c r="D36" s="153">
        <f>+D15+D25+D34</f>
        <v>0</v>
      </c>
      <c r="E36" s="99">
        <f t="shared" si="3"/>
        <v>1316412</v>
      </c>
      <c r="F36" s="100">
        <f t="shared" si="3"/>
        <v>1316412</v>
      </c>
      <c r="G36" s="100">
        <f t="shared" si="3"/>
        <v>6570129</v>
      </c>
      <c r="H36" s="100">
        <f t="shared" si="3"/>
        <v>-5634336</v>
      </c>
      <c r="I36" s="100">
        <f t="shared" si="3"/>
        <v>-1121394</v>
      </c>
      <c r="J36" s="100">
        <f t="shared" si="3"/>
        <v>-185601</v>
      </c>
      <c r="K36" s="100">
        <f t="shared" si="3"/>
        <v>7436595</v>
      </c>
      <c r="L36" s="100">
        <f t="shared" si="3"/>
        <v>-2913151</v>
      </c>
      <c r="M36" s="100">
        <f t="shared" si="3"/>
        <v>-2178007</v>
      </c>
      <c r="N36" s="100">
        <f t="shared" si="3"/>
        <v>2345437</v>
      </c>
      <c r="O36" s="100">
        <f t="shared" si="3"/>
        <v>-4041964</v>
      </c>
      <c r="P36" s="100">
        <f t="shared" si="3"/>
        <v>22513</v>
      </c>
      <c r="Q36" s="100">
        <f t="shared" si="3"/>
        <v>4740138</v>
      </c>
      <c r="R36" s="100">
        <f t="shared" si="3"/>
        <v>720687</v>
      </c>
      <c r="S36" s="100">
        <f t="shared" si="3"/>
        <v>-6301391</v>
      </c>
      <c r="T36" s="100">
        <f t="shared" si="3"/>
        <v>3496401</v>
      </c>
      <c r="U36" s="100">
        <f t="shared" si="3"/>
        <v>58699</v>
      </c>
      <c r="V36" s="100">
        <f t="shared" si="3"/>
        <v>-2746291</v>
      </c>
      <c r="W36" s="100">
        <f t="shared" si="3"/>
        <v>134232</v>
      </c>
      <c r="X36" s="100">
        <f t="shared" si="3"/>
        <v>1316412</v>
      </c>
      <c r="Y36" s="100">
        <f t="shared" si="3"/>
        <v>-1182180</v>
      </c>
      <c r="Z36" s="137">
        <f>+IF(X36&lt;&gt;0,+(Y36/X36)*100,0)</f>
        <v>-89.80319231365257</v>
      </c>
      <c r="AA36" s="102">
        <f>+AA15+AA25+AA34</f>
        <v>1316412</v>
      </c>
    </row>
    <row r="37" spans="1:27" ht="13.5">
      <c r="A37" s="249" t="s">
        <v>199</v>
      </c>
      <c r="B37" s="182"/>
      <c r="C37" s="153">
        <v>117282</v>
      </c>
      <c r="D37" s="153"/>
      <c r="E37" s="99">
        <v>530000</v>
      </c>
      <c r="F37" s="100">
        <v>530000</v>
      </c>
      <c r="G37" s="100">
        <v>331664</v>
      </c>
      <c r="H37" s="100">
        <v>6901793</v>
      </c>
      <c r="I37" s="100">
        <v>1267457</v>
      </c>
      <c r="J37" s="100">
        <v>331664</v>
      </c>
      <c r="K37" s="100">
        <v>146063</v>
      </c>
      <c r="L37" s="100">
        <v>7582658</v>
      </c>
      <c r="M37" s="100">
        <v>4669507</v>
      </c>
      <c r="N37" s="100">
        <v>146063</v>
      </c>
      <c r="O37" s="100">
        <v>2491500</v>
      </c>
      <c r="P37" s="100">
        <v>-1550464</v>
      </c>
      <c r="Q37" s="100">
        <v>-1527951</v>
      </c>
      <c r="R37" s="100">
        <v>2491500</v>
      </c>
      <c r="S37" s="100">
        <v>3212187</v>
      </c>
      <c r="T37" s="100">
        <v>-3089204</v>
      </c>
      <c r="U37" s="100">
        <v>407197</v>
      </c>
      <c r="V37" s="100">
        <v>3212187</v>
      </c>
      <c r="W37" s="100">
        <v>331664</v>
      </c>
      <c r="X37" s="100">
        <v>530000</v>
      </c>
      <c r="Y37" s="100">
        <v>-198336</v>
      </c>
      <c r="Z37" s="137">
        <v>-37.42</v>
      </c>
      <c r="AA37" s="102">
        <v>530000</v>
      </c>
    </row>
    <row r="38" spans="1:27" ht="13.5">
      <c r="A38" s="269" t="s">
        <v>200</v>
      </c>
      <c r="B38" s="256"/>
      <c r="C38" s="257">
        <v>299471</v>
      </c>
      <c r="D38" s="257"/>
      <c r="E38" s="258">
        <v>1846413</v>
      </c>
      <c r="F38" s="259">
        <v>1846413</v>
      </c>
      <c r="G38" s="259">
        <v>6901793</v>
      </c>
      <c r="H38" s="259">
        <v>1267457</v>
      </c>
      <c r="I38" s="259">
        <v>146063</v>
      </c>
      <c r="J38" s="259">
        <v>146063</v>
      </c>
      <c r="K38" s="259">
        <v>7582658</v>
      </c>
      <c r="L38" s="259">
        <v>4669507</v>
      </c>
      <c r="M38" s="259">
        <v>2491500</v>
      </c>
      <c r="N38" s="259">
        <v>2491500</v>
      </c>
      <c r="O38" s="259">
        <v>-1550464</v>
      </c>
      <c r="P38" s="259">
        <v>-1527951</v>
      </c>
      <c r="Q38" s="259">
        <v>3212187</v>
      </c>
      <c r="R38" s="259">
        <v>-1550464</v>
      </c>
      <c r="S38" s="259">
        <v>-3089204</v>
      </c>
      <c r="T38" s="259">
        <v>407197</v>
      </c>
      <c r="U38" s="259">
        <v>465896</v>
      </c>
      <c r="V38" s="259">
        <v>465896</v>
      </c>
      <c r="W38" s="259">
        <v>465896</v>
      </c>
      <c r="X38" s="259">
        <v>1846413</v>
      </c>
      <c r="Y38" s="259">
        <v>-1380517</v>
      </c>
      <c r="Z38" s="260">
        <v>-74.77</v>
      </c>
      <c r="AA38" s="261">
        <v>1846413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21253865</v>
      </c>
      <c r="D5" s="200">
        <f t="shared" si="0"/>
        <v>0</v>
      </c>
      <c r="E5" s="106">
        <f t="shared" si="0"/>
        <v>37029034</v>
      </c>
      <c r="F5" s="106">
        <f t="shared" si="0"/>
        <v>37029034</v>
      </c>
      <c r="G5" s="106">
        <f t="shared" si="0"/>
        <v>1465555</v>
      </c>
      <c r="H5" s="106">
        <f t="shared" si="0"/>
        <v>646380</v>
      </c>
      <c r="I5" s="106">
        <f t="shared" si="0"/>
        <v>2291037</v>
      </c>
      <c r="J5" s="106">
        <f t="shared" si="0"/>
        <v>4402972</v>
      </c>
      <c r="K5" s="106">
        <f t="shared" si="0"/>
        <v>5906043</v>
      </c>
      <c r="L5" s="106">
        <f t="shared" si="0"/>
        <v>970844</v>
      </c>
      <c r="M5" s="106">
        <f t="shared" si="0"/>
        <v>2232913</v>
      </c>
      <c r="N5" s="106">
        <f t="shared" si="0"/>
        <v>9109800</v>
      </c>
      <c r="O5" s="106">
        <f t="shared" si="0"/>
        <v>1615158</v>
      </c>
      <c r="P5" s="106">
        <f t="shared" si="0"/>
        <v>1488516</v>
      </c>
      <c r="Q5" s="106">
        <f t="shared" si="0"/>
        <v>1024649</v>
      </c>
      <c r="R5" s="106">
        <f t="shared" si="0"/>
        <v>4128323</v>
      </c>
      <c r="S5" s="106">
        <f t="shared" si="0"/>
        <v>2354316</v>
      </c>
      <c r="T5" s="106">
        <f t="shared" si="0"/>
        <v>14125307</v>
      </c>
      <c r="U5" s="106">
        <f t="shared" si="0"/>
        <v>1366988</v>
      </c>
      <c r="V5" s="106">
        <f t="shared" si="0"/>
        <v>17846611</v>
      </c>
      <c r="W5" s="106">
        <f t="shared" si="0"/>
        <v>35487706</v>
      </c>
      <c r="X5" s="106">
        <f t="shared" si="0"/>
        <v>37029034</v>
      </c>
      <c r="Y5" s="106">
        <f t="shared" si="0"/>
        <v>-1541328</v>
      </c>
      <c r="Z5" s="201">
        <f>+IF(X5&lt;&gt;0,+(Y5/X5)*100,0)</f>
        <v>-4.162485038092001</v>
      </c>
      <c r="AA5" s="199">
        <f>SUM(AA11:AA18)</f>
        <v>37029034</v>
      </c>
    </row>
    <row r="6" spans="1:27" ht="13.5">
      <c r="A6" s="291" t="s">
        <v>204</v>
      </c>
      <c r="B6" s="142"/>
      <c r="C6" s="62">
        <v>7335577</v>
      </c>
      <c r="D6" s="156"/>
      <c r="E6" s="60">
        <v>4543859</v>
      </c>
      <c r="F6" s="60">
        <v>4543859</v>
      </c>
      <c r="G6" s="60"/>
      <c r="H6" s="60"/>
      <c r="I6" s="60">
        <v>519440</v>
      </c>
      <c r="J6" s="60">
        <v>519440</v>
      </c>
      <c r="K6" s="60">
        <v>437467</v>
      </c>
      <c r="L6" s="60"/>
      <c r="M6" s="60"/>
      <c r="N6" s="60">
        <v>437467</v>
      </c>
      <c r="O6" s="60"/>
      <c r="P6" s="60">
        <v>1026113</v>
      </c>
      <c r="Q6" s="60"/>
      <c r="R6" s="60">
        <v>1026113</v>
      </c>
      <c r="S6" s="60">
        <v>2244229</v>
      </c>
      <c r="T6" s="60"/>
      <c r="U6" s="60"/>
      <c r="V6" s="60">
        <v>2244229</v>
      </c>
      <c r="W6" s="60">
        <v>4227249</v>
      </c>
      <c r="X6" s="60">
        <v>4543859</v>
      </c>
      <c r="Y6" s="60">
        <v>-316610</v>
      </c>
      <c r="Z6" s="140">
        <v>-6.97</v>
      </c>
      <c r="AA6" s="155">
        <v>4543859</v>
      </c>
    </row>
    <row r="7" spans="1:27" ht="13.5">
      <c r="A7" s="291" t="s">
        <v>205</v>
      </c>
      <c r="B7" s="142"/>
      <c r="C7" s="62">
        <v>424680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>
        <v>66857</v>
      </c>
      <c r="T7" s="60"/>
      <c r="U7" s="60">
        <v>322184</v>
      </c>
      <c r="V7" s="60">
        <v>389041</v>
      </c>
      <c r="W7" s="60">
        <v>389041</v>
      </c>
      <c r="X7" s="60"/>
      <c r="Y7" s="60">
        <v>389041</v>
      </c>
      <c r="Z7" s="140"/>
      <c r="AA7" s="155"/>
    </row>
    <row r="8" spans="1:27" ht="13.5">
      <c r="A8" s="291" t="s">
        <v>206</v>
      </c>
      <c r="B8" s="142"/>
      <c r="C8" s="62">
        <v>9357687</v>
      </c>
      <c r="D8" s="156"/>
      <c r="E8" s="60">
        <v>31556579</v>
      </c>
      <c r="F8" s="60">
        <v>31556579</v>
      </c>
      <c r="G8" s="60">
        <v>1464623</v>
      </c>
      <c r="H8" s="60">
        <v>627837</v>
      </c>
      <c r="I8" s="60">
        <v>1771597</v>
      </c>
      <c r="J8" s="60">
        <v>3864057</v>
      </c>
      <c r="K8" s="60">
        <v>5371194</v>
      </c>
      <c r="L8" s="60">
        <v>970844</v>
      </c>
      <c r="M8" s="60">
        <v>1886200</v>
      </c>
      <c r="N8" s="60">
        <v>8228238</v>
      </c>
      <c r="O8" s="60">
        <v>1615158</v>
      </c>
      <c r="P8" s="60">
        <v>462403</v>
      </c>
      <c r="Q8" s="60">
        <v>859807</v>
      </c>
      <c r="R8" s="60">
        <v>2937368</v>
      </c>
      <c r="S8" s="60">
        <v>36175</v>
      </c>
      <c r="T8" s="60">
        <v>14090270</v>
      </c>
      <c r="U8" s="60">
        <v>596081</v>
      </c>
      <c r="V8" s="60">
        <v>14722526</v>
      </c>
      <c r="W8" s="60">
        <v>29752189</v>
      </c>
      <c r="X8" s="60">
        <v>31556579</v>
      </c>
      <c r="Y8" s="60">
        <v>-1804390</v>
      </c>
      <c r="Z8" s="140">
        <v>-5.72</v>
      </c>
      <c r="AA8" s="155">
        <v>31556579</v>
      </c>
    </row>
    <row r="9" spans="1:27" ht="13.5">
      <c r="A9" s="291" t="s">
        <v>207</v>
      </c>
      <c r="B9" s="142"/>
      <c r="C9" s="62">
        <v>3017844</v>
      </c>
      <c r="D9" s="156"/>
      <c r="E9" s="60"/>
      <c r="F9" s="60"/>
      <c r="G9" s="60"/>
      <c r="H9" s="60"/>
      <c r="I9" s="60"/>
      <c r="J9" s="60"/>
      <c r="K9" s="60">
        <v>89896</v>
      </c>
      <c r="L9" s="60"/>
      <c r="M9" s="60">
        <v>346713</v>
      </c>
      <c r="N9" s="60">
        <v>436609</v>
      </c>
      <c r="O9" s="60"/>
      <c r="P9" s="60"/>
      <c r="Q9" s="60"/>
      <c r="R9" s="60"/>
      <c r="S9" s="60"/>
      <c r="T9" s="60"/>
      <c r="U9" s="60">
        <v>9173</v>
      </c>
      <c r="V9" s="60">
        <v>9173</v>
      </c>
      <c r="W9" s="60">
        <v>445782</v>
      </c>
      <c r="X9" s="60"/>
      <c r="Y9" s="60">
        <v>445782</v>
      </c>
      <c r="Z9" s="140"/>
      <c r="AA9" s="155"/>
    </row>
    <row r="10" spans="1:27" ht="13.5">
      <c r="A10" s="291" t="s">
        <v>208</v>
      </c>
      <c r="B10" s="142"/>
      <c r="C10" s="62">
        <v>92</v>
      </c>
      <c r="D10" s="156"/>
      <c r="E10" s="60">
        <v>150000</v>
      </c>
      <c r="F10" s="60">
        <v>150000</v>
      </c>
      <c r="G10" s="60">
        <v>932</v>
      </c>
      <c r="H10" s="60"/>
      <c r="I10" s="60"/>
      <c r="J10" s="60">
        <v>932</v>
      </c>
      <c r="K10" s="60"/>
      <c r="L10" s="60"/>
      <c r="M10" s="60"/>
      <c r="N10" s="60"/>
      <c r="O10" s="60"/>
      <c r="P10" s="60"/>
      <c r="Q10" s="60">
        <v>152592</v>
      </c>
      <c r="R10" s="60">
        <v>152592</v>
      </c>
      <c r="S10" s="60"/>
      <c r="T10" s="60"/>
      <c r="U10" s="60">
        <v>206800</v>
      </c>
      <c r="V10" s="60">
        <v>206800</v>
      </c>
      <c r="W10" s="60">
        <v>360324</v>
      </c>
      <c r="X10" s="60">
        <v>150000</v>
      </c>
      <c r="Y10" s="60">
        <v>210324</v>
      </c>
      <c r="Z10" s="140">
        <v>140.22</v>
      </c>
      <c r="AA10" s="155">
        <v>150000</v>
      </c>
    </row>
    <row r="11" spans="1:27" ht="13.5">
      <c r="A11" s="292" t="s">
        <v>209</v>
      </c>
      <c r="B11" s="142"/>
      <c r="C11" s="293">
        <f aca="true" t="shared" si="1" ref="C11:Y11">SUM(C6:C10)</f>
        <v>20135880</v>
      </c>
      <c r="D11" s="294">
        <f t="shared" si="1"/>
        <v>0</v>
      </c>
      <c r="E11" s="295">
        <f t="shared" si="1"/>
        <v>36250438</v>
      </c>
      <c r="F11" s="295">
        <f t="shared" si="1"/>
        <v>36250438</v>
      </c>
      <c r="G11" s="295">
        <f t="shared" si="1"/>
        <v>1465555</v>
      </c>
      <c r="H11" s="295">
        <f t="shared" si="1"/>
        <v>627837</v>
      </c>
      <c r="I11" s="295">
        <f t="shared" si="1"/>
        <v>2291037</v>
      </c>
      <c r="J11" s="295">
        <f t="shared" si="1"/>
        <v>4384429</v>
      </c>
      <c r="K11" s="295">
        <f t="shared" si="1"/>
        <v>5898557</v>
      </c>
      <c r="L11" s="295">
        <f t="shared" si="1"/>
        <v>970844</v>
      </c>
      <c r="M11" s="295">
        <f t="shared" si="1"/>
        <v>2232913</v>
      </c>
      <c r="N11" s="295">
        <f t="shared" si="1"/>
        <v>9102314</v>
      </c>
      <c r="O11" s="295">
        <f t="shared" si="1"/>
        <v>1615158</v>
      </c>
      <c r="P11" s="295">
        <f t="shared" si="1"/>
        <v>1488516</v>
      </c>
      <c r="Q11" s="295">
        <f t="shared" si="1"/>
        <v>1012399</v>
      </c>
      <c r="R11" s="295">
        <f t="shared" si="1"/>
        <v>4116073</v>
      </c>
      <c r="S11" s="295">
        <f t="shared" si="1"/>
        <v>2347261</v>
      </c>
      <c r="T11" s="295">
        <f t="shared" si="1"/>
        <v>14090270</v>
      </c>
      <c r="U11" s="295">
        <f t="shared" si="1"/>
        <v>1134238</v>
      </c>
      <c r="V11" s="295">
        <f t="shared" si="1"/>
        <v>17571769</v>
      </c>
      <c r="W11" s="295">
        <f t="shared" si="1"/>
        <v>35174585</v>
      </c>
      <c r="X11" s="295">
        <f t="shared" si="1"/>
        <v>36250438</v>
      </c>
      <c r="Y11" s="295">
        <f t="shared" si="1"/>
        <v>-1075853</v>
      </c>
      <c r="Z11" s="296">
        <f>+IF(X11&lt;&gt;0,+(Y11/X11)*100,0)</f>
        <v>-2.9678344851998757</v>
      </c>
      <c r="AA11" s="297">
        <f>SUM(AA6:AA10)</f>
        <v>36250438</v>
      </c>
    </row>
    <row r="12" spans="1:27" ht="13.5">
      <c r="A12" s="298" t="s">
        <v>210</v>
      </c>
      <c r="B12" s="136"/>
      <c r="C12" s="62"/>
      <c r="D12" s="156"/>
      <c r="E12" s="60">
        <v>638596</v>
      </c>
      <c r="F12" s="60">
        <v>638596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12250</v>
      </c>
      <c r="R12" s="60">
        <v>12250</v>
      </c>
      <c r="S12" s="60"/>
      <c r="T12" s="60"/>
      <c r="U12" s="60">
        <v>232750</v>
      </c>
      <c r="V12" s="60">
        <v>232750</v>
      </c>
      <c r="W12" s="60">
        <v>245000</v>
      </c>
      <c r="X12" s="60">
        <v>638596</v>
      </c>
      <c r="Y12" s="60">
        <v>-393596</v>
      </c>
      <c r="Z12" s="140">
        <v>-61.63</v>
      </c>
      <c r="AA12" s="155">
        <v>638596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50000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1067985</v>
      </c>
      <c r="D15" s="156"/>
      <c r="E15" s="60">
        <v>140000</v>
      </c>
      <c r="F15" s="60">
        <v>140000</v>
      </c>
      <c r="G15" s="60"/>
      <c r="H15" s="60">
        <v>18543</v>
      </c>
      <c r="I15" s="60"/>
      <c r="J15" s="60">
        <v>18543</v>
      </c>
      <c r="K15" s="60">
        <v>7486</v>
      </c>
      <c r="L15" s="60"/>
      <c r="M15" s="60"/>
      <c r="N15" s="60">
        <v>7486</v>
      </c>
      <c r="O15" s="60"/>
      <c r="P15" s="60"/>
      <c r="Q15" s="60"/>
      <c r="R15" s="60"/>
      <c r="S15" s="60">
        <v>7055</v>
      </c>
      <c r="T15" s="60">
        <v>35037</v>
      </c>
      <c r="U15" s="60"/>
      <c r="V15" s="60">
        <v>42092</v>
      </c>
      <c r="W15" s="60">
        <v>68121</v>
      </c>
      <c r="X15" s="60">
        <v>140000</v>
      </c>
      <c r="Y15" s="60">
        <v>-71879</v>
      </c>
      <c r="Z15" s="140">
        <v>-51.34</v>
      </c>
      <c r="AA15" s="155">
        <v>140000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7335577</v>
      </c>
      <c r="D36" s="156">
        <f t="shared" si="4"/>
        <v>0</v>
      </c>
      <c r="E36" s="60">
        <f t="shared" si="4"/>
        <v>4543859</v>
      </c>
      <c r="F36" s="60">
        <f t="shared" si="4"/>
        <v>4543859</v>
      </c>
      <c r="G36" s="60">
        <f t="shared" si="4"/>
        <v>0</v>
      </c>
      <c r="H36" s="60">
        <f t="shared" si="4"/>
        <v>0</v>
      </c>
      <c r="I36" s="60">
        <f t="shared" si="4"/>
        <v>519440</v>
      </c>
      <c r="J36" s="60">
        <f t="shared" si="4"/>
        <v>519440</v>
      </c>
      <c r="K36" s="60">
        <f t="shared" si="4"/>
        <v>437467</v>
      </c>
      <c r="L36" s="60">
        <f t="shared" si="4"/>
        <v>0</v>
      </c>
      <c r="M36" s="60">
        <f t="shared" si="4"/>
        <v>0</v>
      </c>
      <c r="N36" s="60">
        <f t="shared" si="4"/>
        <v>437467</v>
      </c>
      <c r="O36" s="60">
        <f t="shared" si="4"/>
        <v>0</v>
      </c>
      <c r="P36" s="60">
        <f t="shared" si="4"/>
        <v>1026113</v>
      </c>
      <c r="Q36" s="60">
        <f t="shared" si="4"/>
        <v>0</v>
      </c>
      <c r="R36" s="60">
        <f t="shared" si="4"/>
        <v>1026113</v>
      </c>
      <c r="S36" s="60">
        <f t="shared" si="4"/>
        <v>2244229</v>
      </c>
      <c r="T36" s="60">
        <f t="shared" si="4"/>
        <v>0</v>
      </c>
      <c r="U36" s="60">
        <f t="shared" si="4"/>
        <v>0</v>
      </c>
      <c r="V36" s="60">
        <f t="shared" si="4"/>
        <v>2244229</v>
      </c>
      <c r="W36" s="60">
        <f t="shared" si="4"/>
        <v>4227249</v>
      </c>
      <c r="X36" s="60">
        <f t="shared" si="4"/>
        <v>4543859</v>
      </c>
      <c r="Y36" s="60">
        <f t="shared" si="4"/>
        <v>-316610</v>
      </c>
      <c r="Z36" s="140">
        <f aca="true" t="shared" si="5" ref="Z36:Z49">+IF(X36&lt;&gt;0,+(Y36/X36)*100,0)</f>
        <v>-6.967865860274274</v>
      </c>
      <c r="AA36" s="155">
        <f>AA6+AA21</f>
        <v>4543859</v>
      </c>
    </row>
    <row r="37" spans="1:27" ht="13.5">
      <c r="A37" s="291" t="s">
        <v>205</v>
      </c>
      <c r="B37" s="142"/>
      <c r="C37" s="62">
        <f t="shared" si="4"/>
        <v>424680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66857</v>
      </c>
      <c r="T37" s="60">
        <f t="shared" si="4"/>
        <v>0</v>
      </c>
      <c r="U37" s="60">
        <f t="shared" si="4"/>
        <v>322184</v>
      </c>
      <c r="V37" s="60">
        <f t="shared" si="4"/>
        <v>389041</v>
      </c>
      <c r="W37" s="60">
        <f t="shared" si="4"/>
        <v>389041</v>
      </c>
      <c r="X37" s="60">
        <f t="shared" si="4"/>
        <v>0</v>
      </c>
      <c r="Y37" s="60">
        <f t="shared" si="4"/>
        <v>389041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9357687</v>
      </c>
      <c r="D38" s="156">
        <f t="shared" si="4"/>
        <v>0</v>
      </c>
      <c r="E38" s="60">
        <f t="shared" si="4"/>
        <v>31556579</v>
      </c>
      <c r="F38" s="60">
        <f t="shared" si="4"/>
        <v>31556579</v>
      </c>
      <c r="G38" s="60">
        <f t="shared" si="4"/>
        <v>1464623</v>
      </c>
      <c r="H38" s="60">
        <f t="shared" si="4"/>
        <v>627837</v>
      </c>
      <c r="I38" s="60">
        <f t="shared" si="4"/>
        <v>1771597</v>
      </c>
      <c r="J38" s="60">
        <f t="shared" si="4"/>
        <v>3864057</v>
      </c>
      <c r="K38" s="60">
        <f t="shared" si="4"/>
        <v>5371194</v>
      </c>
      <c r="L38" s="60">
        <f t="shared" si="4"/>
        <v>970844</v>
      </c>
      <c r="M38" s="60">
        <f t="shared" si="4"/>
        <v>1886200</v>
      </c>
      <c r="N38" s="60">
        <f t="shared" si="4"/>
        <v>8228238</v>
      </c>
      <c r="O38" s="60">
        <f t="shared" si="4"/>
        <v>1615158</v>
      </c>
      <c r="P38" s="60">
        <f t="shared" si="4"/>
        <v>462403</v>
      </c>
      <c r="Q38" s="60">
        <f t="shared" si="4"/>
        <v>859807</v>
      </c>
      <c r="R38" s="60">
        <f t="shared" si="4"/>
        <v>2937368</v>
      </c>
      <c r="S38" s="60">
        <f t="shared" si="4"/>
        <v>36175</v>
      </c>
      <c r="T38" s="60">
        <f t="shared" si="4"/>
        <v>14090270</v>
      </c>
      <c r="U38" s="60">
        <f t="shared" si="4"/>
        <v>596081</v>
      </c>
      <c r="V38" s="60">
        <f t="shared" si="4"/>
        <v>14722526</v>
      </c>
      <c r="W38" s="60">
        <f t="shared" si="4"/>
        <v>29752189</v>
      </c>
      <c r="X38" s="60">
        <f t="shared" si="4"/>
        <v>31556579</v>
      </c>
      <c r="Y38" s="60">
        <f t="shared" si="4"/>
        <v>-1804390</v>
      </c>
      <c r="Z38" s="140">
        <f t="shared" si="5"/>
        <v>-5.717951873046822</v>
      </c>
      <c r="AA38" s="155">
        <f>AA8+AA23</f>
        <v>31556579</v>
      </c>
    </row>
    <row r="39" spans="1:27" ht="13.5">
      <c r="A39" s="291" t="s">
        <v>207</v>
      </c>
      <c r="B39" s="142"/>
      <c r="C39" s="62">
        <f t="shared" si="4"/>
        <v>3017844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89896</v>
      </c>
      <c r="L39" s="60">
        <f t="shared" si="4"/>
        <v>0</v>
      </c>
      <c r="M39" s="60">
        <f t="shared" si="4"/>
        <v>346713</v>
      </c>
      <c r="N39" s="60">
        <f t="shared" si="4"/>
        <v>436609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9173</v>
      </c>
      <c r="V39" s="60">
        <f t="shared" si="4"/>
        <v>9173</v>
      </c>
      <c r="W39" s="60">
        <f t="shared" si="4"/>
        <v>445782</v>
      </c>
      <c r="X39" s="60">
        <f t="shared" si="4"/>
        <v>0</v>
      </c>
      <c r="Y39" s="60">
        <f t="shared" si="4"/>
        <v>445782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92</v>
      </c>
      <c r="D40" s="156">
        <f t="shared" si="4"/>
        <v>0</v>
      </c>
      <c r="E40" s="60">
        <f t="shared" si="4"/>
        <v>150000</v>
      </c>
      <c r="F40" s="60">
        <f t="shared" si="4"/>
        <v>150000</v>
      </c>
      <c r="G40" s="60">
        <f t="shared" si="4"/>
        <v>932</v>
      </c>
      <c r="H40" s="60">
        <f t="shared" si="4"/>
        <v>0</v>
      </c>
      <c r="I40" s="60">
        <f t="shared" si="4"/>
        <v>0</v>
      </c>
      <c r="J40" s="60">
        <f t="shared" si="4"/>
        <v>932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152592</v>
      </c>
      <c r="R40" s="60">
        <f t="shared" si="4"/>
        <v>152592</v>
      </c>
      <c r="S40" s="60">
        <f t="shared" si="4"/>
        <v>0</v>
      </c>
      <c r="T40" s="60">
        <f t="shared" si="4"/>
        <v>0</v>
      </c>
      <c r="U40" s="60">
        <f t="shared" si="4"/>
        <v>206800</v>
      </c>
      <c r="V40" s="60">
        <f t="shared" si="4"/>
        <v>206800</v>
      </c>
      <c r="W40" s="60">
        <f t="shared" si="4"/>
        <v>360324</v>
      </c>
      <c r="X40" s="60">
        <f t="shared" si="4"/>
        <v>150000</v>
      </c>
      <c r="Y40" s="60">
        <f t="shared" si="4"/>
        <v>210324</v>
      </c>
      <c r="Z40" s="140">
        <f t="shared" si="5"/>
        <v>140.216</v>
      </c>
      <c r="AA40" s="155">
        <f>AA10+AA25</f>
        <v>150000</v>
      </c>
    </row>
    <row r="41" spans="1:27" ht="13.5">
      <c r="A41" s="292" t="s">
        <v>209</v>
      </c>
      <c r="B41" s="142"/>
      <c r="C41" s="293">
        <f aca="true" t="shared" si="6" ref="C41:Y41">SUM(C36:C40)</f>
        <v>20135880</v>
      </c>
      <c r="D41" s="294">
        <f t="shared" si="6"/>
        <v>0</v>
      </c>
      <c r="E41" s="295">
        <f t="shared" si="6"/>
        <v>36250438</v>
      </c>
      <c r="F41" s="295">
        <f t="shared" si="6"/>
        <v>36250438</v>
      </c>
      <c r="G41" s="295">
        <f t="shared" si="6"/>
        <v>1465555</v>
      </c>
      <c r="H41" s="295">
        <f t="shared" si="6"/>
        <v>627837</v>
      </c>
      <c r="I41" s="295">
        <f t="shared" si="6"/>
        <v>2291037</v>
      </c>
      <c r="J41" s="295">
        <f t="shared" si="6"/>
        <v>4384429</v>
      </c>
      <c r="K41" s="295">
        <f t="shared" si="6"/>
        <v>5898557</v>
      </c>
      <c r="L41" s="295">
        <f t="shared" si="6"/>
        <v>970844</v>
      </c>
      <c r="M41" s="295">
        <f t="shared" si="6"/>
        <v>2232913</v>
      </c>
      <c r="N41" s="295">
        <f t="shared" si="6"/>
        <v>9102314</v>
      </c>
      <c r="O41" s="295">
        <f t="shared" si="6"/>
        <v>1615158</v>
      </c>
      <c r="P41" s="295">
        <f t="shared" si="6"/>
        <v>1488516</v>
      </c>
      <c r="Q41" s="295">
        <f t="shared" si="6"/>
        <v>1012399</v>
      </c>
      <c r="R41" s="295">
        <f t="shared" si="6"/>
        <v>4116073</v>
      </c>
      <c r="S41" s="295">
        <f t="shared" si="6"/>
        <v>2347261</v>
      </c>
      <c r="T41" s="295">
        <f t="shared" si="6"/>
        <v>14090270</v>
      </c>
      <c r="U41" s="295">
        <f t="shared" si="6"/>
        <v>1134238</v>
      </c>
      <c r="V41" s="295">
        <f t="shared" si="6"/>
        <v>17571769</v>
      </c>
      <c r="W41" s="295">
        <f t="shared" si="6"/>
        <v>35174585</v>
      </c>
      <c r="X41" s="295">
        <f t="shared" si="6"/>
        <v>36250438</v>
      </c>
      <c r="Y41" s="295">
        <f t="shared" si="6"/>
        <v>-1075853</v>
      </c>
      <c r="Z41" s="296">
        <f t="shared" si="5"/>
        <v>-2.9678344851998757</v>
      </c>
      <c r="AA41" s="297">
        <f>SUM(AA36:AA40)</f>
        <v>36250438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638596</v>
      </c>
      <c r="F42" s="54">
        <f t="shared" si="7"/>
        <v>638596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12250</v>
      </c>
      <c r="R42" s="54">
        <f t="shared" si="7"/>
        <v>12250</v>
      </c>
      <c r="S42" s="54">
        <f t="shared" si="7"/>
        <v>0</v>
      </c>
      <c r="T42" s="54">
        <f t="shared" si="7"/>
        <v>0</v>
      </c>
      <c r="U42" s="54">
        <f t="shared" si="7"/>
        <v>232750</v>
      </c>
      <c r="V42" s="54">
        <f t="shared" si="7"/>
        <v>232750</v>
      </c>
      <c r="W42" s="54">
        <f t="shared" si="7"/>
        <v>245000</v>
      </c>
      <c r="X42" s="54">
        <f t="shared" si="7"/>
        <v>638596</v>
      </c>
      <c r="Y42" s="54">
        <f t="shared" si="7"/>
        <v>-393596</v>
      </c>
      <c r="Z42" s="184">
        <f t="shared" si="5"/>
        <v>-61.634585872758365</v>
      </c>
      <c r="AA42" s="130">
        <f aca="true" t="shared" si="8" ref="AA42:AA48">AA12+AA27</f>
        <v>638596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50000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1067985</v>
      </c>
      <c r="D45" s="129">
        <f t="shared" si="7"/>
        <v>0</v>
      </c>
      <c r="E45" s="54">
        <f t="shared" si="7"/>
        <v>140000</v>
      </c>
      <c r="F45" s="54">
        <f t="shared" si="7"/>
        <v>140000</v>
      </c>
      <c r="G45" s="54">
        <f t="shared" si="7"/>
        <v>0</v>
      </c>
      <c r="H45" s="54">
        <f t="shared" si="7"/>
        <v>18543</v>
      </c>
      <c r="I45" s="54">
        <f t="shared" si="7"/>
        <v>0</v>
      </c>
      <c r="J45" s="54">
        <f t="shared" si="7"/>
        <v>18543</v>
      </c>
      <c r="K45" s="54">
        <f t="shared" si="7"/>
        <v>7486</v>
      </c>
      <c r="L45" s="54">
        <f t="shared" si="7"/>
        <v>0</v>
      </c>
      <c r="M45" s="54">
        <f t="shared" si="7"/>
        <v>0</v>
      </c>
      <c r="N45" s="54">
        <f t="shared" si="7"/>
        <v>7486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7055</v>
      </c>
      <c r="T45" s="54">
        <f t="shared" si="7"/>
        <v>35037</v>
      </c>
      <c r="U45" s="54">
        <f t="shared" si="7"/>
        <v>0</v>
      </c>
      <c r="V45" s="54">
        <f t="shared" si="7"/>
        <v>42092</v>
      </c>
      <c r="W45" s="54">
        <f t="shared" si="7"/>
        <v>68121</v>
      </c>
      <c r="X45" s="54">
        <f t="shared" si="7"/>
        <v>140000</v>
      </c>
      <c r="Y45" s="54">
        <f t="shared" si="7"/>
        <v>-71879</v>
      </c>
      <c r="Z45" s="184">
        <f t="shared" si="5"/>
        <v>-51.34214285714286</v>
      </c>
      <c r="AA45" s="130">
        <f t="shared" si="8"/>
        <v>140000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21253865</v>
      </c>
      <c r="D49" s="218">
        <f t="shared" si="9"/>
        <v>0</v>
      </c>
      <c r="E49" s="220">
        <f t="shared" si="9"/>
        <v>37029034</v>
      </c>
      <c r="F49" s="220">
        <f t="shared" si="9"/>
        <v>37029034</v>
      </c>
      <c r="G49" s="220">
        <f t="shared" si="9"/>
        <v>1465555</v>
      </c>
      <c r="H49" s="220">
        <f t="shared" si="9"/>
        <v>646380</v>
      </c>
      <c r="I49" s="220">
        <f t="shared" si="9"/>
        <v>2291037</v>
      </c>
      <c r="J49" s="220">
        <f t="shared" si="9"/>
        <v>4402972</v>
      </c>
      <c r="K49" s="220">
        <f t="shared" si="9"/>
        <v>5906043</v>
      </c>
      <c r="L49" s="220">
        <f t="shared" si="9"/>
        <v>970844</v>
      </c>
      <c r="M49" s="220">
        <f t="shared" si="9"/>
        <v>2232913</v>
      </c>
      <c r="N49" s="220">
        <f t="shared" si="9"/>
        <v>9109800</v>
      </c>
      <c r="O49" s="220">
        <f t="shared" si="9"/>
        <v>1615158</v>
      </c>
      <c r="P49" s="220">
        <f t="shared" si="9"/>
        <v>1488516</v>
      </c>
      <c r="Q49" s="220">
        <f t="shared" si="9"/>
        <v>1024649</v>
      </c>
      <c r="R49" s="220">
        <f t="shared" si="9"/>
        <v>4128323</v>
      </c>
      <c r="S49" s="220">
        <f t="shared" si="9"/>
        <v>2354316</v>
      </c>
      <c r="T49" s="220">
        <f t="shared" si="9"/>
        <v>14125307</v>
      </c>
      <c r="U49" s="220">
        <f t="shared" si="9"/>
        <v>1366988</v>
      </c>
      <c r="V49" s="220">
        <f t="shared" si="9"/>
        <v>17846611</v>
      </c>
      <c r="W49" s="220">
        <f t="shared" si="9"/>
        <v>35487706</v>
      </c>
      <c r="X49" s="220">
        <f t="shared" si="9"/>
        <v>37029034</v>
      </c>
      <c r="Y49" s="220">
        <f t="shared" si="9"/>
        <v>-1541328</v>
      </c>
      <c r="Z49" s="221">
        <f t="shared" si="5"/>
        <v>-4.162485038092001</v>
      </c>
      <c r="AA49" s="222">
        <f>SUM(AA41:AA48)</f>
        <v>37029034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1077252</v>
      </c>
      <c r="F51" s="54">
        <f t="shared" si="10"/>
        <v>1077252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1077252</v>
      </c>
      <c r="Y51" s="54">
        <f t="shared" si="10"/>
        <v>-1077252</v>
      </c>
      <c r="Z51" s="184">
        <f>+IF(X51&lt;&gt;0,+(Y51/X51)*100,0)</f>
        <v>-100</v>
      </c>
      <c r="AA51" s="130">
        <f>SUM(AA57:AA61)</f>
        <v>1077252</v>
      </c>
    </row>
    <row r="52" spans="1:27" ht="13.5">
      <c r="A52" s="310" t="s">
        <v>204</v>
      </c>
      <c r="B52" s="142"/>
      <c r="C52" s="62"/>
      <c r="D52" s="156"/>
      <c r="E52" s="60">
        <v>160275</v>
      </c>
      <c r="F52" s="60">
        <v>160275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160275</v>
      </c>
      <c r="Y52" s="60">
        <v>-160275</v>
      </c>
      <c r="Z52" s="140">
        <v>-100</v>
      </c>
      <c r="AA52" s="155">
        <v>160275</v>
      </c>
    </row>
    <row r="53" spans="1:27" ht="13.5">
      <c r="A53" s="310" t="s">
        <v>205</v>
      </c>
      <c r="B53" s="142"/>
      <c r="C53" s="62"/>
      <c r="D53" s="156"/>
      <c r="E53" s="60">
        <v>173425</v>
      </c>
      <c r="F53" s="60">
        <v>173425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173425</v>
      </c>
      <c r="Y53" s="60">
        <v>-173425</v>
      </c>
      <c r="Z53" s="140">
        <v>-100</v>
      </c>
      <c r="AA53" s="155">
        <v>173425</v>
      </c>
    </row>
    <row r="54" spans="1:27" ht="13.5">
      <c r="A54" s="310" t="s">
        <v>206</v>
      </c>
      <c r="B54" s="142"/>
      <c r="C54" s="62"/>
      <c r="D54" s="156"/>
      <c r="E54" s="60">
        <v>90000</v>
      </c>
      <c r="F54" s="60">
        <v>90000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90000</v>
      </c>
      <c r="Y54" s="60">
        <v>-90000</v>
      </c>
      <c r="Z54" s="140">
        <v>-100</v>
      </c>
      <c r="AA54" s="155">
        <v>90000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423700</v>
      </c>
      <c r="F57" s="295">
        <f t="shared" si="11"/>
        <v>423700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423700</v>
      </c>
      <c r="Y57" s="295">
        <f t="shared" si="11"/>
        <v>-423700</v>
      </c>
      <c r="Z57" s="296">
        <f>+IF(X57&lt;&gt;0,+(Y57/X57)*100,0)</f>
        <v>-100</v>
      </c>
      <c r="AA57" s="297">
        <f>SUM(AA52:AA56)</f>
        <v>423700</v>
      </c>
    </row>
    <row r="58" spans="1:27" ht="13.5">
      <c r="A58" s="311" t="s">
        <v>210</v>
      </c>
      <c r="B58" s="136"/>
      <c r="C58" s="62"/>
      <c r="D58" s="156"/>
      <c r="E58" s="60">
        <v>37055</v>
      </c>
      <c r="F58" s="60">
        <v>37055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37055</v>
      </c>
      <c r="Y58" s="60">
        <v>-37055</v>
      </c>
      <c r="Z58" s="140">
        <v>-100</v>
      </c>
      <c r="AA58" s="155">
        <v>37055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616497</v>
      </c>
      <c r="F61" s="60">
        <v>616497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616497</v>
      </c>
      <c r="Y61" s="60">
        <v>-616497</v>
      </c>
      <c r="Z61" s="140">
        <v>-100</v>
      </c>
      <c r="AA61" s="155">
        <v>616497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3082851</v>
      </c>
      <c r="D66" s="274">
        <v>749500</v>
      </c>
      <c r="E66" s="275">
        <v>1077251</v>
      </c>
      <c r="F66" s="275">
        <v>749500</v>
      </c>
      <c r="G66" s="275">
        <v>28726</v>
      </c>
      <c r="H66" s="275">
        <v>77545</v>
      </c>
      <c r="I66" s="275">
        <v>46236</v>
      </c>
      <c r="J66" s="275">
        <v>152507</v>
      </c>
      <c r="K66" s="275">
        <v>35659</v>
      </c>
      <c r="L66" s="275"/>
      <c r="M66" s="275">
        <v>64110</v>
      </c>
      <c r="N66" s="275">
        <v>99769</v>
      </c>
      <c r="O66" s="275">
        <v>58818</v>
      </c>
      <c r="P66" s="275">
        <v>42798</v>
      </c>
      <c r="Q66" s="275">
        <v>42817</v>
      </c>
      <c r="R66" s="275">
        <v>144433</v>
      </c>
      <c r="S66" s="275"/>
      <c r="T66" s="275"/>
      <c r="U66" s="275"/>
      <c r="V66" s="275"/>
      <c r="W66" s="275">
        <v>396709</v>
      </c>
      <c r="X66" s="275">
        <v>749500</v>
      </c>
      <c r="Y66" s="275">
        <v>-352791</v>
      </c>
      <c r="Z66" s="140">
        <v>-47.07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>
        <v>68808</v>
      </c>
      <c r="T68" s="60">
        <v>93913</v>
      </c>
      <c r="U68" s="60">
        <v>121484</v>
      </c>
      <c r="V68" s="60">
        <v>284205</v>
      </c>
      <c r="W68" s="60">
        <v>284205</v>
      </c>
      <c r="X68" s="60"/>
      <c r="Y68" s="60">
        <v>284205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3082851</v>
      </c>
      <c r="D69" s="218">
        <f t="shared" si="12"/>
        <v>749500</v>
      </c>
      <c r="E69" s="220">
        <f t="shared" si="12"/>
        <v>1077251</v>
      </c>
      <c r="F69" s="220">
        <f t="shared" si="12"/>
        <v>749500</v>
      </c>
      <c r="G69" s="220">
        <f t="shared" si="12"/>
        <v>28726</v>
      </c>
      <c r="H69" s="220">
        <f t="shared" si="12"/>
        <v>77545</v>
      </c>
      <c r="I69" s="220">
        <f t="shared" si="12"/>
        <v>46236</v>
      </c>
      <c r="J69" s="220">
        <f t="shared" si="12"/>
        <v>152507</v>
      </c>
      <c r="K69" s="220">
        <f t="shared" si="12"/>
        <v>35659</v>
      </c>
      <c r="L69" s="220">
        <f t="shared" si="12"/>
        <v>0</v>
      </c>
      <c r="M69" s="220">
        <f t="shared" si="12"/>
        <v>64110</v>
      </c>
      <c r="N69" s="220">
        <f t="shared" si="12"/>
        <v>99769</v>
      </c>
      <c r="O69" s="220">
        <f t="shared" si="12"/>
        <v>58818</v>
      </c>
      <c r="P69" s="220">
        <f t="shared" si="12"/>
        <v>42798</v>
      </c>
      <c r="Q69" s="220">
        <f t="shared" si="12"/>
        <v>42817</v>
      </c>
      <c r="R69" s="220">
        <f t="shared" si="12"/>
        <v>144433</v>
      </c>
      <c r="S69" s="220">
        <f t="shared" si="12"/>
        <v>68808</v>
      </c>
      <c r="T69" s="220">
        <f t="shared" si="12"/>
        <v>93913</v>
      </c>
      <c r="U69" s="220">
        <f t="shared" si="12"/>
        <v>121484</v>
      </c>
      <c r="V69" s="220">
        <f t="shared" si="12"/>
        <v>284205</v>
      </c>
      <c r="W69" s="220">
        <f t="shared" si="12"/>
        <v>680914</v>
      </c>
      <c r="X69" s="220">
        <f t="shared" si="12"/>
        <v>749500</v>
      </c>
      <c r="Y69" s="220">
        <f t="shared" si="12"/>
        <v>-68586</v>
      </c>
      <c r="Z69" s="221">
        <f>+IF(X69&lt;&gt;0,+(Y69/X69)*100,0)</f>
        <v>-9.150900600400266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20135880</v>
      </c>
      <c r="D5" s="357">
        <f t="shared" si="0"/>
        <v>0</v>
      </c>
      <c r="E5" s="356">
        <f t="shared" si="0"/>
        <v>36250438</v>
      </c>
      <c r="F5" s="358">
        <f t="shared" si="0"/>
        <v>36250438</v>
      </c>
      <c r="G5" s="358">
        <f t="shared" si="0"/>
        <v>1465555</v>
      </c>
      <c r="H5" s="356">
        <f t="shared" si="0"/>
        <v>627837</v>
      </c>
      <c r="I5" s="356">
        <f t="shared" si="0"/>
        <v>2291037</v>
      </c>
      <c r="J5" s="358">
        <f t="shared" si="0"/>
        <v>4384429</v>
      </c>
      <c r="K5" s="358">
        <f t="shared" si="0"/>
        <v>5898557</v>
      </c>
      <c r="L5" s="356">
        <f t="shared" si="0"/>
        <v>970844</v>
      </c>
      <c r="M5" s="356">
        <f t="shared" si="0"/>
        <v>2232913</v>
      </c>
      <c r="N5" s="358">
        <f t="shared" si="0"/>
        <v>9102314</v>
      </c>
      <c r="O5" s="358">
        <f t="shared" si="0"/>
        <v>1615158</v>
      </c>
      <c r="P5" s="356">
        <f t="shared" si="0"/>
        <v>1488516</v>
      </c>
      <c r="Q5" s="356">
        <f t="shared" si="0"/>
        <v>1012399</v>
      </c>
      <c r="R5" s="358">
        <f t="shared" si="0"/>
        <v>4116073</v>
      </c>
      <c r="S5" s="358">
        <f t="shared" si="0"/>
        <v>2347261</v>
      </c>
      <c r="T5" s="356">
        <f t="shared" si="0"/>
        <v>14090270</v>
      </c>
      <c r="U5" s="356">
        <f t="shared" si="0"/>
        <v>1134238</v>
      </c>
      <c r="V5" s="358">
        <f t="shared" si="0"/>
        <v>17571769</v>
      </c>
      <c r="W5" s="358">
        <f t="shared" si="0"/>
        <v>35174585</v>
      </c>
      <c r="X5" s="356">
        <f t="shared" si="0"/>
        <v>36250438</v>
      </c>
      <c r="Y5" s="358">
        <f t="shared" si="0"/>
        <v>-1075853</v>
      </c>
      <c r="Z5" s="359">
        <f>+IF(X5&lt;&gt;0,+(Y5/X5)*100,0)</f>
        <v>-2.9678344851998757</v>
      </c>
      <c r="AA5" s="360">
        <f>+AA6+AA8+AA11+AA13+AA15</f>
        <v>36250438</v>
      </c>
    </row>
    <row r="6" spans="1:27" ht="13.5">
      <c r="A6" s="361" t="s">
        <v>204</v>
      </c>
      <c r="B6" s="142"/>
      <c r="C6" s="60">
        <f>+C7</f>
        <v>7335577</v>
      </c>
      <c r="D6" s="340">
        <f aca="true" t="shared" si="1" ref="D6:AA6">+D7</f>
        <v>0</v>
      </c>
      <c r="E6" s="60">
        <f t="shared" si="1"/>
        <v>4543859</v>
      </c>
      <c r="F6" s="59">
        <f t="shared" si="1"/>
        <v>4543859</v>
      </c>
      <c r="G6" s="59">
        <f t="shared" si="1"/>
        <v>0</v>
      </c>
      <c r="H6" s="60">
        <f t="shared" si="1"/>
        <v>0</v>
      </c>
      <c r="I6" s="60">
        <f t="shared" si="1"/>
        <v>519440</v>
      </c>
      <c r="J6" s="59">
        <f t="shared" si="1"/>
        <v>519440</v>
      </c>
      <c r="K6" s="59">
        <f t="shared" si="1"/>
        <v>437467</v>
      </c>
      <c r="L6" s="60">
        <f t="shared" si="1"/>
        <v>0</v>
      </c>
      <c r="M6" s="60">
        <f t="shared" si="1"/>
        <v>0</v>
      </c>
      <c r="N6" s="59">
        <f t="shared" si="1"/>
        <v>437467</v>
      </c>
      <c r="O6" s="59">
        <f t="shared" si="1"/>
        <v>0</v>
      </c>
      <c r="P6" s="60">
        <f t="shared" si="1"/>
        <v>1026113</v>
      </c>
      <c r="Q6" s="60">
        <f t="shared" si="1"/>
        <v>0</v>
      </c>
      <c r="R6" s="59">
        <f t="shared" si="1"/>
        <v>1026113</v>
      </c>
      <c r="S6" s="59">
        <f t="shared" si="1"/>
        <v>2244229</v>
      </c>
      <c r="T6" s="60">
        <f t="shared" si="1"/>
        <v>0</v>
      </c>
      <c r="U6" s="60">
        <f t="shared" si="1"/>
        <v>0</v>
      </c>
      <c r="V6" s="59">
        <f t="shared" si="1"/>
        <v>2244229</v>
      </c>
      <c r="W6" s="59">
        <f t="shared" si="1"/>
        <v>4227249</v>
      </c>
      <c r="X6" s="60">
        <f t="shared" si="1"/>
        <v>4543859</v>
      </c>
      <c r="Y6" s="59">
        <f t="shared" si="1"/>
        <v>-316610</v>
      </c>
      <c r="Z6" s="61">
        <f>+IF(X6&lt;&gt;0,+(Y6/X6)*100,0)</f>
        <v>-6.967865860274274</v>
      </c>
      <c r="AA6" s="62">
        <f t="shared" si="1"/>
        <v>4543859</v>
      </c>
    </row>
    <row r="7" spans="1:27" ht="13.5">
      <c r="A7" s="291" t="s">
        <v>228</v>
      </c>
      <c r="B7" s="142"/>
      <c r="C7" s="60">
        <v>7335577</v>
      </c>
      <c r="D7" s="340"/>
      <c r="E7" s="60">
        <v>4543859</v>
      </c>
      <c r="F7" s="59">
        <v>4543859</v>
      </c>
      <c r="G7" s="59"/>
      <c r="H7" s="60"/>
      <c r="I7" s="60">
        <v>519440</v>
      </c>
      <c r="J7" s="59">
        <v>519440</v>
      </c>
      <c r="K7" s="59">
        <v>437467</v>
      </c>
      <c r="L7" s="60"/>
      <c r="M7" s="60"/>
      <c r="N7" s="59">
        <v>437467</v>
      </c>
      <c r="O7" s="59"/>
      <c r="P7" s="60">
        <v>1026113</v>
      </c>
      <c r="Q7" s="60"/>
      <c r="R7" s="59">
        <v>1026113</v>
      </c>
      <c r="S7" s="59">
        <v>2244229</v>
      </c>
      <c r="T7" s="60"/>
      <c r="U7" s="60"/>
      <c r="V7" s="59">
        <v>2244229</v>
      </c>
      <c r="W7" s="59">
        <v>4227249</v>
      </c>
      <c r="X7" s="60">
        <v>4543859</v>
      </c>
      <c r="Y7" s="59">
        <v>-316610</v>
      </c>
      <c r="Z7" s="61">
        <v>-6.97</v>
      </c>
      <c r="AA7" s="62">
        <v>4543859</v>
      </c>
    </row>
    <row r="8" spans="1:27" ht="13.5">
      <c r="A8" s="361" t="s">
        <v>205</v>
      </c>
      <c r="B8" s="142"/>
      <c r="C8" s="60">
        <f aca="true" t="shared" si="2" ref="C8:Y8">SUM(C9:C10)</f>
        <v>424680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66857</v>
      </c>
      <c r="T8" s="60">
        <f t="shared" si="2"/>
        <v>0</v>
      </c>
      <c r="U8" s="60">
        <f t="shared" si="2"/>
        <v>322184</v>
      </c>
      <c r="V8" s="59">
        <f t="shared" si="2"/>
        <v>389041</v>
      </c>
      <c r="W8" s="59">
        <f t="shared" si="2"/>
        <v>389041</v>
      </c>
      <c r="X8" s="60">
        <f t="shared" si="2"/>
        <v>0</v>
      </c>
      <c r="Y8" s="59">
        <f t="shared" si="2"/>
        <v>389041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424680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>
        <v>66857</v>
      </c>
      <c r="T10" s="60"/>
      <c r="U10" s="60">
        <v>322184</v>
      </c>
      <c r="V10" s="59">
        <v>389041</v>
      </c>
      <c r="W10" s="59">
        <v>389041</v>
      </c>
      <c r="X10" s="60"/>
      <c r="Y10" s="59">
        <v>389041</v>
      </c>
      <c r="Z10" s="61"/>
      <c r="AA10" s="62"/>
    </row>
    <row r="11" spans="1:27" ht="13.5">
      <c r="A11" s="361" t="s">
        <v>206</v>
      </c>
      <c r="B11" s="142"/>
      <c r="C11" s="362">
        <f>+C12</f>
        <v>9357687</v>
      </c>
      <c r="D11" s="363">
        <f aca="true" t="shared" si="3" ref="D11:AA11">+D12</f>
        <v>0</v>
      </c>
      <c r="E11" s="362">
        <f t="shared" si="3"/>
        <v>31556579</v>
      </c>
      <c r="F11" s="364">
        <f t="shared" si="3"/>
        <v>31556579</v>
      </c>
      <c r="G11" s="364">
        <f t="shared" si="3"/>
        <v>1464623</v>
      </c>
      <c r="H11" s="362">
        <f t="shared" si="3"/>
        <v>627837</v>
      </c>
      <c r="I11" s="362">
        <f t="shared" si="3"/>
        <v>1771597</v>
      </c>
      <c r="J11" s="364">
        <f t="shared" si="3"/>
        <v>3864057</v>
      </c>
      <c r="K11" s="364">
        <f t="shared" si="3"/>
        <v>5371194</v>
      </c>
      <c r="L11" s="362">
        <f t="shared" si="3"/>
        <v>970844</v>
      </c>
      <c r="M11" s="362">
        <f t="shared" si="3"/>
        <v>1886200</v>
      </c>
      <c r="N11" s="364">
        <f t="shared" si="3"/>
        <v>8228238</v>
      </c>
      <c r="O11" s="364">
        <f t="shared" si="3"/>
        <v>1615158</v>
      </c>
      <c r="P11" s="362">
        <f t="shared" si="3"/>
        <v>462403</v>
      </c>
      <c r="Q11" s="362">
        <f t="shared" si="3"/>
        <v>859807</v>
      </c>
      <c r="R11" s="364">
        <f t="shared" si="3"/>
        <v>2937368</v>
      </c>
      <c r="S11" s="364">
        <f t="shared" si="3"/>
        <v>36175</v>
      </c>
      <c r="T11" s="362">
        <f t="shared" si="3"/>
        <v>14090270</v>
      </c>
      <c r="U11" s="362">
        <f t="shared" si="3"/>
        <v>596081</v>
      </c>
      <c r="V11" s="364">
        <f t="shared" si="3"/>
        <v>14722526</v>
      </c>
      <c r="W11" s="364">
        <f t="shared" si="3"/>
        <v>29752189</v>
      </c>
      <c r="X11" s="362">
        <f t="shared" si="3"/>
        <v>31556579</v>
      </c>
      <c r="Y11" s="364">
        <f t="shared" si="3"/>
        <v>-1804390</v>
      </c>
      <c r="Z11" s="365">
        <f>+IF(X11&lt;&gt;0,+(Y11/X11)*100,0)</f>
        <v>-5.717951873046822</v>
      </c>
      <c r="AA11" s="366">
        <f t="shared" si="3"/>
        <v>31556579</v>
      </c>
    </row>
    <row r="12" spans="1:27" ht="13.5">
      <c r="A12" s="291" t="s">
        <v>231</v>
      </c>
      <c r="B12" s="136"/>
      <c r="C12" s="60">
        <v>9357687</v>
      </c>
      <c r="D12" s="340"/>
      <c r="E12" s="60">
        <v>31556579</v>
      </c>
      <c r="F12" s="59">
        <v>31556579</v>
      </c>
      <c r="G12" s="59">
        <v>1464623</v>
      </c>
      <c r="H12" s="60">
        <v>627837</v>
      </c>
      <c r="I12" s="60">
        <v>1771597</v>
      </c>
      <c r="J12" s="59">
        <v>3864057</v>
      </c>
      <c r="K12" s="59">
        <v>5371194</v>
      </c>
      <c r="L12" s="60">
        <v>970844</v>
      </c>
      <c r="M12" s="60">
        <v>1886200</v>
      </c>
      <c r="N12" s="59">
        <v>8228238</v>
      </c>
      <c r="O12" s="59">
        <v>1615158</v>
      </c>
      <c r="P12" s="60">
        <v>462403</v>
      </c>
      <c r="Q12" s="60">
        <v>859807</v>
      </c>
      <c r="R12" s="59">
        <v>2937368</v>
      </c>
      <c r="S12" s="59">
        <v>36175</v>
      </c>
      <c r="T12" s="60">
        <v>14090270</v>
      </c>
      <c r="U12" s="60">
        <v>596081</v>
      </c>
      <c r="V12" s="59">
        <v>14722526</v>
      </c>
      <c r="W12" s="59">
        <v>29752189</v>
      </c>
      <c r="X12" s="60">
        <v>31556579</v>
      </c>
      <c r="Y12" s="59">
        <v>-1804390</v>
      </c>
      <c r="Z12" s="61">
        <v>-5.72</v>
      </c>
      <c r="AA12" s="62">
        <v>31556579</v>
      </c>
    </row>
    <row r="13" spans="1:27" ht="13.5">
      <c r="A13" s="361" t="s">
        <v>207</v>
      </c>
      <c r="B13" s="136"/>
      <c r="C13" s="275">
        <f>+C14</f>
        <v>3017844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89896</v>
      </c>
      <c r="L13" s="275">
        <f t="shared" si="4"/>
        <v>0</v>
      </c>
      <c r="M13" s="275">
        <f t="shared" si="4"/>
        <v>346713</v>
      </c>
      <c r="N13" s="342">
        <f t="shared" si="4"/>
        <v>436609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9173</v>
      </c>
      <c r="V13" s="342">
        <f t="shared" si="4"/>
        <v>9173</v>
      </c>
      <c r="W13" s="342">
        <f t="shared" si="4"/>
        <v>445782</v>
      </c>
      <c r="X13" s="275">
        <f t="shared" si="4"/>
        <v>0</v>
      </c>
      <c r="Y13" s="342">
        <f t="shared" si="4"/>
        <v>445782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3017844</v>
      </c>
      <c r="D14" s="340"/>
      <c r="E14" s="60"/>
      <c r="F14" s="59"/>
      <c r="G14" s="59"/>
      <c r="H14" s="60"/>
      <c r="I14" s="60"/>
      <c r="J14" s="59"/>
      <c r="K14" s="59">
        <v>89896</v>
      </c>
      <c r="L14" s="60"/>
      <c r="M14" s="60">
        <v>346713</v>
      </c>
      <c r="N14" s="59">
        <v>436609</v>
      </c>
      <c r="O14" s="59"/>
      <c r="P14" s="60"/>
      <c r="Q14" s="60"/>
      <c r="R14" s="59"/>
      <c r="S14" s="59"/>
      <c r="T14" s="60"/>
      <c r="U14" s="60">
        <v>9173</v>
      </c>
      <c r="V14" s="59">
        <v>9173</v>
      </c>
      <c r="W14" s="59">
        <v>445782</v>
      </c>
      <c r="X14" s="60"/>
      <c r="Y14" s="59">
        <v>445782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92</v>
      </c>
      <c r="D15" s="340">
        <f t="shared" si="5"/>
        <v>0</v>
      </c>
      <c r="E15" s="60">
        <f t="shared" si="5"/>
        <v>150000</v>
      </c>
      <c r="F15" s="59">
        <f t="shared" si="5"/>
        <v>150000</v>
      </c>
      <c r="G15" s="59">
        <f t="shared" si="5"/>
        <v>932</v>
      </c>
      <c r="H15" s="60">
        <f t="shared" si="5"/>
        <v>0</v>
      </c>
      <c r="I15" s="60">
        <f t="shared" si="5"/>
        <v>0</v>
      </c>
      <c r="J15" s="59">
        <f t="shared" si="5"/>
        <v>932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152592</v>
      </c>
      <c r="R15" s="59">
        <f t="shared" si="5"/>
        <v>152592</v>
      </c>
      <c r="S15" s="59">
        <f t="shared" si="5"/>
        <v>0</v>
      </c>
      <c r="T15" s="60">
        <f t="shared" si="5"/>
        <v>0</v>
      </c>
      <c r="U15" s="60">
        <f t="shared" si="5"/>
        <v>206800</v>
      </c>
      <c r="V15" s="59">
        <f t="shared" si="5"/>
        <v>206800</v>
      </c>
      <c r="W15" s="59">
        <f t="shared" si="5"/>
        <v>360324</v>
      </c>
      <c r="X15" s="60">
        <f t="shared" si="5"/>
        <v>150000</v>
      </c>
      <c r="Y15" s="59">
        <f t="shared" si="5"/>
        <v>210324</v>
      </c>
      <c r="Z15" s="61">
        <f>+IF(X15&lt;&gt;0,+(Y15/X15)*100,0)</f>
        <v>140.216</v>
      </c>
      <c r="AA15" s="62">
        <f>SUM(AA16:AA20)</f>
        <v>150000</v>
      </c>
    </row>
    <row r="16" spans="1:27" ht="13.5">
      <c r="A16" s="291" t="s">
        <v>233</v>
      </c>
      <c r="B16" s="300"/>
      <c r="C16" s="60">
        <v>92</v>
      </c>
      <c r="D16" s="340"/>
      <c r="E16" s="60">
        <v>150000</v>
      </c>
      <c r="F16" s="59">
        <v>150000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49752</v>
      </c>
      <c r="R16" s="59">
        <v>49752</v>
      </c>
      <c r="S16" s="59"/>
      <c r="T16" s="60"/>
      <c r="U16" s="60">
        <v>206800</v>
      </c>
      <c r="V16" s="59">
        <v>206800</v>
      </c>
      <c r="W16" s="59">
        <v>256552</v>
      </c>
      <c r="X16" s="60">
        <v>150000</v>
      </c>
      <c r="Y16" s="59">
        <v>106552</v>
      </c>
      <c r="Z16" s="61">
        <v>71.03</v>
      </c>
      <c r="AA16" s="62">
        <v>150000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>
        <v>102840</v>
      </c>
      <c r="R18" s="59">
        <v>102840</v>
      </c>
      <c r="S18" s="59"/>
      <c r="T18" s="60"/>
      <c r="U18" s="60"/>
      <c r="V18" s="59"/>
      <c r="W18" s="59">
        <v>102840</v>
      </c>
      <c r="X18" s="60"/>
      <c r="Y18" s="59">
        <v>102840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932</v>
      </c>
      <c r="H20" s="60"/>
      <c r="I20" s="60"/>
      <c r="J20" s="59">
        <v>932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932</v>
      </c>
      <c r="X20" s="60"/>
      <c r="Y20" s="59">
        <v>932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638596</v>
      </c>
      <c r="F22" s="345">
        <f t="shared" si="6"/>
        <v>638596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12250</v>
      </c>
      <c r="R22" s="345">
        <f t="shared" si="6"/>
        <v>12250</v>
      </c>
      <c r="S22" s="345">
        <f t="shared" si="6"/>
        <v>0</v>
      </c>
      <c r="T22" s="343">
        <f t="shared" si="6"/>
        <v>0</v>
      </c>
      <c r="U22" s="343">
        <f t="shared" si="6"/>
        <v>232750</v>
      </c>
      <c r="V22" s="345">
        <f t="shared" si="6"/>
        <v>232750</v>
      </c>
      <c r="W22" s="345">
        <f t="shared" si="6"/>
        <v>245000</v>
      </c>
      <c r="X22" s="343">
        <f t="shared" si="6"/>
        <v>638596</v>
      </c>
      <c r="Y22" s="345">
        <f t="shared" si="6"/>
        <v>-393596</v>
      </c>
      <c r="Z22" s="336">
        <f>+IF(X22&lt;&gt;0,+(Y22/X22)*100,0)</f>
        <v>-61.634585872758365</v>
      </c>
      <c r="AA22" s="350">
        <f>SUM(AA23:AA32)</f>
        <v>638596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438596</v>
      </c>
      <c r="F24" s="59">
        <v>438596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438596</v>
      </c>
      <c r="Y24" s="59">
        <v>-438596</v>
      </c>
      <c r="Z24" s="61">
        <v>-100</v>
      </c>
      <c r="AA24" s="62">
        <v>438596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200000</v>
      </c>
      <c r="F32" s="59">
        <v>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12250</v>
      </c>
      <c r="R32" s="59">
        <v>12250</v>
      </c>
      <c r="S32" s="59"/>
      <c r="T32" s="60"/>
      <c r="U32" s="60">
        <v>232750</v>
      </c>
      <c r="V32" s="59">
        <v>232750</v>
      </c>
      <c r="W32" s="59">
        <v>245000</v>
      </c>
      <c r="X32" s="60">
        <v>200000</v>
      </c>
      <c r="Y32" s="59">
        <v>45000</v>
      </c>
      <c r="Z32" s="61">
        <v>22.5</v>
      </c>
      <c r="AA32" s="62">
        <v>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50000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50000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1067985</v>
      </c>
      <c r="D40" s="344">
        <f t="shared" si="9"/>
        <v>0</v>
      </c>
      <c r="E40" s="343">
        <f t="shared" si="9"/>
        <v>140000</v>
      </c>
      <c r="F40" s="345">
        <f t="shared" si="9"/>
        <v>140000</v>
      </c>
      <c r="G40" s="345">
        <f t="shared" si="9"/>
        <v>0</v>
      </c>
      <c r="H40" s="343">
        <f t="shared" si="9"/>
        <v>18543</v>
      </c>
      <c r="I40" s="343">
        <f t="shared" si="9"/>
        <v>0</v>
      </c>
      <c r="J40" s="345">
        <f t="shared" si="9"/>
        <v>18543</v>
      </c>
      <c r="K40" s="345">
        <f t="shared" si="9"/>
        <v>7486</v>
      </c>
      <c r="L40" s="343">
        <f t="shared" si="9"/>
        <v>0</v>
      </c>
      <c r="M40" s="343">
        <f t="shared" si="9"/>
        <v>0</v>
      </c>
      <c r="N40" s="345">
        <f t="shared" si="9"/>
        <v>7486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7055</v>
      </c>
      <c r="T40" s="343">
        <f t="shared" si="9"/>
        <v>35037</v>
      </c>
      <c r="U40" s="343">
        <f t="shared" si="9"/>
        <v>0</v>
      </c>
      <c r="V40" s="345">
        <f t="shared" si="9"/>
        <v>42092</v>
      </c>
      <c r="W40" s="345">
        <f t="shared" si="9"/>
        <v>68121</v>
      </c>
      <c r="X40" s="343">
        <f t="shared" si="9"/>
        <v>140000</v>
      </c>
      <c r="Y40" s="345">
        <f t="shared" si="9"/>
        <v>-71879</v>
      </c>
      <c r="Z40" s="336">
        <f>+IF(X40&lt;&gt;0,+(Y40/X40)*100,0)</f>
        <v>-51.34214285714286</v>
      </c>
      <c r="AA40" s="350">
        <f>SUM(AA41:AA49)</f>
        <v>140000</v>
      </c>
    </row>
    <row r="41" spans="1:27" ht="13.5">
      <c r="A41" s="361" t="s">
        <v>247</v>
      </c>
      <c r="B41" s="142"/>
      <c r="C41" s="362">
        <v>733336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505</v>
      </c>
      <c r="D43" s="369"/>
      <c r="E43" s="305">
        <v>130000</v>
      </c>
      <c r="F43" s="370">
        <v>130000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>
        <v>4825</v>
      </c>
      <c r="T43" s="305"/>
      <c r="U43" s="305"/>
      <c r="V43" s="370">
        <v>4825</v>
      </c>
      <c r="W43" s="370">
        <v>4825</v>
      </c>
      <c r="X43" s="305">
        <v>130000</v>
      </c>
      <c r="Y43" s="370">
        <v>-125175</v>
      </c>
      <c r="Z43" s="371">
        <v>-96.29</v>
      </c>
      <c r="AA43" s="303">
        <v>130000</v>
      </c>
    </row>
    <row r="44" spans="1:27" ht="13.5">
      <c r="A44" s="361" t="s">
        <v>250</v>
      </c>
      <c r="B44" s="136"/>
      <c r="C44" s="60">
        <v>334144</v>
      </c>
      <c r="D44" s="368"/>
      <c r="E44" s="54"/>
      <c r="F44" s="53"/>
      <c r="G44" s="53"/>
      <c r="H44" s="54">
        <v>18543</v>
      </c>
      <c r="I44" s="54"/>
      <c r="J44" s="53">
        <v>18543</v>
      </c>
      <c r="K44" s="53">
        <v>7486</v>
      </c>
      <c r="L44" s="54"/>
      <c r="M44" s="54"/>
      <c r="N44" s="53">
        <v>7486</v>
      </c>
      <c r="O44" s="53"/>
      <c r="P44" s="54"/>
      <c r="Q44" s="54"/>
      <c r="R44" s="53"/>
      <c r="S44" s="53">
        <v>2230</v>
      </c>
      <c r="T44" s="54">
        <v>35037</v>
      </c>
      <c r="U44" s="54"/>
      <c r="V44" s="53">
        <v>37267</v>
      </c>
      <c r="W44" s="53">
        <v>63296</v>
      </c>
      <c r="X44" s="54"/>
      <c r="Y44" s="53">
        <v>63296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</v>
      </c>
      <c r="F49" s="53">
        <v>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</v>
      </c>
      <c r="Y49" s="53">
        <v>-10000</v>
      </c>
      <c r="Z49" s="94">
        <v>-100</v>
      </c>
      <c r="AA49" s="95">
        <v>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21253865</v>
      </c>
      <c r="D60" s="346">
        <f t="shared" si="14"/>
        <v>0</v>
      </c>
      <c r="E60" s="219">
        <f t="shared" si="14"/>
        <v>37029034</v>
      </c>
      <c r="F60" s="264">
        <f t="shared" si="14"/>
        <v>37029034</v>
      </c>
      <c r="G60" s="264">
        <f t="shared" si="14"/>
        <v>1465555</v>
      </c>
      <c r="H60" s="219">
        <f t="shared" si="14"/>
        <v>646380</v>
      </c>
      <c r="I60" s="219">
        <f t="shared" si="14"/>
        <v>2291037</v>
      </c>
      <c r="J60" s="264">
        <f t="shared" si="14"/>
        <v>4402972</v>
      </c>
      <c r="K60" s="264">
        <f t="shared" si="14"/>
        <v>5906043</v>
      </c>
      <c r="L60" s="219">
        <f t="shared" si="14"/>
        <v>970844</v>
      </c>
      <c r="M60" s="219">
        <f t="shared" si="14"/>
        <v>2232913</v>
      </c>
      <c r="N60" s="264">
        <f t="shared" si="14"/>
        <v>9109800</v>
      </c>
      <c r="O60" s="264">
        <f t="shared" si="14"/>
        <v>1615158</v>
      </c>
      <c r="P60" s="219">
        <f t="shared" si="14"/>
        <v>1488516</v>
      </c>
      <c r="Q60" s="219">
        <f t="shared" si="14"/>
        <v>1024649</v>
      </c>
      <c r="R60" s="264">
        <f t="shared" si="14"/>
        <v>4128323</v>
      </c>
      <c r="S60" s="264">
        <f t="shared" si="14"/>
        <v>2354316</v>
      </c>
      <c r="T60" s="219">
        <f t="shared" si="14"/>
        <v>14125307</v>
      </c>
      <c r="U60" s="219">
        <f t="shared" si="14"/>
        <v>1366988</v>
      </c>
      <c r="V60" s="264">
        <f t="shared" si="14"/>
        <v>17846611</v>
      </c>
      <c r="W60" s="264">
        <f t="shared" si="14"/>
        <v>35487706</v>
      </c>
      <c r="X60" s="219">
        <f t="shared" si="14"/>
        <v>37029034</v>
      </c>
      <c r="Y60" s="264">
        <f t="shared" si="14"/>
        <v>-1541328</v>
      </c>
      <c r="Z60" s="337">
        <f>+IF(X60&lt;&gt;0,+(Y60/X60)*100,0)</f>
        <v>-4.162485038092001</v>
      </c>
      <c r="AA60" s="232">
        <f>+AA57+AA54+AA51+AA40+AA37+AA34+AA22+AA5</f>
        <v>37029034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2014-08-06T07:57:37Z</dcterms:created>
  <dcterms:modified xsi:type="dcterms:W3CDTF">2014-08-06T07:57:41Z</dcterms:modified>
  <cp:category/>
  <cp:version/>
  <cp:contentType/>
  <cp:contentStatus/>
</cp:coreProperties>
</file>