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<sst xmlns="http://schemas.openxmlformats.org/spreadsheetml/2006/main" count="855" uniqueCount="302">
  <si>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Mbhashe(EC121)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</si>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</sst>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4710025</v>
      </c>
      <c r="C5" s="19">
        <v>0</v>
      </c>
      <c r="D5" s="59">
        <v>-141113914</v>
      </c>
      <c r="E5" s="60">
        <v>-141113914</v>
      </c>
      <c r="F5" s="60">
        <v>-1340</v>
      </c>
      <c r="G5" s="60">
        <v>0</v>
      </c>
      <c r="H5" s="60">
        <v>443844</v>
      </c>
      <c r="I5" s="60">
        <v>442504</v>
      </c>
      <c r="J5" s="60">
        <v>427708</v>
      </c>
      <c r="K5" s="60">
        <v>427708</v>
      </c>
      <c r="L5" s="60">
        <v>0</v>
      </c>
      <c r="M5" s="60">
        <v>855416</v>
      </c>
      <c r="N5" s="60">
        <v>855415</v>
      </c>
      <c r="O5" s="60">
        <v>0</v>
      </c>
      <c r="P5" s="60">
        <v>855415</v>
      </c>
      <c r="Q5" s="60">
        <v>1710830</v>
      </c>
      <c r="R5" s="60">
        <v>2821</v>
      </c>
      <c r="S5" s="60">
        <v>855415</v>
      </c>
      <c r="T5" s="60">
        <v>427696</v>
      </c>
      <c r="U5" s="60">
        <v>1285932</v>
      </c>
      <c r="V5" s="60">
        <v>4294682</v>
      </c>
      <c r="W5" s="60">
        <v>-141113914</v>
      </c>
      <c r="X5" s="60">
        <v>145408596</v>
      </c>
      <c r="Y5" s="61">
        <v>-103.04</v>
      </c>
      <c r="Z5" s="62">
        <v>-141113914</v>
      </c>
    </row>
    <row r="6" spans="1:26" ht="13.5">
      <c r="A6" s="58" t="s">
        <v>32</v>
      </c>
      <c r="B6" s="19">
        <v>916485</v>
      </c>
      <c r="C6" s="19">
        <v>0</v>
      </c>
      <c r="D6" s="59">
        <v>482444</v>
      </c>
      <c r="E6" s="60">
        <v>482444</v>
      </c>
      <c r="F6" s="60">
        <v>0</v>
      </c>
      <c r="G6" s="60">
        <v>0</v>
      </c>
      <c r="H6" s="60">
        <v>70376</v>
      </c>
      <c r="I6" s="60">
        <v>70376</v>
      </c>
      <c r="J6" s="60">
        <v>70376</v>
      </c>
      <c r="K6" s="60">
        <v>70376</v>
      </c>
      <c r="L6" s="60">
        <v>0</v>
      </c>
      <c r="M6" s="60">
        <v>140752</v>
      </c>
      <c r="N6" s="60">
        <v>140752</v>
      </c>
      <c r="O6" s="60">
        <v>0</v>
      </c>
      <c r="P6" s="60">
        <v>140752</v>
      </c>
      <c r="Q6" s="60">
        <v>281504</v>
      </c>
      <c r="R6" s="60">
        <v>40487</v>
      </c>
      <c r="S6" s="60">
        <v>108288</v>
      </c>
      <c r="T6" s="60">
        <v>70376</v>
      </c>
      <c r="U6" s="60">
        <v>219151</v>
      </c>
      <c r="V6" s="60">
        <v>711783</v>
      </c>
      <c r="W6" s="60">
        <v>482444</v>
      </c>
      <c r="X6" s="60">
        <v>229339</v>
      </c>
      <c r="Y6" s="61">
        <v>47.54</v>
      </c>
      <c r="Z6" s="62">
        <v>482444</v>
      </c>
    </row>
    <row r="7" spans="1:26" ht="13.5">
      <c r="A7" s="58" t="s">
        <v>33</v>
      </c>
      <c r="B7" s="19">
        <v>3626340</v>
      </c>
      <c r="C7" s="19">
        <v>0</v>
      </c>
      <c r="D7" s="59">
        <v>1700000</v>
      </c>
      <c r="E7" s="60">
        <v>1700000</v>
      </c>
      <c r="F7" s="60">
        <v>0</v>
      </c>
      <c r="G7" s="60">
        <v>0</v>
      </c>
      <c r="H7" s="60">
        <v>121697</v>
      </c>
      <c r="I7" s="60">
        <v>121697</v>
      </c>
      <c r="J7" s="60">
        <v>-1029</v>
      </c>
      <c r="K7" s="60">
        <v>15569</v>
      </c>
      <c r="L7" s="60">
        <v>0</v>
      </c>
      <c r="M7" s="60">
        <v>14540</v>
      </c>
      <c r="N7" s="60">
        <v>2229772</v>
      </c>
      <c r="O7" s="60">
        <v>25554</v>
      </c>
      <c r="P7" s="60">
        <v>61303</v>
      </c>
      <c r="Q7" s="60">
        <v>2316629</v>
      </c>
      <c r="R7" s="60">
        <v>0</v>
      </c>
      <c r="S7" s="60">
        <v>86235</v>
      </c>
      <c r="T7" s="60">
        <v>1572743</v>
      </c>
      <c r="U7" s="60">
        <v>1658978</v>
      </c>
      <c r="V7" s="60">
        <v>4111844</v>
      </c>
      <c r="W7" s="60">
        <v>1700000</v>
      </c>
      <c r="X7" s="60">
        <v>2411844</v>
      </c>
      <c r="Y7" s="61">
        <v>141.87</v>
      </c>
      <c r="Z7" s="62">
        <v>1700000</v>
      </c>
    </row>
    <row r="8" spans="1:26" ht="13.5">
      <c r="A8" s="58" t="s">
        <v>34</v>
      </c>
      <c r="B8" s="19">
        <v>137664283</v>
      </c>
      <c r="C8" s="19">
        <v>0</v>
      </c>
      <c r="D8" s="59">
        <v>134105700</v>
      </c>
      <c r="E8" s="60">
        <v>134105700</v>
      </c>
      <c r="F8" s="60">
        <v>0</v>
      </c>
      <c r="G8" s="60">
        <v>0</v>
      </c>
      <c r="H8" s="60">
        <v>530506</v>
      </c>
      <c r="I8" s="60">
        <v>530506</v>
      </c>
      <c r="J8" s="60">
        <v>1000000</v>
      </c>
      <c r="K8" s="60">
        <v>0</v>
      </c>
      <c r="L8" s="60">
        <v>0</v>
      </c>
      <c r="M8" s="60">
        <v>1000000</v>
      </c>
      <c r="N8" s="60">
        <v>45398000</v>
      </c>
      <c r="O8" s="60">
        <v>0</v>
      </c>
      <c r="P8" s="60">
        <v>34052615</v>
      </c>
      <c r="Q8" s="60">
        <v>79450615</v>
      </c>
      <c r="R8" s="60">
        <v>73735</v>
      </c>
      <c r="S8" s="60">
        <v>0</v>
      </c>
      <c r="T8" s="60">
        <v>112000</v>
      </c>
      <c r="U8" s="60">
        <v>185735</v>
      </c>
      <c r="V8" s="60">
        <v>81166856</v>
      </c>
      <c r="W8" s="60">
        <v>134105700</v>
      </c>
      <c r="X8" s="60">
        <v>-52938844</v>
      </c>
      <c r="Y8" s="61">
        <v>-39.48</v>
      </c>
      <c r="Z8" s="62">
        <v>134105700</v>
      </c>
    </row>
    <row r="9" spans="1:26" ht="13.5">
      <c r="A9" s="58" t="s">
        <v>35</v>
      </c>
      <c r="B9" s="19">
        <v>2428888</v>
      </c>
      <c r="C9" s="19">
        <v>0</v>
      </c>
      <c r="D9" s="59">
        <v>22931052</v>
      </c>
      <c r="E9" s="60">
        <v>22931052</v>
      </c>
      <c r="F9" s="60">
        <v>5835</v>
      </c>
      <c r="G9" s="60">
        <v>0</v>
      </c>
      <c r="H9" s="60">
        <v>-31559</v>
      </c>
      <c r="I9" s="60">
        <v>-25724</v>
      </c>
      <c r="J9" s="60">
        <v>453052</v>
      </c>
      <c r="K9" s="60">
        <v>259846</v>
      </c>
      <c r="L9" s="60">
        <v>5835</v>
      </c>
      <c r="M9" s="60">
        <v>718733</v>
      </c>
      <c r="N9" s="60">
        <v>815175</v>
      </c>
      <c r="O9" s="60">
        <v>957087</v>
      </c>
      <c r="P9" s="60">
        <v>6186931</v>
      </c>
      <c r="Q9" s="60">
        <v>7959193</v>
      </c>
      <c r="R9" s="60">
        <v>114966</v>
      </c>
      <c r="S9" s="60">
        <v>421438</v>
      </c>
      <c r="T9" s="60">
        <v>471642</v>
      </c>
      <c r="U9" s="60">
        <v>1008046</v>
      </c>
      <c r="V9" s="60">
        <v>9660248</v>
      </c>
      <c r="W9" s="60">
        <v>22931052</v>
      </c>
      <c r="X9" s="60">
        <v>-13270804</v>
      </c>
      <c r="Y9" s="61">
        <v>-57.87</v>
      </c>
      <c r="Z9" s="62">
        <v>22931052</v>
      </c>
    </row>
    <row r="10" spans="1:26" ht="25.5">
      <c r="A10" s="63" t="s">
        <v>277</v>
      </c>
      <c r="B10" s="64">
        <f>SUM(B5:B9)</f>
        <v>149346021</v>
      </c>
      <c r="C10" s="64">
        <f>SUM(C5:C9)</f>
        <v>0</v>
      </c>
      <c r="D10" s="65">
        <f aca="true" t="shared" si="0" ref="D10:Z10">SUM(D5:D9)</f>
        <v>18105282</v>
      </c>
      <c r="E10" s="66">
        <f t="shared" si="0"/>
        <v>18105282</v>
      </c>
      <c r="F10" s="66">
        <f t="shared" si="0"/>
        <v>4495</v>
      </c>
      <c r="G10" s="66">
        <f t="shared" si="0"/>
        <v>0</v>
      </c>
      <c r="H10" s="66">
        <f t="shared" si="0"/>
        <v>1134864</v>
      </c>
      <c r="I10" s="66">
        <f t="shared" si="0"/>
        <v>1139359</v>
      </c>
      <c r="J10" s="66">
        <f t="shared" si="0"/>
        <v>1950107</v>
      </c>
      <c r="K10" s="66">
        <f t="shared" si="0"/>
        <v>773499</v>
      </c>
      <c r="L10" s="66">
        <f t="shared" si="0"/>
        <v>5835</v>
      </c>
      <c r="M10" s="66">
        <f t="shared" si="0"/>
        <v>2729441</v>
      </c>
      <c r="N10" s="66">
        <f t="shared" si="0"/>
        <v>49439114</v>
      </c>
      <c r="O10" s="66">
        <f t="shared" si="0"/>
        <v>982641</v>
      </c>
      <c r="P10" s="66">
        <f t="shared" si="0"/>
        <v>41297016</v>
      </c>
      <c r="Q10" s="66">
        <f t="shared" si="0"/>
        <v>91718771</v>
      </c>
      <c r="R10" s="66">
        <f t="shared" si="0"/>
        <v>232009</v>
      </c>
      <c r="S10" s="66">
        <f t="shared" si="0"/>
        <v>1471376</v>
      </c>
      <c r="T10" s="66">
        <f t="shared" si="0"/>
        <v>2654457</v>
      </c>
      <c r="U10" s="66">
        <f t="shared" si="0"/>
        <v>4357842</v>
      </c>
      <c r="V10" s="66">
        <f t="shared" si="0"/>
        <v>99945413</v>
      </c>
      <c r="W10" s="66">
        <f t="shared" si="0"/>
        <v>18105282</v>
      </c>
      <c r="X10" s="66">
        <f t="shared" si="0"/>
        <v>81840131</v>
      </c>
      <c r="Y10" s="67">
        <f>+IF(W10&lt;&gt;0,(X10/W10)*100,0)</f>
        <v>452.0235089406506</v>
      </c>
      <c r="Z10" s="68">
        <f t="shared" si="0"/>
        <v>18105282</v>
      </c>
    </row>
    <row r="11" spans="1:26" ht="13.5">
      <c r="A11" s="58" t="s">
        <v>37</v>
      </c>
      <c r="B11" s="19">
        <v>37032952</v>
      </c>
      <c r="C11" s="19">
        <v>0</v>
      </c>
      <c r="D11" s="59">
        <v>59384767</v>
      </c>
      <c r="E11" s="60">
        <v>59384767</v>
      </c>
      <c r="F11" s="60">
        <v>3078903</v>
      </c>
      <c r="G11" s="60">
        <v>0</v>
      </c>
      <c r="H11" s="60">
        <v>2980848</v>
      </c>
      <c r="I11" s="60">
        <v>6059751</v>
      </c>
      <c r="J11" s="60">
        <v>2703608</v>
      </c>
      <c r="K11" s="60">
        <v>3221437</v>
      </c>
      <c r="L11" s="60">
        <v>3495679</v>
      </c>
      <c r="M11" s="60">
        <v>9420724</v>
      </c>
      <c r="N11" s="60">
        <v>2993100</v>
      </c>
      <c r="O11" s="60">
        <v>3158825</v>
      </c>
      <c r="P11" s="60">
        <v>3166042</v>
      </c>
      <c r="Q11" s="60">
        <v>9317967</v>
      </c>
      <c r="R11" s="60">
        <v>191221</v>
      </c>
      <c r="S11" s="60">
        <v>6549379</v>
      </c>
      <c r="T11" s="60">
        <v>3128130</v>
      </c>
      <c r="U11" s="60">
        <v>9868730</v>
      </c>
      <c r="V11" s="60">
        <v>34667172</v>
      </c>
      <c r="W11" s="60">
        <v>59384767</v>
      </c>
      <c r="X11" s="60">
        <v>-24717595</v>
      </c>
      <c r="Y11" s="61">
        <v>-41.62</v>
      </c>
      <c r="Z11" s="62">
        <v>59384767</v>
      </c>
    </row>
    <row r="12" spans="1:26" ht="13.5">
      <c r="A12" s="58" t="s">
        <v>38</v>
      </c>
      <c r="B12" s="19">
        <v>17907022</v>
      </c>
      <c r="C12" s="19">
        <v>0</v>
      </c>
      <c r="D12" s="59">
        <v>18850898</v>
      </c>
      <c r="E12" s="60">
        <v>18850898</v>
      </c>
      <c r="F12" s="60">
        <v>1251287</v>
      </c>
      <c r="G12" s="60">
        <v>0</v>
      </c>
      <c r="H12" s="60">
        <v>1357251</v>
      </c>
      <c r="I12" s="60">
        <v>2608538</v>
      </c>
      <c r="J12" s="60">
        <v>1412560</v>
      </c>
      <c r="K12" s="60">
        <v>1284103</v>
      </c>
      <c r="L12" s="60">
        <v>1301186</v>
      </c>
      <c r="M12" s="60">
        <v>3997849</v>
      </c>
      <c r="N12" s="60">
        <v>1531557</v>
      </c>
      <c r="O12" s="60">
        <v>1466818</v>
      </c>
      <c r="P12" s="60">
        <v>2131068</v>
      </c>
      <c r="Q12" s="60">
        <v>5129443</v>
      </c>
      <c r="R12" s="60">
        <v>394747</v>
      </c>
      <c r="S12" s="60">
        <v>3347008</v>
      </c>
      <c r="T12" s="60">
        <v>1720291</v>
      </c>
      <c r="U12" s="60">
        <v>5462046</v>
      </c>
      <c r="V12" s="60">
        <v>17197876</v>
      </c>
      <c r="W12" s="60">
        <v>18850898</v>
      </c>
      <c r="X12" s="60">
        <v>-1653022</v>
      </c>
      <c r="Y12" s="61">
        <v>-8.77</v>
      </c>
      <c r="Z12" s="62">
        <v>18850898</v>
      </c>
    </row>
    <row r="13" spans="1:26" ht="13.5">
      <c r="A13" s="58" t="s">
        <v>278</v>
      </c>
      <c r="B13" s="19">
        <v>30326761</v>
      </c>
      <c r="C13" s="19">
        <v>0</v>
      </c>
      <c r="D13" s="59">
        <v>24692249</v>
      </c>
      <c r="E13" s="60">
        <v>24692249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18063448</v>
      </c>
      <c r="Q13" s="60">
        <v>18063448</v>
      </c>
      <c r="R13" s="60">
        <v>2580971</v>
      </c>
      <c r="S13" s="60">
        <v>0</v>
      </c>
      <c r="T13" s="60">
        <v>2609127</v>
      </c>
      <c r="U13" s="60">
        <v>5190098</v>
      </c>
      <c r="V13" s="60">
        <v>23253546</v>
      </c>
      <c r="W13" s="60">
        <v>24692249</v>
      </c>
      <c r="X13" s="60">
        <v>-1438703</v>
      </c>
      <c r="Y13" s="61">
        <v>-5.83</v>
      </c>
      <c r="Z13" s="62">
        <v>24692249</v>
      </c>
    </row>
    <row r="14" spans="1:26" ht="13.5">
      <c r="A14" s="58" t="s">
        <v>40</v>
      </c>
      <c r="B14" s="19">
        <v>599625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10339496</v>
      </c>
      <c r="E15" s="60">
        <v>10339496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10339496</v>
      </c>
      <c r="X15" s="60">
        <v>-10339496</v>
      </c>
      <c r="Y15" s="61">
        <v>-100</v>
      </c>
      <c r="Z15" s="62">
        <v>10339496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55496509</v>
      </c>
      <c r="C17" s="19">
        <v>0</v>
      </c>
      <c r="D17" s="59">
        <v>65561053</v>
      </c>
      <c r="E17" s="60">
        <v>65561053</v>
      </c>
      <c r="F17" s="60">
        <v>3141009</v>
      </c>
      <c r="G17" s="60">
        <v>0</v>
      </c>
      <c r="H17" s="60">
        <v>6107548</v>
      </c>
      <c r="I17" s="60">
        <v>9248557</v>
      </c>
      <c r="J17" s="60">
        <v>10221659</v>
      </c>
      <c r="K17" s="60">
        <v>2760144</v>
      </c>
      <c r="L17" s="60">
        <v>10132238</v>
      </c>
      <c r="M17" s="60">
        <v>23114041</v>
      </c>
      <c r="N17" s="60">
        <v>4316843</v>
      </c>
      <c r="O17" s="60">
        <v>4706403</v>
      </c>
      <c r="P17" s="60">
        <v>3561179</v>
      </c>
      <c r="Q17" s="60">
        <v>12584425</v>
      </c>
      <c r="R17" s="60">
        <v>2847103</v>
      </c>
      <c r="S17" s="60">
        <v>5478919</v>
      </c>
      <c r="T17" s="60">
        <v>9549410</v>
      </c>
      <c r="U17" s="60">
        <v>17875432</v>
      </c>
      <c r="V17" s="60">
        <v>62822455</v>
      </c>
      <c r="W17" s="60">
        <v>65561053</v>
      </c>
      <c r="X17" s="60">
        <v>-2738598</v>
      </c>
      <c r="Y17" s="61">
        <v>-4.18</v>
      </c>
      <c r="Z17" s="62">
        <v>65561053</v>
      </c>
    </row>
    <row r="18" spans="1:26" ht="13.5">
      <c r="A18" s="70" t="s">
        <v>44</v>
      </c>
      <c r="B18" s="71">
        <f>SUM(B11:B17)</f>
        <v>141362869</v>
      </c>
      <c r="C18" s="71">
        <f>SUM(C11:C17)</f>
        <v>0</v>
      </c>
      <c r="D18" s="72">
        <f aca="true" t="shared" si="1" ref="D18:Z18">SUM(D11:D17)</f>
        <v>178828463</v>
      </c>
      <c r="E18" s="73">
        <f t="shared" si="1"/>
        <v>178828463</v>
      </c>
      <c r="F18" s="73">
        <f t="shared" si="1"/>
        <v>7471199</v>
      </c>
      <c r="G18" s="73">
        <f t="shared" si="1"/>
        <v>0</v>
      </c>
      <c r="H18" s="73">
        <f t="shared" si="1"/>
        <v>10445647</v>
      </c>
      <c r="I18" s="73">
        <f t="shared" si="1"/>
        <v>17916846</v>
      </c>
      <c r="J18" s="73">
        <f t="shared" si="1"/>
        <v>14337827</v>
      </c>
      <c r="K18" s="73">
        <f t="shared" si="1"/>
        <v>7265684</v>
      </c>
      <c r="L18" s="73">
        <f t="shared" si="1"/>
        <v>14929103</v>
      </c>
      <c r="M18" s="73">
        <f t="shared" si="1"/>
        <v>36532614</v>
      </c>
      <c r="N18" s="73">
        <f t="shared" si="1"/>
        <v>8841500</v>
      </c>
      <c r="O18" s="73">
        <f t="shared" si="1"/>
        <v>9332046</v>
      </c>
      <c r="P18" s="73">
        <f t="shared" si="1"/>
        <v>26921737</v>
      </c>
      <c r="Q18" s="73">
        <f t="shared" si="1"/>
        <v>45095283</v>
      </c>
      <c r="R18" s="73">
        <f t="shared" si="1"/>
        <v>6014042</v>
      </c>
      <c r="S18" s="73">
        <f t="shared" si="1"/>
        <v>15375306</v>
      </c>
      <c r="T18" s="73">
        <f t="shared" si="1"/>
        <v>17006958</v>
      </c>
      <c r="U18" s="73">
        <f t="shared" si="1"/>
        <v>38396306</v>
      </c>
      <c r="V18" s="73">
        <f t="shared" si="1"/>
        <v>137941049</v>
      </c>
      <c r="W18" s="73">
        <f t="shared" si="1"/>
        <v>178828463</v>
      </c>
      <c r="X18" s="73">
        <f t="shared" si="1"/>
        <v>-40887414</v>
      </c>
      <c r="Y18" s="67">
        <f>+IF(W18&lt;&gt;0,(X18/W18)*100,0)</f>
        <v>-22.86404150328128</v>
      </c>
      <c r="Z18" s="74">
        <f t="shared" si="1"/>
        <v>178828463</v>
      </c>
    </row>
    <row r="19" spans="1:26" ht="13.5">
      <c r="A19" s="70" t="s">
        <v>45</v>
      </c>
      <c r="B19" s="75">
        <f>+B10-B18</f>
        <v>7983152</v>
      </c>
      <c r="C19" s="75">
        <f>+C10-C18</f>
        <v>0</v>
      </c>
      <c r="D19" s="76">
        <f aca="true" t="shared" si="2" ref="D19:Z19">+D10-D18</f>
        <v>-160723181</v>
      </c>
      <c r="E19" s="77">
        <f t="shared" si="2"/>
        <v>-160723181</v>
      </c>
      <c r="F19" s="77">
        <f t="shared" si="2"/>
        <v>-7466704</v>
      </c>
      <c r="G19" s="77">
        <f t="shared" si="2"/>
        <v>0</v>
      </c>
      <c r="H19" s="77">
        <f t="shared" si="2"/>
        <v>-9310783</v>
      </c>
      <c r="I19" s="77">
        <f t="shared" si="2"/>
        <v>-16777487</v>
      </c>
      <c r="J19" s="77">
        <f t="shared" si="2"/>
        <v>-12387720</v>
      </c>
      <c r="K19" s="77">
        <f t="shared" si="2"/>
        <v>-6492185</v>
      </c>
      <c r="L19" s="77">
        <f t="shared" si="2"/>
        <v>-14923268</v>
      </c>
      <c r="M19" s="77">
        <f t="shared" si="2"/>
        <v>-33803173</v>
      </c>
      <c r="N19" s="77">
        <f t="shared" si="2"/>
        <v>40597614</v>
      </c>
      <c r="O19" s="77">
        <f t="shared" si="2"/>
        <v>-8349405</v>
      </c>
      <c r="P19" s="77">
        <f t="shared" si="2"/>
        <v>14375279</v>
      </c>
      <c r="Q19" s="77">
        <f t="shared" si="2"/>
        <v>46623488</v>
      </c>
      <c r="R19" s="77">
        <f t="shared" si="2"/>
        <v>-5782033</v>
      </c>
      <c r="S19" s="77">
        <f t="shared" si="2"/>
        <v>-13903930</v>
      </c>
      <c r="T19" s="77">
        <f t="shared" si="2"/>
        <v>-14352501</v>
      </c>
      <c r="U19" s="77">
        <f t="shared" si="2"/>
        <v>-34038464</v>
      </c>
      <c r="V19" s="77">
        <f t="shared" si="2"/>
        <v>-37995636</v>
      </c>
      <c r="W19" s="77">
        <f>IF(E10=E18,0,W10-W18)</f>
        <v>-160723181</v>
      </c>
      <c r="X19" s="77">
        <f t="shared" si="2"/>
        <v>122727545</v>
      </c>
      <c r="Y19" s="78">
        <f>+IF(W19&lt;&gt;0,(X19/W19)*100,0)</f>
        <v>-76.3595793938399</v>
      </c>
      <c r="Z19" s="79">
        <f t="shared" si="2"/>
        <v>-160723181</v>
      </c>
    </row>
    <row r="20" spans="1:26" ht="13.5">
      <c r="A20" s="58" t="s">
        <v>46</v>
      </c>
      <c r="B20" s="19">
        <v>28222412</v>
      </c>
      <c r="C20" s="19">
        <v>0</v>
      </c>
      <c r="D20" s="59">
        <v>62853300</v>
      </c>
      <c r="E20" s="60">
        <v>62853300</v>
      </c>
      <c r="F20" s="60">
        <v>0</v>
      </c>
      <c r="G20" s="60">
        <v>0</v>
      </c>
      <c r="H20" s="60">
        <v>3000000</v>
      </c>
      <c r="I20" s="60">
        <v>3000000</v>
      </c>
      <c r="J20" s="60">
        <v>3000000</v>
      </c>
      <c r="K20" s="60">
        <v>3000000</v>
      </c>
      <c r="L20" s="60">
        <v>0</v>
      </c>
      <c r="M20" s="60">
        <v>6000000</v>
      </c>
      <c r="N20" s="60">
        <v>3000000</v>
      </c>
      <c r="O20" s="60">
        <v>0</v>
      </c>
      <c r="P20" s="60">
        <v>16314000</v>
      </c>
      <c r="Q20" s="60">
        <v>19314000</v>
      </c>
      <c r="R20" s="60">
        <v>0</v>
      </c>
      <c r="S20" s="60">
        <v>0</v>
      </c>
      <c r="T20" s="60">
        <v>0</v>
      </c>
      <c r="U20" s="60">
        <v>0</v>
      </c>
      <c r="V20" s="60">
        <v>28314000</v>
      </c>
      <c r="W20" s="60">
        <v>62853300</v>
      </c>
      <c r="X20" s="60">
        <v>-34539300</v>
      </c>
      <c r="Y20" s="61">
        <v>-54.95</v>
      </c>
      <c r="Z20" s="62">
        <v>62853300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36205564</v>
      </c>
      <c r="C22" s="86">
        <f>SUM(C19:C21)</f>
        <v>0</v>
      </c>
      <c r="D22" s="87">
        <f aca="true" t="shared" si="3" ref="D22:Z22">SUM(D19:D21)</f>
        <v>-97869881</v>
      </c>
      <c r="E22" s="88">
        <f t="shared" si="3"/>
        <v>-97869881</v>
      </c>
      <c r="F22" s="88">
        <f t="shared" si="3"/>
        <v>-7466704</v>
      </c>
      <c r="G22" s="88">
        <f t="shared" si="3"/>
        <v>0</v>
      </c>
      <c r="H22" s="88">
        <f t="shared" si="3"/>
        <v>-6310783</v>
      </c>
      <c r="I22" s="88">
        <f t="shared" si="3"/>
        <v>-13777487</v>
      </c>
      <c r="J22" s="88">
        <f t="shared" si="3"/>
        <v>-9387720</v>
      </c>
      <c r="K22" s="88">
        <f t="shared" si="3"/>
        <v>-3492185</v>
      </c>
      <c r="L22" s="88">
        <f t="shared" si="3"/>
        <v>-14923268</v>
      </c>
      <c r="M22" s="88">
        <f t="shared" si="3"/>
        <v>-27803173</v>
      </c>
      <c r="N22" s="88">
        <f t="shared" si="3"/>
        <v>43597614</v>
      </c>
      <c r="O22" s="88">
        <f t="shared" si="3"/>
        <v>-8349405</v>
      </c>
      <c r="P22" s="88">
        <f t="shared" si="3"/>
        <v>30689279</v>
      </c>
      <c r="Q22" s="88">
        <f t="shared" si="3"/>
        <v>65937488</v>
      </c>
      <c r="R22" s="88">
        <f t="shared" si="3"/>
        <v>-5782033</v>
      </c>
      <c r="S22" s="88">
        <f t="shared" si="3"/>
        <v>-13903930</v>
      </c>
      <c r="T22" s="88">
        <f t="shared" si="3"/>
        <v>-14352501</v>
      </c>
      <c r="U22" s="88">
        <f t="shared" si="3"/>
        <v>-34038464</v>
      </c>
      <c r="V22" s="88">
        <f t="shared" si="3"/>
        <v>-9681636</v>
      </c>
      <c r="W22" s="88">
        <f t="shared" si="3"/>
        <v>-97869881</v>
      </c>
      <c r="X22" s="88">
        <f t="shared" si="3"/>
        <v>88188245</v>
      </c>
      <c r="Y22" s="89">
        <f>+IF(W22&lt;&gt;0,(X22/W22)*100,0)</f>
        <v>-90.10764506804703</v>
      </c>
      <c r="Z22" s="90">
        <f t="shared" si="3"/>
        <v>-97869881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36205564</v>
      </c>
      <c r="C24" s="75">
        <f>SUM(C22:C23)</f>
        <v>0</v>
      </c>
      <c r="D24" s="76">
        <f aca="true" t="shared" si="4" ref="D24:Z24">SUM(D22:D23)</f>
        <v>-97869881</v>
      </c>
      <c r="E24" s="77">
        <f t="shared" si="4"/>
        <v>-97869881</v>
      </c>
      <c r="F24" s="77">
        <f t="shared" si="4"/>
        <v>-7466704</v>
      </c>
      <c r="G24" s="77">
        <f t="shared" si="4"/>
        <v>0</v>
      </c>
      <c r="H24" s="77">
        <f t="shared" si="4"/>
        <v>-6310783</v>
      </c>
      <c r="I24" s="77">
        <f t="shared" si="4"/>
        <v>-13777487</v>
      </c>
      <c r="J24" s="77">
        <f t="shared" si="4"/>
        <v>-9387720</v>
      </c>
      <c r="K24" s="77">
        <f t="shared" si="4"/>
        <v>-3492185</v>
      </c>
      <c r="L24" s="77">
        <f t="shared" si="4"/>
        <v>-14923268</v>
      </c>
      <c r="M24" s="77">
        <f t="shared" si="4"/>
        <v>-27803173</v>
      </c>
      <c r="N24" s="77">
        <f t="shared" si="4"/>
        <v>43597614</v>
      </c>
      <c r="O24" s="77">
        <f t="shared" si="4"/>
        <v>-8349405</v>
      </c>
      <c r="P24" s="77">
        <f t="shared" si="4"/>
        <v>30689279</v>
      </c>
      <c r="Q24" s="77">
        <f t="shared" si="4"/>
        <v>65937488</v>
      </c>
      <c r="R24" s="77">
        <f t="shared" si="4"/>
        <v>-5782033</v>
      </c>
      <c r="S24" s="77">
        <f t="shared" si="4"/>
        <v>-13903930</v>
      </c>
      <c r="T24" s="77">
        <f t="shared" si="4"/>
        <v>-14352501</v>
      </c>
      <c r="U24" s="77">
        <f t="shared" si="4"/>
        <v>-34038464</v>
      </c>
      <c r="V24" s="77">
        <f t="shared" si="4"/>
        <v>-9681636</v>
      </c>
      <c r="W24" s="77">
        <f t="shared" si="4"/>
        <v>-97869881</v>
      </c>
      <c r="X24" s="77">
        <f t="shared" si="4"/>
        <v>88188245</v>
      </c>
      <c r="Y24" s="78">
        <f>+IF(W24&lt;&gt;0,(X24/W24)*100,0)</f>
        <v>-90.10764506804703</v>
      </c>
      <c r="Z24" s="79">
        <f t="shared" si="4"/>
        <v>-97869881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38253579</v>
      </c>
      <c r="C27" s="22">
        <v>0</v>
      </c>
      <c r="D27" s="99">
        <v>75042370</v>
      </c>
      <c r="E27" s="100">
        <v>75042370</v>
      </c>
      <c r="F27" s="100">
        <v>0</v>
      </c>
      <c r="G27" s="100">
        <v>8375399</v>
      </c>
      <c r="H27" s="100">
        <v>0</v>
      </c>
      <c r="I27" s="100">
        <v>8375399</v>
      </c>
      <c r="J27" s="100">
        <v>4527117</v>
      </c>
      <c r="K27" s="100">
        <v>5852445</v>
      </c>
      <c r="L27" s="100">
        <v>713061</v>
      </c>
      <c r="M27" s="100">
        <v>11092623</v>
      </c>
      <c r="N27" s="100">
        <v>1809631</v>
      </c>
      <c r="O27" s="100">
        <v>1649522</v>
      </c>
      <c r="P27" s="100">
        <v>1850310</v>
      </c>
      <c r="Q27" s="100">
        <v>5309463</v>
      </c>
      <c r="R27" s="100">
        <v>56413</v>
      </c>
      <c r="S27" s="100">
        <v>1758462</v>
      </c>
      <c r="T27" s="100">
        <v>10354978</v>
      </c>
      <c r="U27" s="100">
        <v>12169853</v>
      </c>
      <c r="V27" s="100">
        <v>36947338</v>
      </c>
      <c r="W27" s="100">
        <v>75042370</v>
      </c>
      <c r="X27" s="100">
        <v>-38095032</v>
      </c>
      <c r="Y27" s="101">
        <v>-50.76</v>
      </c>
      <c r="Z27" s="102">
        <v>75042370</v>
      </c>
    </row>
    <row r="28" spans="1:26" ht="13.5">
      <c r="A28" s="103" t="s">
        <v>46</v>
      </c>
      <c r="B28" s="19">
        <v>28222412</v>
      </c>
      <c r="C28" s="19">
        <v>0</v>
      </c>
      <c r="D28" s="59">
        <v>75042370</v>
      </c>
      <c r="E28" s="60">
        <v>75042370</v>
      </c>
      <c r="F28" s="60">
        <v>0</v>
      </c>
      <c r="G28" s="60">
        <v>8375399</v>
      </c>
      <c r="H28" s="60">
        <v>0</v>
      </c>
      <c r="I28" s="60">
        <v>8375399</v>
      </c>
      <c r="J28" s="60">
        <v>4498417</v>
      </c>
      <c r="K28" s="60">
        <v>5827659</v>
      </c>
      <c r="L28" s="60">
        <v>655361</v>
      </c>
      <c r="M28" s="60">
        <v>10981437</v>
      </c>
      <c r="N28" s="60">
        <v>639418</v>
      </c>
      <c r="O28" s="60">
        <v>1645522</v>
      </c>
      <c r="P28" s="60">
        <v>881848</v>
      </c>
      <c r="Q28" s="60">
        <v>3166788</v>
      </c>
      <c r="R28" s="60">
        <v>0</v>
      </c>
      <c r="S28" s="60">
        <v>2286120</v>
      </c>
      <c r="T28" s="60">
        <v>10354978</v>
      </c>
      <c r="U28" s="60">
        <v>12641098</v>
      </c>
      <c r="V28" s="60">
        <v>35164722</v>
      </c>
      <c r="W28" s="60">
        <v>75042370</v>
      </c>
      <c r="X28" s="60">
        <v>-39877648</v>
      </c>
      <c r="Y28" s="61">
        <v>-53.14</v>
      </c>
      <c r="Z28" s="62">
        <v>75042370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10031167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28700</v>
      </c>
      <c r="K31" s="60">
        <v>24786</v>
      </c>
      <c r="L31" s="60">
        <v>57700</v>
      </c>
      <c r="M31" s="60">
        <v>111186</v>
      </c>
      <c r="N31" s="60">
        <v>1170213</v>
      </c>
      <c r="O31" s="60">
        <v>4000</v>
      </c>
      <c r="P31" s="60">
        <v>968462</v>
      </c>
      <c r="Q31" s="60">
        <v>2142675</v>
      </c>
      <c r="R31" s="60">
        <v>56413</v>
      </c>
      <c r="S31" s="60">
        <v>-527658</v>
      </c>
      <c r="T31" s="60">
        <v>0</v>
      </c>
      <c r="U31" s="60">
        <v>-471245</v>
      </c>
      <c r="V31" s="60">
        <v>1782616</v>
      </c>
      <c r="W31" s="60">
        <v>0</v>
      </c>
      <c r="X31" s="60">
        <v>1782616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38253579</v>
      </c>
      <c r="C32" s="22">
        <f>SUM(C28:C31)</f>
        <v>0</v>
      </c>
      <c r="D32" s="99">
        <f aca="true" t="shared" si="5" ref="D32:Z32">SUM(D28:D31)</f>
        <v>75042370</v>
      </c>
      <c r="E32" s="100">
        <f t="shared" si="5"/>
        <v>75042370</v>
      </c>
      <c r="F32" s="100">
        <f t="shared" si="5"/>
        <v>0</v>
      </c>
      <c r="G32" s="100">
        <f t="shared" si="5"/>
        <v>8375399</v>
      </c>
      <c r="H32" s="100">
        <f t="shared" si="5"/>
        <v>0</v>
      </c>
      <c r="I32" s="100">
        <f t="shared" si="5"/>
        <v>8375399</v>
      </c>
      <c r="J32" s="100">
        <f t="shared" si="5"/>
        <v>4527117</v>
      </c>
      <c r="K32" s="100">
        <f t="shared" si="5"/>
        <v>5852445</v>
      </c>
      <c r="L32" s="100">
        <f t="shared" si="5"/>
        <v>713061</v>
      </c>
      <c r="M32" s="100">
        <f t="shared" si="5"/>
        <v>11092623</v>
      </c>
      <c r="N32" s="100">
        <f t="shared" si="5"/>
        <v>1809631</v>
      </c>
      <c r="O32" s="100">
        <f t="shared" si="5"/>
        <v>1649522</v>
      </c>
      <c r="P32" s="100">
        <f t="shared" si="5"/>
        <v>1850310</v>
      </c>
      <c r="Q32" s="100">
        <f t="shared" si="5"/>
        <v>5309463</v>
      </c>
      <c r="R32" s="100">
        <f t="shared" si="5"/>
        <v>56413</v>
      </c>
      <c r="S32" s="100">
        <f t="shared" si="5"/>
        <v>1758462</v>
      </c>
      <c r="T32" s="100">
        <f t="shared" si="5"/>
        <v>10354978</v>
      </c>
      <c r="U32" s="100">
        <f t="shared" si="5"/>
        <v>12169853</v>
      </c>
      <c r="V32" s="100">
        <f t="shared" si="5"/>
        <v>36947338</v>
      </c>
      <c r="W32" s="100">
        <f t="shared" si="5"/>
        <v>75042370</v>
      </c>
      <c r="X32" s="100">
        <f t="shared" si="5"/>
        <v>-38095032</v>
      </c>
      <c r="Y32" s="101">
        <f>+IF(W32&lt;&gt;0,(X32/W32)*100,0)</f>
        <v>-50.76469733032153</v>
      </c>
      <c r="Z32" s="102">
        <f t="shared" si="5"/>
        <v>75042370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70810458</v>
      </c>
      <c r="C35" s="19">
        <v>0</v>
      </c>
      <c r="D35" s="59">
        <v>0</v>
      </c>
      <c r="E35" s="60">
        <v>0</v>
      </c>
      <c r="F35" s="60">
        <v>-104503</v>
      </c>
      <c r="G35" s="60">
        <v>59591251</v>
      </c>
      <c r="H35" s="60">
        <v>175308395</v>
      </c>
      <c r="I35" s="60">
        <v>175308395</v>
      </c>
      <c r="J35" s="60">
        <v>141639451</v>
      </c>
      <c r="K35" s="60">
        <v>133552287</v>
      </c>
      <c r="L35" s="60">
        <v>150057290</v>
      </c>
      <c r="M35" s="60">
        <v>150057290</v>
      </c>
      <c r="N35" s="60">
        <v>189926727</v>
      </c>
      <c r="O35" s="60">
        <v>184464529</v>
      </c>
      <c r="P35" s="60">
        <v>204181728</v>
      </c>
      <c r="Q35" s="60">
        <v>204181728</v>
      </c>
      <c r="R35" s="60">
        <v>229810943</v>
      </c>
      <c r="S35" s="60">
        <v>205562682</v>
      </c>
      <c r="T35" s="60">
        <v>174025403</v>
      </c>
      <c r="U35" s="60">
        <v>174025403</v>
      </c>
      <c r="V35" s="60">
        <v>174025403</v>
      </c>
      <c r="W35" s="60">
        <v>0</v>
      </c>
      <c r="X35" s="60">
        <v>174025403</v>
      </c>
      <c r="Y35" s="61">
        <v>0</v>
      </c>
      <c r="Z35" s="62">
        <v>0</v>
      </c>
    </row>
    <row r="36" spans="1:26" ht="13.5">
      <c r="A36" s="58" t="s">
        <v>57</v>
      </c>
      <c r="B36" s="19">
        <v>285434993</v>
      </c>
      <c r="C36" s="19">
        <v>0</v>
      </c>
      <c r="D36" s="59">
        <v>0</v>
      </c>
      <c r="E36" s="60">
        <v>0</v>
      </c>
      <c r="F36" s="60">
        <v>7378793</v>
      </c>
      <c r="G36" s="60">
        <v>8375399</v>
      </c>
      <c r="H36" s="60">
        <v>264319637</v>
      </c>
      <c r="I36" s="60">
        <v>264319637</v>
      </c>
      <c r="J36" s="60">
        <v>267754131</v>
      </c>
      <c r="K36" s="60">
        <v>273606576</v>
      </c>
      <c r="L36" s="60">
        <v>274319637</v>
      </c>
      <c r="M36" s="60">
        <v>274319637</v>
      </c>
      <c r="N36" s="60">
        <v>276129267</v>
      </c>
      <c r="O36" s="60">
        <v>277778789</v>
      </c>
      <c r="P36" s="60">
        <v>279797715</v>
      </c>
      <c r="Q36" s="60">
        <v>279797715</v>
      </c>
      <c r="R36" s="60">
        <v>277104541</v>
      </c>
      <c r="S36" s="60">
        <v>279316955</v>
      </c>
      <c r="T36" s="60">
        <v>293063286</v>
      </c>
      <c r="U36" s="60">
        <v>293063286</v>
      </c>
      <c r="V36" s="60">
        <v>293063286</v>
      </c>
      <c r="W36" s="60">
        <v>0</v>
      </c>
      <c r="X36" s="60">
        <v>293063286</v>
      </c>
      <c r="Y36" s="61">
        <v>0</v>
      </c>
      <c r="Z36" s="62">
        <v>0</v>
      </c>
    </row>
    <row r="37" spans="1:26" ht="13.5">
      <c r="A37" s="58" t="s">
        <v>58</v>
      </c>
      <c r="B37" s="19">
        <v>19364174</v>
      </c>
      <c r="C37" s="19">
        <v>0</v>
      </c>
      <c r="D37" s="59">
        <v>0</v>
      </c>
      <c r="E37" s="60">
        <v>0</v>
      </c>
      <c r="F37" s="60">
        <v>7274290</v>
      </c>
      <c r="G37" s="60">
        <v>67966650</v>
      </c>
      <c r="H37" s="60">
        <v>16362294</v>
      </c>
      <c r="I37" s="60">
        <v>16362294</v>
      </c>
      <c r="J37" s="60">
        <v>3145392</v>
      </c>
      <c r="K37" s="60">
        <v>4402858</v>
      </c>
      <c r="L37" s="60">
        <v>6697658</v>
      </c>
      <c r="M37" s="60">
        <v>6697658</v>
      </c>
      <c r="N37" s="60">
        <v>4779114</v>
      </c>
      <c r="O37" s="60">
        <v>9315837</v>
      </c>
      <c r="P37" s="60">
        <v>362679</v>
      </c>
      <c r="Q37" s="60">
        <v>362679</v>
      </c>
      <c r="R37" s="60">
        <v>29554834</v>
      </c>
      <c r="S37" s="60">
        <v>21422914</v>
      </c>
      <c r="T37" s="60">
        <v>63978903</v>
      </c>
      <c r="U37" s="60">
        <v>63978903</v>
      </c>
      <c r="V37" s="60">
        <v>63978903</v>
      </c>
      <c r="W37" s="60">
        <v>0</v>
      </c>
      <c r="X37" s="60">
        <v>63978903</v>
      </c>
      <c r="Y37" s="61">
        <v>0</v>
      </c>
      <c r="Z37" s="62">
        <v>0</v>
      </c>
    </row>
    <row r="38" spans="1:26" ht="13.5">
      <c r="A38" s="58" t="s">
        <v>59</v>
      </c>
      <c r="B38" s="19">
        <v>3910505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3910524</v>
      </c>
      <c r="U38" s="60">
        <v>3910524</v>
      </c>
      <c r="V38" s="60">
        <v>3910524</v>
      </c>
      <c r="W38" s="60">
        <v>0</v>
      </c>
      <c r="X38" s="60">
        <v>3910524</v>
      </c>
      <c r="Y38" s="61">
        <v>0</v>
      </c>
      <c r="Z38" s="62">
        <v>0</v>
      </c>
    </row>
    <row r="39" spans="1:26" ht="13.5">
      <c r="A39" s="58" t="s">
        <v>60</v>
      </c>
      <c r="B39" s="19">
        <v>332970772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423265738</v>
      </c>
      <c r="I39" s="60">
        <v>423265738</v>
      </c>
      <c r="J39" s="60">
        <v>406248190</v>
      </c>
      <c r="K39" s="60">
        <v>402756005</v>
      </c>
      <c r="L39" s="60">
        <v>417679269</v>
      </c>
      <c r="M39" s="60">
        <v>417679269</v>
      </c>
      <c r="N39" s="60">
        <v>461276880</v>
      </c>
      <c r="O39" s="60">
        <v>452927481</v>
      </c>
      <c r="P39" s="60">
        <v>483616765</v>
      </c>
      <c r="Q39" s="60">
        <v>483616765</v>
      </c>
      <c r="R39" s="60">
        <v>477360650</v>
      </c>
      <c r="S39" s="60">
        <v>463456723</v>
      </c>
      <c r="T39" s="60">
        <v>399199262</v>
      </c>
      <c r="U39" s="60">
        <v>399199262</v>
      </c>
      <c r="V39" s="60">
        <v>399199262</v>
      </c>
      <c r="W39" s="60">
        <v>0</v>
      </c>
      <c r="X39" s="60">
        <v>399199262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79593795</v>
      </c>
      <c r="C42" s="19">
        <v>0</v>
      </c>
      <c r="D42" s="59">
        <v>63026590</v>
      </c>
      <c r="E42" s="60">
        <v>63026590</v>
      </c>
      <c r="F42" s="60">
        <v>-7466704</v>
      </c>
      <c r="G42" s="60">
        <v>76364057</v>
      </c>
      <c r="H42" s="60">
        <v>-6310783</v>
      </c>
      <c r="I42" s="60">
        <v>62586570</v>
      </c>
      <c r="J42" s="60">
        <v>-9387720</v>
      </c>
      <c r="K42" s="60">
        <v>-3492185</v>
      </c>
      <c r="L42" s="60">
        <v>-14923268</v>
      </c>
      <c r="M42" s="60">
        <v>-27803173</v>
      </c>
      <c r="N42" s="60">
        <v>43597614</v>
      </c>
      <c r="O42" s="60">
        <v>-8349405</v>
      </c>
      <c r="P42" s="60">
        <v>48752727</v>
      </c>
      <c r="Q42" s="60">
        <v>84000936</v>
      </c>
      <c r="R42" s="60">
        <v>-3665080</v>
      </c>
      <c r="S42" s="60">
        <v>-13903930</v>
      </c>
      <c r="T42" s="60">
        <v>-11743374</v>
      </c>
      <c r="U42" s="60">
        <v>-29312384</v>
      </c>
      <c r="V42" s="60">
        <v>89471949</v>
      </c>
      <c r="W42" s="60">
        <v>63026590</v>
      </c>
      <c r="X42" s="60">
        <v>26445359</v>
      </c>
      <c r="Y42" s="61">
        <v>41.96</v>
      </c>
      <c r="Z42" s="62">
        <v>63026590</v>
      </c>
    </row>
    <row r="43" spans="1:26" ht="13.5">
      <c r="A43" s="58" t="s">
        <v>63</v>
      </c>
      <c r="B43" s="19">
        <v>-38362708</v>
      </c>
      <c r="C43" s="19">
        <v>0</v>
      </c>
      <c r="D43" s="59">
        <v>-62853302</v>
      </c>
      <c r="E43" s="60">
        <v>-62853302</v>
      </c>
      <c r="F43" s="60">
        <v>0</v>
      </c>
      <c r="G43" s="60">
        <v>-8375399</v>
      </c>
      <c r="H43" s="60">
        <v>-2153603</v>
      </c>
      <c r="I43" s="60">
        <v>-10529002</v>
      </c>
      <c r="J43" s="60">
        <v>-4527117</v>
      </c>
      <c r="K43" s="60">
        <v>-5852446</v>
      </c>
      <c r="L43" s="60">
        <v>-713061</v>
      </c>
      <c r="M43" s="60">
        <v>-11092624</v>
      </c>
      <c r="N43" s="60">
        <v>-1809631</v>
      </c>
      <c r="O43" s="60">
        <v>-1649522</v>
      </c>
      <c r="P43" s="60">
        <v>-1850310</v>
      </c>
      <c r="Q43" s="60">
        <v>-5309463</v>
      </c>
      <c r="R43" s="60">
        <v>-56413</v>
      </c>
      <c r="S43" s="60">
        <v>-1758461</v>
      </c>
      <c r="T43" s="60">
        <v>-10354978</v>
      </c>
      <c r="U43" s="60">
        <v>-12169852</v>
      </c>
      <c r="V43" s="60">
        <v>-39100941</v>
      </c>
      <c r="W43" s="60">
        <v>-62853302</v>
      </c>
      <c r="X43" s="60">
        <v>23752361</v>
      </c>
      <c r="Y43" s="61">
        <v>-37.79</v>
      </c>
      <c r="Z43" s="62">
        <v>-62853302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68352402</v>
      </c>
      <c r="C45" s="22">
        <v>0</v>
      </c>
      <c r="D45" s="99">
        <v>173288</v>
      </c>
      <c r="E45" s="100">
        <v>173288</v>
      </c>
      <c r="F45" s="100">
        <v>-7466704</v>
      </c>
      <c r="G45" s="100">
        <v>60521954</v>
      </c>
      <c r="H45" s="100">
        <v>52057568</v>
      </c>
      <c r="I45" s="100">
        <v>52057568</v>
      </c>
      <c r="J45" s="100">
        <v>38142731</v>
      </c>
      <c r="K45" s="100">
        <v>28798100</v>
      </c>
      <c r="L45" s="100">
        <v>13161771</v>
      </c>
      <c r="M45" s="100">
        <v>13161771</v>
      </c>
      <c r="N45" s="100">
        <v>54949754</v>
      </c>
      <c r="O45" s="100">
        <v>44950827</v>
      </c>
      <c r="P45" s="100">
        <v>91853244</v>
      </c>
      <c r="Q45" s="100">
        <v>54949754</v>
      </c>
      <c r="R45" s="100">
        <v>88131751</v>
      </c>
      <c r="S45" s="100">
        <v>72469360</v>
      </c>
      <c r="T45" s="100">
        <v>50371008</v>
      </c>
      <c r="U45" s="100">
        <v>50371008</v>
      </c>
      <c r="V45" s="100">
        <v>50371008</v>
      </c>
      <c r="W45" s="100">
        <v>173288</v>
      </c>
      <c r="X45" s="100">
        <v>50197720</v>
      </c>
      <c r="Y45" s="101">
        <v>28967.8</v>
      </c>
      <c r="Z45" s="102">
        <v>173288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473338</v>
      </c>
      <c r="C49" s="52">
        <v>0</v>
      </c>
      <c r="D49" s="129">
        <v>460720</v>
      </c>
      <c r="E49" s="54">
        <v>436758</v>
      </c>
      <c r="F49" s="54">
        <v>0</v>
      </c>
      <c r="G49" s="54">
        <v>0</v>
      </c>
      <c r="H49" s="54">
        <v>0</v>
      </c>
      <c r="I49" s="54">
        <v>25471793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26842609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335062</v>
      </c>
      <c r="C51" s="52">
        <v>0</v>
      </c>
      <c r="D51" s="129">
        <v>530513</v>
      </c>
      <c r="E51" s="54">
        <v>6093</v>
      </c>
      <c r="F51" s="54">
        <v>0</v>
      </c>
      <c r="G51" s="54">
        <v>0</v>
      </c>
      <c r="H51" s="54">
        <v>0</v>
      </c>
      <c r="I51" s="54">
        <v>36660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908328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44.61014021124996</v>
      </c>
      <c r="C58" s="5">
        <f>IF(C67=0,0,+(C76/C67)*100)</f>
        <v>0</v>
      </c>
      <c r="D58" s="6">
        <f aca="true" t="shared" si="6" ref="D58:Z58">IF(D67=0,0,+(D76/D67)*100)</f>
        <v>-3.6363902048382197</v>
      </c>
      <c r="E58" s="7">
        <f t="shared" si="6"/>
        <v>-3.6363902048382197</v>
      </c>
      <c r="F58" s="7">
        <f t="shared" si="6"/>
        <v>100</v>
      </c>
      <c r="G58" s="7">
        <f t="shared" si="6"/>
        <v>0</v>
      </c>
      <c r="H58" s="7">
        <f t="shared" si="6"/>
        <v>100</v>
      </c>
      <c r="I58" s="7">
        <f t="shared" si="6"/>
        <v>294.2300343160193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100</v>
      </c>
      <c r="O58" s="7">
        <f t="shared" si="6"/>
        <v>0</v>
      </c>
      <c r="P58" s="7">
        <f t="shared" si="6"/>
        <v>100</v>
      </c>
      <c r="Q58" s="7">
        <f t="shared" si="6"/>
        <v>100</v>
      </c>
      <c r="R58" s="7">
        <f t="shared" si="6"/>
        <v>-100</v>
      </c>
      <c r="S58" s="7">
        <f t="shared" si="6"/>
        <v>100</v>
      </c>
      <c r="T58" s="7">
        <f t="shared" si="6"/>
        <v>100</v>
      </c>
      <c r="U58" s="7">
        <f t="shared" si="6"/>
        <v>94.24510143294424</v>
      </c>
      <c r="V58" s="7">
        <f t="shared" si="6"/>
        <v>118.16752938450583</v>
      </c>
      <c r="W58" s="7">
        <f t="shared" si="6"/>
        <v>-3.6363902048382197</v>
      </c>
      <c r="X58" s="7">
        <f t="shared" si="6"/>
        <v>0</v>
      </c>
      <c r="Y58" s="7">
        <f t="shared" si="6"/>
        <v>0</v>
      </c>
      <c r="Z58" s="8">
        <f t="shared" si="6"/>
        <v>-3.6363902048382197</v>
      </c>
    </row>
    <row r="59" spans="1:26" ht="13.5">
      <c r="A59" s="37" t="s">
        <v>31</v>
      </c>
      <c r="B59" s="9">
        <f aca="true" t="shared" si="7" ref="B59:Z66">IF(B68=0,0,+(B77/B68)*100)</f>
        <v>33.83228326813552</v>
      </c>
      <c r="C59" s="9">
        <f t="shared" si="7"/>
        <v>0</v>
      </c>
      <c r="D59" s="2">
        <f t="shared" si="7"/>
        <v>-3.3333580415039727</v>
      </c>
      <c r="E59" s="10">
        <f t="shared" si="7"/>
        <v>-3.3333580415039727</v>
      </c>
      <c r="F59" s="10">
        <f t="shared" si="7"/>
        <v>100</v>
      </c>
      <c r="G59" s="10">
        <f t="shared" si="7"/>
        <v>0</v>
      </c>
      <c r="H59" s="10">
        <f t="shared" si="7"/>
        <v>100</v>
      </c>
      <c r="I59" s="10">
        <f t="shared" si="7"/>
        <v>293.31237683727153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100</v>
      </c>
      <c r="O59" s="10">
        <f t="shared" si="7"/>
        <v>0</v>
      </c>
      <c r="P59" s="10">
        <f t="shared" si="7"/>
        <v>100</v>
      </c>
      <c r="Q59" s="10">
        <f t="shared" si="7"/>
        <v>100</v>
      </c>
      <c r="R59" s="10">
        <f t="shared" si="7"/>
        <v>-100</v>
      </c>
      <c r="S59" s="10">
        <f t="shared" si="7"/>
        <v>100</v>
      </c>
      <c r="T59" s="10">
        <f t="shared" si="7"/>
        <v>100</v>
      </c>
      <c r="U59" s="10">
        <f t="shared" si="7"/>
        <v>99.56125207242684</v>
      </c>
      <c r="V59" s="10">
        <f t="shared" si="7"/>
        <v>119.78663379500507</v>
      </c>
      <c r="W59" s="10">
        <f t="shared" si="7"/>
        <v>-3.3333580415039727</v>
      </c>
      <c r="X59" s="10">
        <f t="shared" si="7"/>
        <v>0</v>
      </c>
      <c r="Y59" s="10">
        <f t="shared" si="7"/>
        <v>0</v>
      </c>
      <c r="Z59" s="11">
        <f t="shared" si="7"/>
        <v>-3.3333580415039727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84.99991708882274</v>
      </c>
      <c r="E60" s="13">
        <f t="shared" si="7"/>
        <v>84.99991708882274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300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100</v>
      </c>
      <c r="O60" s="13">
        <f t="shared" si="7"/>
        <v>0</v>
      </c>
      <c r="P60" s="13">
        <f t="shared" si="7"/>
        <v>100</v>
      </c>
      <c r="Q60" s="13">
        <f t="shared" si="7"/>
        <v>100</v>
      </c>
      <c r="R60" s="13">
        <f t="shared" si="7"/>
        <v>-100</v>
      </c>
      <c r="S60" s="13">
        <f t="shared" si="7"/>
        <v>100</v>
      </c>
      <c r="T60" s="13">
        <f t="shared" si="7"/>
        <v>100</v>
      </c>
      <c r="U60" s="13">
        <f t="shared" si="7"/>
        <v>63.05104699499432</v>
      </c>
      <c r="V60" s="13">
        <f t="shared" si="7"/>
        <v>108.39834612515331</v>
      </c>
      <c r="W60" s="13">
        <f t="shared" si="7"/>
        <v>84.99991708882274</v>
      </c>
      <c r="X60" s="13">
        <f t="shared" si="7"/>
        <v>0</v>
      </c>
      <c r="Y60" s="13">
        <f t="shared" si="7"/>
        <v>0</v>
      </c>
      <c r="Z60" s="14">
        <f t="shared" si="7"/>
        <v>84.99991708882274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84.99991708882274</v>
      </c>
      <c r="E64" s="13">
        <f t="shared" si="7"/>
        <v>84.99991708882274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300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100</v>
      </c>
      <c r="O64" s="13">
        <f t="shared" si="7"/>
        <v>0</v>
      </c>
      <c r="P64" s="13">
        <f t="shared" si="7"/>
        <v>100</v>
      </c>
      <c r="Q64" s="13">
        <f t="shared" si="7"/>
        <v>100</v>
      </c>
      <c r="R64" s="13">
        <f t="shared" si="7"/>
        <v>-100</v>
      </c>
      <c r="S64" s="13">
        <f t="shared" si="7"/>
        <v>100</v>
      </c>
      <c r="T64" s="13">
        <f t="shared" si="7"/>
        <v>100</v>
      </c>
      <c r="U64" s="13">
        <f t="shared" si="7"/>
        <v>63.05104699499432</v>
      </c>
      <c r="V64" s="13">
        <f t="shared" si="7"/>
        <v>108.39834612515331</v>
      </c>
      <c r="W64" s="13">
        <f t="shared" si="7"/>
        <v>84.99991708882274</v>
      </c>
      <c r="X64" s="13">
        <f t="shared" si="7"/>
        <v>0</v>
      </c>
      <c r="Y64" s="13">
        <f t="shared" si="7"/>
        <v>0</v>
      </c>
      <c r="Z64" s="14">
        <f t="shared" si="7"/>
        <v>84.99991708882274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5626510</v>
      </c>
      <c r="C67" s="24"/>
      <c r="D67" s="25">
        <v>-140631470</v>
      </c>
      <c r="E67" s="26">
        <v>-140631470</v>
      </c>
      <c r="F67" s="26">
        <v>-1340</v>
      </c>
      <c r="G67" s="26"/>
      <c r="H67" s="26">
        <v>514220</v>
      </c>
      <c r="I67" s="26">
        <v>512880</v>
      </c>
      <c r="J67" s="26">
        <v>498084</v>
      </c>
      <c r="K67" s="26">
        <v>498084</v>
      </c>
      <c r="L67" s="26"/>
      <c r="M67" s="26">
        <v>996168</v>
      </c>
      <c r="N67" s="26">
        <v>996167</v>
      </c>
      <c r="O67" s="26"/>
      <c r="P67" s="26">
        <v>996167</v>
      </c>
      <c r="Q67" s="26">
        <v>1992334</v>
      </c>
      <c r="R67" s="26">
        <v>43308</v>
      </c>
      <c r="S67" s="26">
        <v>963703</v>
      </c>
      <c r="T67" s="26">
        <v>498072</v>
      </c>
      <c r="U67" s="26">
        <v>1505083</v>
      </c>
      <c r="V67" s="26">
        <v>5006465</v>
      </c>
      <c r="W67" s="26">
        <v>-140631470</v>
      </c>
      <c r="X67" s="26"/>
      <c r="Y67" s="25"/>
      <c r="Z67" s="27">
        <v>-140631470</v>
      </c>
    </row>
    <row r="68" spans="1:26" ht="13.5" hidden="1">
      <c r="A68" s="37" t="s">
        <v>31</v>
      </c>
      <c r="B68" s="19">
        <v>4710025</v>
      </c>
      <c r="C68" s="19"/>
      <c r="D68" s="20">
        <v>-141113914</v>
      </c>
      <c r="E68" s="21">
        <v>-141113914</v>
      </c>
      <c r="F68" s="21">
        <v>-1340</v>
      </c>
      <c r="G68" s="21"/>
      <c r="H68" s="21">
        <v>443844</v>
      </c>
      <c r="I68" s="21">
        <v>442504</v>
      </c>
      <c r="J68" s="21">
        <v>427708</v>
      </c>
      <c r="K68" s="21">
        <v>427708</v>
      </c>
      <c r="L68" s="21"/>
      <c r="M68" s="21">
        <v>855416</v>
      </c>
      <c r="N68" s="21">
        <v>855415</v>
      </c>
      <c r="O68" s="21"/>
      <c r="P68" s="21">
        <v>855415</v>
      </c>
      <c r="Q68" s="21">
        <v>1710830</v>
      </c>
      <c r="R68" s="21">
        <v>2821</v>
      </c>
      <c r="S68" s="21">
        <v>855415</v>
      </c>
      <c r="T68" s="21">
        <v>427696</v>
      </c>
      <c r="U68" s="21">
        <v>1285932</v>
      </c>
      <c r="V68" s="21">
        <v>4294682</v>
      </c>
      <c r="W68" s="21">
        <v>-141113914</v>
      </c>
      <c r="X68" s="21"/>
      <c r="Y68" s="20"/>
      <c r="Z68" s="23">
        <v>-141113914</v>
      </c>
    </row>
    <row r="69" spans="1:26" ht="13.5" hidden="1">
      <c r="A69" s="38" t="s">
        <v>32</v>
      </c>
      <c r="B69" s="19">
        <v>916485</v>
      </c>
      <c r="C69" s="19"/>
      <c r="D69" s="20">
        <v>482444</v>
      </c>
      <c r="E69" s="21">
        <v>482444</v>
      </c>
      <c r="F69" s="21"/>
      <c r="G69" s="21"/>
      <c r="H69" s="21">
        <v>70376</v>
      </c>
      <c r="I69" s="21">
        <v>70376</v>
      </c>
      <c r="J69" s="21">
        <v>70376</v>
      </c>
      <c r="K69" s="21">
        <v>70376</v>
      </c>
      <c r="L69" s="21"/>
      <c r="M69" s="21">
        <v>140752</v>
      </c>
      <c r="N69" s="21">
        <v>140752</v>
      </c>
      <c r="O69" s="21"/>
      <c r="P69" s="21">
        <v>140752</v>
      </c>
      <c r="Q69" s="21">
        <v>281504</v>
      </c>
      <c r="R69" s="21">
        <v>40487</v>
      </c>
      <c r="S69" s="21">
        <v>108288</v>
      </c>
      <c r="T69" s="21">
        <v>70376</v>
      </c>
      <c r="U69" s="21">
        <v>219151</v>
      </c>
      <c r="V69" s="21">
        <v>711783</v>
      </c>
      <c r="W69" s="21">
        <v>482444</v>
      </c>
      <c r="X69" s="21"/>
      <c r="Y69" s="20"/>
      <c r="Z69" s="23">
        <v>482444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916485</v>
      </c>
      <c r="C73" s="19"/>
      <c r="D73" s="20">
        <v>482444</v>
      </c>
      <c r="E73" s="21">
        <v>482444</v>
      </c>
      <c r="F73" s="21"/>
      <c r="G73" s="21"/>
      <c r="H73" s="21">
        <v>70376</v>
      </c>
      <c r="I73" s="21">
        <v>70376</v>
      </c>
      <c r="J73" s="21">
        <v>70376</v>
      </c>
      <c r="K73" s="21">
        <v>70376</v>
      </c>
      <c r="L73" s="21"/>
      <c r="M73" s="21">
        <v>140752</v>
      </c>
      <c r="N73" s="21">
        <v>140752</v>
      </c>
      <c r="O73" s="21"/>
      <c r="P73" s="21">
        <v>140752</v>
      </c>
      <c r="Q73" s="21">
        <v>281504</v>
      </c>
      <c r="R73" s="21">
        <v>40487</v>
      </c>
      <c r="S73" s="21">
        <v>108288</v>
      </c>
      <c r="T73" s="21">
        <v>70376</v>
      </c>
      <c r="U73" s="21">
        <v>219151</v>
      </c>
      <c r="V73" s="21">
        <v>711783</v>
      </c>
      <c r="W73" s="21">
        <v>482444</v>
      </c>
      <c r="X73" s="21"/>
      <c r="Y73" s="20"/>
      <c r="Z73" s="23">
        <v>482444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2509994</v>
      </c>
      <c r="C76" s="32"/>
      <c r="D76" s="33">
        <v>5113909</v>
      </c>
      <c r="E76" s="34">
        <v>5113909</v>
      </c>
      <c r="F76" s="34">
        <v>-1340</v>
      </c>
      <c r="G76" s="34">
        <v>996167</v>
      </c>
      <c r="H76" s="34">
        <v>514220</v>
      </c>
      <c r="I76" s="34">
        <v>1509047</v>
      </c>
      <c r="J76" s="34">
        <v>498084</v>
      </c>
      <c r="K76" s="34">
        <v>498084</v>
      </c>
      <c r="L76" s="34"/>
      <c r="M76" s="34">
        <v>996168</v>
      </c>
      <c r="N76" s="34">
        <v>996167</v>
      </c>
      <c r="O76" s="34"/>
      <c r="P76" s="34">
        <v>996167</v>
      </c>
      <c r="Q76" s="34">
        <v>1992334</v>
      </c>
      <c r="R76" s="34">
        <v>-43308</v>
      </c>
      <c r="S76" s="34">
        <v>963703</v>
      </c>
      <c r="T76" s="34">
        <v>498072</v>
      </c>
      <c r="U76" s="34">
        <v>1418467</v>
      </c>
      <c r="V76" s="34">
        <v>5916016</v>
      </c>
      <c r="W76" s="34">
        <v>5113909</v>
      </c>
      <c r="X76" s="34"/>
      <c r="Y76" s="33"/>
      <c r="Z76" s="35">
        <v>5113909</v>
      </c>
    </row>
    <row r="77" spans="1:26" ht="13.5" hidden="1">
      <c r="A77" s="37" t="s">
        <v>31</v>
      </c>
      <c r="B77" s="19">
        <v>1593509</v>
      </c>
      <c r="C77" s="19"/>
      <c r="D77" s="20">
        <v>4703832</v>
      </c>
      <c r="E77" s="21">
        <v>4703832</v>
      </c>
      <c r="F77" s="21">
        <v>-1340</v>
      </c>
      <c r="G77" s="21">
        <v>855415</v>
      </c>
      <c r="H77" s="21">
        <v>443844</v>
      </c>
      <c r="I77" s="21">
        <v>1297919</v>
      </c>
      <c r="J77" s="21">
        <v>427708</v>
      </c>
      <c r="K77" s="21">
        <v>427708</v>
      </c>
      <c r="L77" s="21"/>
      <c r="M77" s="21">
        <v>855416</v>
      </c>
      <c r="N77" s="21">
        <v>855415</v>
      </c>
      <c r="O77" s="21"/>
      <c r="P77" s="21">
        <v>855415</v>
      </c>
      <c r="Q77" s="21">
        <v>1710830</v>
      </c>
      <c r="R77" s="21">
        <v>-2821</v>
      </c>
      <c r="S77" s="21">
        <v>855415</v>
      </c>
      <c r="T77" s="21">
        <v>427696</v>
      </c>
      <c r="U77" s="21">
        <v>1280290</v>
      </c>
      <c r="V77" s="21">
        <v>5144455</v>
      </c>
      <c r="W77" s="21">
        <v>4703832</v>
      </c>
      <c r="X77" s="21"/>
      <c r="Y77" s="20"/>
      <c r="Z77" s="23">
        <v>4703832</v>
      </c>
    </row>
    <row r="78" spans="1:26" ht="13.5" hidden="1">
      <c r="A78" s="38" t="s">
        <v>32</v>
      </c>
      <c r="B78" s="19">
        <v>916485</v>
      </c>
      <c r="C78" s="19"/>
      <c r="D78" s="20">
        <v>410077</v>
      </c>
      <c r="E78" s="21">
        <v>410077</v>
      </c>
      <c r="F78" s="21"/>
      <c r="G78" s="21">
        <v>140752</v>
      </c>
      <c r="H78" s="21">
        <v>70376</v>
      </c>
      <c r="I78" s="21">
        <v>211128</v>
      </c>
      <c r="J78" s="21">
        <v>70376</v>
      </c>
      <c r="K78" s="21">
        <v>70376</v>
      </c>
      <c r="L78" s="21"/>
      <c r="M78" s="21">
        <v>140752</v>
      </c>
      <c r="N78" s="21">
        <v>140752</v>
      </c>
      <c r="O78" s="21"/>
      <c r="P78" s="21">
        <v>140752</v>
      </c>
      <c r="Q78" s="21">
        <v>281504</v>
      </c>
      <c r="R78" s="21">
        <v>-40487</v>
      </c>
      <c r="S78" s="21">
        <v>108288</v>
      </c>
      <c r="T78" s="21">
        <v>70376</v>
      </c>
      <c r="U78" s="21">
        <v>138177</v>
      </c>
      <c r="V78" s="21">
        <v>771561</v>
      </c>
      <c r="W78" s="21">
        <v>410077</v>
      </c>
      <c r="X78" s="21"/>
      <c r="Y78" s="20"/>
      <c r="Z78" s="23">
        <v>410077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916485</v>
      </c>
      <c r="C82" s="19"/>
      <c r="D82" s="20">
        <v>410077</v>
      </c>
      <c r="E82" s="21">
        <v>410077</v>
      </c>
      <c r="F82" s="21"/>
      <c r="G82" s="21">
        <v>140752</v>
      </c>
      <c r="H82" s="21">
        <v>70376</v>
      </c>
      <c r="I82" s="21">
        <v>211128</v>
      </c>
      <c r="J82" s="21">
        <v>70376</v>
      </c>
      <c r="K82" s="21">
        <v>70376</v>
      </c>
      <c r="L82" s="21"/>
      <c r="M82" s="21">
        <v>140752</v>
      </c>
      <c r="N82" s="21">
        <v>140752</v>
      </c>
      <c r="O82" s="21"/>
      <c r="P82" s="21">
        <v>140752</v>
      </c>
      <c r="Q82" s="21">
        <v>281504</v>
      </c>
      <c r="R82" s="21">
        <v>-40487</v>
      </c>
      <c r="S82" s="21">
        <v>108288</v>
      </c>
      <c r="T82" s="21">
        <v>70376</v>
      </c>
      <c r="U82" s="21">
        <v>138177</v>
      </c>
      <c r="V82" s="21">
        <v>771561</v>
      </c>
      <c r="W82" s="21">
        <v>410077</v>
      </c>
      <c r="X82" s="21"/>
      <c r="Y82" s="20"/>
      <c r="Z82" s="23">
        <v>410077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8920000</v>
      </c>
      <c r="F5" s="358">
        <f t="shared" si="0"/>
        <v>8920000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8920000</v>
      </c>
      <c r="Y5" s="358">
        <f t="shared" si="0"/>
        <v>-8920000</v>
      </c>
      <c r="Z5" s="359">
        <f>+IF(X5&lt;&gt;0,+(Y5/X5)*100,0)</f>
        <v>-100</v>
      </c>
      <c r="AA5" s="360">
        <f>+AA6+AA8+AA11+AA13+AA15</f>
        <v>8920000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8120000</v>
      </c>
      <c r="F6" s="59">
        <f t="shared" si="1"/>
        <v>8120000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8120000</v>
      </c>
      <c r="Y6" s="59">
        <f t="shared" si="1"/>
        <v>-8120000</v>
      </c>
      <c r="Z6" s="61">
        <f>+IF(X6&lt;&gt;0,+(Y6/X6)*100,0)</f>
        <v>-100</v>
      </c>
      <c r="AA6" s="62">
        <f t="shared" si="1"/>
        <v>8120000</v>
      </c>
    </row>
    <row r="7" spans="1:27" ht="13.5">
      <c r="A7" s="291" t="s">
        <v>228</v>
      </c>
      <c r="B7" s="142"/>
      <c r="C7" s="60"/>
      <c r="D7" s="340"/>
      <c r="E7" s="60">
        <v>8120000</v>
      </c>
      <c r="F7" s="59">
        <v>8120000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8120000</v>
      </c>
      <c r="Y7" s="59">
        <v>-8120000</v>
      </c>
      <c r="Z7" s="61">
        <v>-100</v>
      </c>
      <c r="AA7" s="62">
        <v>8120000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800000</v>
      </c>
      <c r="Y8" s="59">
        <f t="shared" si="2"/>
        <v>-800000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800000</v>
      </c>
      <c r="F10" s="59">
        <v>800000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800000</v>
      </c>
      <c r="Y10" s="59">
        <v>-800000</v>
      </c>
      <c r="Z10" s="61">
        <v>-100</v>
      </c>
      <c r="AA10" s="62">
        <v>800000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</v>
      </c>
      <c r="Y22" s="345">
        <f t="shared" si="6"/>
        <v>-500000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500000</v>
      </c>
      <c r="Y25" s="59">
        <v>-500000</v>
      </c>
      <c r="Z25" s="61">
        <v>-100</v>
      </c>
      <c r="AA25" s="62">
        <v>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2699804</v>
      </c>
      <c r="F40" s="345">
        <f t="shared" si="9"/>
        <v>2699804</v>
      </c>
      <c r="G40" s="345">
        <f t="shared" si="9"/>
        <v>26909</v>
      </c>
      <c r="H40" s="343">
        <f t="shared" si="9"/>
        <v>0</v>
      </c>
      <c r="I40" s="343">
        <f t="shared" si="9"/>
        <v>0</v>
      </c>
      <c r="J40" s="345">
        <f t="shared" si="9"/>
        <v>26909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26909</v>
      </c>
      <c r="X40" s="343">
        <f t="shared" si="9"/>
        <v>2699804</v>
      </c>
      <c r="Y40" s="345">
        <f t="shared" si="9"/>
        <v>-2672895</v>
      </c>
      <c r="Z40" s="336">
        <f>+IF(X40&lt;&gt;0,+(Y40/X40)*100,0)</f>
        <v>-99.0032980171894</v>
      </c>
      <c r="AA40" s="350">
        <f>SUM(AA41:AA49)</f>
        <v>2699804</v>
      </c>
    </row>
    <row r="41" spans="1:27" ht="13.5">
      <c r="A41" s="361" t="s">
        <v>247</v>
      </c>
      <c r="B41" s="142"/>
      <c r="C41" s="362"/>
      <c r="D41" s="363"/>
      <c r="E41" s="362">
        <v>867644</v>
      </c>
      <c r="F41" s="364">
        <v>867644</v>
      </c>
      <c r="G41" s="364">
        <v>26909</v>
      </c>
      <c r="H41" s="362"/>
      <c r="I41" s="362"/>
      <c r="J41" s="364">
        <v>26909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26909</v>
      </c>
      <c r="X41" s="362">
        <v>867644</v>
      </c>
      <c r="Y41" s="364">
        <v>-840735</v>
      </c>
      <c r="Z41" s="365">
        <v>-96.9</v>
      </c>
      <c r="AA41" s="366">
        <v>867644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174000</v>
      </c>
      <c r="F44" s="53">
        <v>174000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174000</v>
      </c>
      <c r="Y44" s="53">
        <v>-174000</v>
      </c>
      <c r="Z44" s="94">
        <v>-100</v>
      </c>
      <c r="AA44" s="95">
        <v>174000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933920</v>
      </c>
      <c r="F48" s="53">
        <v>933920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933920</v>
      </c>
      <c r="Y48" s="53">
        <v>-933920</v>
      </c>
      <c r="Z48" s="94">
        <v>-100</v>
      </c>
      <c r="AA48" s="95">
        <v>933920</v>
      </c>
    </row>
    <row r="49" spans="1:27" ht="13.5">
      <c r="A49" s="361" t="s">
        <v>93</v>
      </c>
      <c r="B49" s="136"/>
      <c r="C49" s="54"/>
      <c r="D49" s="368"/>
      <c r="E49" s="54">
        <v>724240</v>
      </c>
      <c r="F49" s="53">
        <v>724240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724240</v>
      </c>
      <c r="Y49" s="53">
        <v>-724240</v>
      </c>
      <c r="Z49" s="94">
        <v>-100</v>
      </c>
      <c r="AA49" s="95">
        <v>724240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12119804</v>
      </c>
      <c r="F60" s="264">
        <f t="shared" si="14"/>
        <v>12119804</v>
      </c>
      <c r="G60" s="264">
        <f t="shared" si="14"/>
        <v>26909</v>
      </c>
      <c r="H60" s="219">
        <f t="shared" si="14"/>
        <v>0</v>
      </c>
      <c r="I60" s="219">
        <f t="shared" si="14"/>
        <v>0</v>
      </c>
      <c r="J60" s="264">
        <f t="shared" si="14"/>
        <v>26909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26909</v>
      </c>
      <c r="X60" s="219">
        <f t="shared" si="14"/>
        <v>12119804</v>
      </c>
      <c r="Y60" s="264">
        <f t="shared" si="14"/>
        <v>-12092895</v>
      </c>
      <c r="Z60" s="337">
        <f>+IF(X60&lt;&gt;0,+(Y60/X60)*100,0)</f>
        <v>-99.77797495735079</v>
      </c>
      <c r="AA60" s="232">
        <f>+AA57+AA54+AA51+AA40+AA37+AA34+AA22+AA5</f>
        <v>12119804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131946971</v>
      </c>
      <c r="D5" s="153">
        <f>SUM(D6:D8)</f>
        <v>0</v>
      </c>
      <c r="E5" s="154">
        <f t="shared" si="0"/>
        <v>9256561</v>
      </c>
      <c r="F5" s="100">
        <f t="shared" si="0"/>
        <v>9256561</v>
      </c>
      <c r="G5" s="100">
        <f t="shared" si="0"/>
        <v>4495</v>
      </c>
      <c r="H5" s="100">
        <f t="shared" si="0"/>
        <v>0</v>
      </c>
      <c r="I5" s="100">
        <f t="shared" si="0"/>
        <v>582995</v>
      </c>
      <c r="J5" s="100">
        <f t="shared" si="0"/>
        <v>587490</v>
      </c>
      <c r="K5" s="100">
        <f t="shared" si="0"/>
        <v>1541318</v>
      </c>
      <c r="L5" s="100">
        <f t="shared" si="0"/>
        <v>548731</v>
      </c>
      <c r="M5" s="100">
        <f t="shared" si="0"/>
        <v>5835</v>
      </c>
      <c r="N5" s="100">
        <f t="shared" si="0"/>
        <v>2095884</v>
      </c>
      <c r="O5" s="100">
        <f t="shared" si="0"/>
        <v>48749950</v>
      </c>
      <c r="P5" s="100">
        <f t="shared" si="0"/>
        <v>851392</v>
      </c>
      <c r="Q5" s="100">
        <f t="shared" si="0"/>
        <v>40374869</v>
      </c>
      <c r="R5" s="100">
        <f t="shared" si="0"/>
        <v>89976211</v>
      </c>
      <c r="S5" s="100">
        <f t="shared" si="0"/>
        <v>287329</v>
      </c>
      <c r="T5" s="100">
        <f t="shared" si="0"/>
        <v>1392131</v>
      </c>
      <c r="U5" s="100">
        <f t="shared" si="0"/>
        <v>2103908</v>
      </c>
      <c r="V5" s="100">
        <f t="shared" si="0"/>
        <v>3783368</v>
      </c>
      <c r="W5" s="100">
        <f t="shared" si="0"/>
        <v>96442953</v>
      </c>
      <c r="X5" s="100">
        <f t="shared" si="0"/>
        <v>9256561</v>
      </c>
      <c r="Y5" s="100">
        <f t="shared" si="0"/>
        <v>87186392</v>
      </c>
      <c r="Z5" s="137">
        <f>+IF(X5&lt;&gt;0,+(Y5/X5)*100,0)</f>
        <v>941.8875109233331</v>
      </c>
      <c r="AA5" s="153">
        <f>SUM(AA6:AA8)</f>
        <v>9256561</v>
      </c>
    </row>
    <row r="6" spans="1:27" ht="13.5">
      <c r="A6" s="138" t="s">
        <v>75</v>
      </c>
      <c r="B6" s="136"/>
      <c r="C6" s="155"/>
      <c r="D6" s="155"/>
      <c r="E6" s="156">
        <v>8357000</v>
      </c>
      <c r="F6" s="60">
        <v>8357000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8357000</v>
      </c>
      <c r="Y6" s="60">
        <v>-8357000</v>
      </c>
      <c r="Z6" s="140">
        <v>-100</v>
      </c>
      <c r="AA6" s="155">
        <v>8357000</v>
      </c>
    </row>
    <row r="7" spans="1:27" ht="13.5">
      <c r="A7" s="138" t="s">
        <v>76</v>
      </c>
      <c r="B7" s="136"/>
      <c r="C7" s="157">
        <v>131313637</v>
      </c>
      <c r="D7" s="157"/>
      <c r="E7" s="158">
        <v>360000</v>
      </c>
      <c r="F7" s="159">
        <v>360000</v>
      </c>
      <c r="G7" s="159">
        <v>-1340</v>
      </c>
      <c r="H7" s="159"/>
      <c r="I7" s="159">
        <v>534805</v>
      </c>
      <c r="J7" s="159">
        <v>533465</v>
      </c>
      <c r="K7" s="159">
        <v>1467212</v>
      </c>
      <c r="L7" s="159">
        <v>506441</v>
      </c>
      <c r="M7" s="159"/>
      <c r="N7" s="159">
        <v>1973653</v>
      </c>
      <c r="O7" s="159">
        <v>48662716</v>
      </c>
      <c r="P7" s="159">
        <v>759918</v>
      </c>
      <c r="Q7" s="159">
        <v>40322466</v>
      </c>
      <c r="R7" s="159">
        <v>89745100</v>
      </c>
      <c r="S7" s="159">
        <v>282800</v>
      </c>
      <c r="T7" s="159">
        <v>1341099</v>
      </c>
      <c r="U7" s="159">
        <v>2051236</v>
      </c>
      <c r="V7" s="159">
        <v>3675135</v>
      </c>
      <c r="W7" s="159">
        <v>95927353</v>
      </c>
      <c r="X7" s="159">
        <v>360000</v>
      </c>
      <c r="Y7" s="159">
        <v>95567353</v>
      </c>
      <c r="Z7" s="141">
        <v>26546.49</v>
      </c>
      <c r="AA7" s="157">
        <v>360000</v>
      </c>
    </row>
    <row r="8" spans="1:27" ht="13.5">
      <c r="A8" s="138" t="s">
        <v>77</v>
      </c>
      <c r="B8" s="136"/>
      <c r="C8" s="155">
        <v>633334</v>
      </c>
      <c r="D8" s="155"/>
      <c r="E8" s="156">
        <v>539561</v>
      </c>
      <c r="F8" s="60">
        <v>539561</v>
      </c>
      <c r="G8" s="60">
        <v>5835</v>
      </c>
      <c r="H8" s="60"/>
      <c r="I8" s="60">
        <v>48190</v>
      </c>
      <c r="J8" s="60">
        <v>54025</v>
      </c>
      <c r="K8" s="60">
        <v>74106</v>
      </c>
      <c r="L8" s="60">
        <v>42290</v>
      </c>
      <c r="M8" s="60">
        <v>5835</v>
      </c>
      <c r="N8" s="60">
        <v>122231</v>
      </c>
      <c r="O8" s="60">
        <v>87234</v>
      </c>
      <c r="P8" s="60">
        <v>91474</v>
      </c>
      <c r="Q8" s="60">
        <v>52403</v>
      </c>
      <c r="R8" s="60">
        <v>231111</v>
      </c>
      <c r="S8" s="60">
        <v>4529</v>
      </c>
      <c r="T8" s="60">
        <v>51032</v>
      </c>
      <c r="U8" s="60">
        <v>52672</v>
      </c>
      <c r="V8" s="60">
        <v>108233</v>
      </c>
      <c r="W8" s="60">
        <v>515600</v>
      </c>
      <c r="X8" s="60">
        <v>539561</v>
      </c>
      <c r="Y8" s="60">
        <v>-23961</v>
      </c>
      <c r="Z8" s="140">
        <v>-4.44</v>
      </c>
      <c r="AA8" s="155">
        <v>539561</v>
      </c>
    </row>
    <row r="9" spans="1:27" ht="13.5">
      <c r="A9" s="135" t="s">
        <v>78</v>
      </c>
      <c r="B9" s="136"/>
      <c r="C9" s="153">
        <f aca="true" t="shared" si="1" ref="C9:Y9">SUM(C10:C14)</f>
        <v>1747998</v>
      </c>
      <c r="D9" s="153">
        <f>SUM(D10:D14)</f>
        <v>0</v>
      </c>
      <c r="E9" s="154">
        <f t="shared" si="1"/>
        <v>3631090</v>
      </c>
      <c r="F9" s="100">
        <f t="shared" si="1"/>
        <v>3631090</v>
      </c>
      <c r="G9" s="100">
        <f t="shared" si="1"/>
        <v>0</v>
      </c>
      <c r="H9" s="100">
        <f t="shared" si="1"/>
        <v>0</v>
      </c>
      <c r="I9" s="100">
        <f t="shared" si="1"/>
        <v>76584</v>
      </c>
      <c r="J9" s="100">
        <f t="shared" si="1"/>
        <v>76584</v>
      </c>
      <c r="K9" s="100">
        <f t="shared" si="1"/>
        <v>336179</v>
      </c>
      <c r="L9" s="100">
        <f t="shared" si="1"/>
        <v>98477</v>
      </c>
      <c r="M9" s="100">
        <f t="shared" si="1"/>
        <v>0</v>
      </c>
      <c r="N9" s="100">
        <f t="shared" si="1"/>
        <v>434656</v>
      </c>
      <c r="O9" s="100">
        <f t="shared" si="1"/>
        <v>469092</v>
      </c>
      <c r="P9" s="100">
        <f t="shared" si="1"/>
        <v>115726</v>
      </c>
      <c r="Q9" s="100">
        <f t="shared" si="1"/>
        <v>18410</v>
      </c>
      <c r="R9" s="100">
        <f t="shared" si="1"/>
        <v>603228</v>
      </c>
      <c r="S9" s="100">
        <f t="shared" si="1"/>
        <v>-150614</v>
      </c>
      <c r="T9" s="100">
        <f t="shared" si="1"/>
        <v>7644</v>
      </c>
      <c r="U9" s="100">
        <f t="shared" si="1"/>
        <v>286160</v>
      </c>
      <c r="V9" s="100">
        <f t="shared" si="1"/>
        <v>143190</v>
      </c>
      <c r="W9" s="100">
        <f t="shared" si="1"/>
        <v>1257658</v>
      </c>
      <c r="X9" s="100">
        <f t="shared" si="1"/>
        <v>3631090</v>
      </c>
      <c r="Y9" s="100">
        <f t="shared" si="1"/>
        <v>-2373432</v>
      </c>
      <c r="Z9" s="137">
        <f>+IF(X9&lt;&gt;0,+(Y9/X9)*100,0)</f>
        <v>-65.36417439391478</v>
      </c>
      <c r="AA9" s="153">
        <f>SUM(AA10:AA14)</f>
        <v>3631090</v>
      </c>
    </row>
    <row r="10" spans="1:27" ht="13.5">
      <c r="A10" s="138" t="s">
        <v>79</v>
      </c>
      <c r="B10" s="136"/>
      <c r="C10" s="155">
        <v>121647</v>
      </c>
      <c r="D10" s="155"/>
      <c r="E10" s="156">
        <v>859445</v>
      </c>
      <c r="F10" s="60">
        <v>859445</v>
      </c>
      <c r="G10" s="60"/>
      <c r="H10" s="60"/>
      <c r="I10" s="60">
        <v>17098</v>
      </c>
      <c r="J10" s="60">
        <v>17098</v>
      </c>
      <c r="K10" s="60">
        <v>36509</v>
      </c>
      <c r="L10" s="60">
        <v>9588</v>
      </c>
      <c r="M10" s="60"/>
      <c r="N10" s="60">
        <v>46097</v>
      </c>
      <c r="O10" s="60">
        <v>18311</v>
      </c>
      <c r="P10" s="60">
        <v>9029</v>
      </c>
      <c r="Q10" s="60">
        <v>13975</v>
      </c>
      <c r="R10" s="60">
        <v>41315</v>
      </c>
      <c r="S10" s="60">
        <v>7253</v>
      </c>
      <c r="T10" s="60">
        <v>3905</v>
      </c>
      <c r="U10" s="60">
        <v>12150</v>
      </c>
      <c r="V10" s="60">
        <v>23308</v>
      </c>
      <c r="W10" s="60">
        <v>127818</v>
      </c>
      <c r="X10" s="60">
        <v>859445</v>
      </c>
      <c r="Y10" s="60">
        <v>-731627</v>
      </c>
      <c r="Z10" s="140">
        <v>-85.13</v>
      </c>
      <c r="AA10" s="155">
        <v>859445</v>
      </c>
    </row>
    <row r="11" spans="1:27" ht="13.5">
      <c r="A11" s="138" t="s">
        <v>80</v>
      </c>
      <c r="B11" s="136"/>
      <c r="C11" s="155"/>
      <c r="D11" s="155"/>
      <c r="E11" s="156">
        <v>367873</v>
      </c>
      <c r="F11" s="60">
        <v>367873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367873</v>
      </c>
      <c r="Y11" s="60">
        <v>-367873</v>
      </c>
      <c r="Z11" s="140">
        <v>-100</v>
      </c>
      <c r="AA11" s="155">
        <v>367873</v>
      </c>
    </row>
    <row r="12" spans="1:27" ht="13.5">
      <c r="A12" s="138" t="s">
        <v>81</v>
      </c>
      <c r="B12" s="136"/>
      <c r="C12" s="155">
        <v>1626351</v>
      </c>
      <c r="D12" s="155"/>
      <c r="E12" s="156">
        <v>2403772</v>
      </c>
      <c r="F12" s="60">
        <v>2403772</v>
      </c>
      <c r="G12" s="60"/>
      <c r="H12" s="60"/>
      <c r="I12" s="60">
        <v>59486</v>
      </c>
      <c r="J12" s="60">
        <v>59486</v>
      </c>
      <c r="K12" s="60">
        <v>299670</v>
      </c>
      <c r="L12" s="60">
        <v>88889</v>
      </c>
      <c r="M12" s="60"/>
      <c r="N12" s="60">
        <v>388559</v>
      </c>
      <c r="O12" s="60">
        <v>450781</v>
      </c>
      <c r="P12" s="60">
        <v>106697</v>
      </c>
      <c r="Q12" s="60">
        <v>4435</v>
      </c>
      <c r="R12" s="60">
        <v>561913</v>
      </c>
      <c r="S12" s="60">
        <v>-157867</v>
      </c>
      <c r="T12" s="60">
        <v>3739</v>
      </c>
      <c r="U12" s="60">
        <v>274010</v>
      </c>
      <c r="V12" s="60">
        <v>119882</v>
      </c>
      <c r="W12" s="60">
        <v>1129840</v>
      </c>
      <c r="X12" s="60">
        <v>2403772</v>
      </c>
      <c r="Y12" s="60">
        <v>-1273932</v>
      </c>
      <c r="Z12" s="140">
        <v>-53</v>
      </c>
      <c r="AA12" s="155">
        <v>2403772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42921358</v>
      </c>
      <c r="D15" s="153">
        <f>SUM(D16:D18)</f>
        <v>0</v>
      </c>
      <c r="E15" s="154">
        <f t="shared" si="2"/>
        <v>67588487</v>
      </c>
      <c r="F15" s="100">
        <f t="shared" si="2"/>
        <v>67588487</v>
      </c>
      <c r="G15" s="100">
        <f t="shared" si="2"/>
        <v>0</v>
      </c>
      <c r="H15" s="100">
        <f t="shared" si="2"/>
        <v>0</v>
      </c>
      <c r="I15" s="100">
        <f t="shared" si="2"/>
        <v>3403111</v>
      </c>
      <c r="J15" s="100">
        <f t="shared" si="2"/>
        <v>3403111</v>
      </c>
      <c r="K15" s="100">
        <f t="shared" si="2"/>
        <v>3001634</v>
      </c>
      <c r="L15" s="100">
        <f t="shared" si="2"/>
        <v>3055357</v>
      </c>
      <c r="M15" s="100">
        <f t="shared" si="2"/>
        <v>0</v>
      </c>
      <c r="N15" s="100">
        <f t="shared" si="2"/>
        <v>6056991</v>
      </c>
      <c r="O15" s="100">
        <f t="shared" si="2"/>
        <v>3065510</v>
      </c>
      <c r="P15" s="100">
        <f t="shared" si="2"/>
        <v>6928</v>
      </c>
      <c r="Q15" s="100">
        <f t="shared" si="2"/>
        <v>17070916</v>
      </c>
      <c r="R15" s="100">
        <f t="shared" si="2"/>
        <v>20143354</v>
      </c>
      <c r="S15" s="100">
        <f t="shared" si="2"/>
        <v>59700</v>
      </c>
      <c r="T15" s="100">
        <f t="shared" si="2"/>
        <v>-41295</v>
      </c>
      <c r="U15" s="100">
        <f t="shared" si="2"/>
        <v>189749</v>
      </c>
      <c r="V15" s="100">
        <f t="shared" si="2"/>
        <v>208154</v>
      </c>
      <c r="W15" s="100">
        <f t="shared" si="2"/>
        <v>29811610</v>
      </c>
      <c r="X15" s="100">
        <f t="shared" si="2"/>
        <v>67588487</v>
      </c>
      <c r="Y15" s="100">
        <f t="shared" si="2"/>
        <v>-37776877</v>
      </c>
      <c r="Z15" s="137">
        <f>+IF(X15&lt;&gt;0,+(Y15/X15)*100,0)</f>
        <v>-55.89247322550659</v>
      </c>
      <c r="AA15" s="153">
        <f>SUM(AA16:AA18)</f>
        <v>67588487</v>
      </c>
    </row>
    <row r="16" spans="1:27" ht="13.5">
      <c r="A16" s="138" t="s">
        <v>85</v>
      </c>
      <c r="B16" s="136"/>
      <c r="C16" s="155">
        <v>135573</v>
      </c>
      <c r="D16" s="155"/>
      <c r="E16" s="156">
        <v>1374487</v>
      </c>
      <c r="F16" s="60">
        <v>1374487</v>
      </c>
      <c r="G16" s="60"/>
      <c r="H16" s="60"/>
      <c r="I16" s="60">
        <v>3111</v>
      </c>
      <c r="J16" s="60">
        <v>3111</v>
      </c>
      <c r="K16" s="60">
        <v>1634</v>
      </c>
      <c r="L16" s="60">
        <v>55357</v>
      </c>
      <c r="M16" s="60"/>
      <c r="N16" s="60">
        <v>56991</v>
      </c>
      <c r="O16" s="60">
        <v>65510</v>
      </c>
      <c r="P16" s="60">
        <v>6928</v>
      </c>
      <c r="Q16" s="60">
        <v>756916</v>
      </c>
      <c r="R16" s="60">
        <v>829354</v>
      </c>
      <c r="S16" s="60">
        <v>-13984</v>
      </c>
      <c r="T16" s="60">
        <v>-41295</v>
      </c>
      <c r="U16" s="60">
        <v>189749</v>
      </c>
      <c r="V16" s="60">
        <v>134470</v>
      </c>
      <c r="W16" s="60">
        <v>1023926</v>
      </c>
      <c r="X16" s="60">
        <v>1374487</v>
      </c>
      <c r="Y16" s="60">
        <v>-350561</v>
      </c>
      <c r="Z16" s="140">
        <v>-25.5</v>
      </c>
      <c r="AA16" s="155">
        <v>1374487</v>
      </c>
    </row>
    <row r="17" spans="1:27" ht="13.5">
      <c r="A17" s="138" t="s">
        <v>86</v>
      </c>
      <c r="B17" s="136"/>
      <c r="C17" s="155">
        <v>42785785</v>
      </c>
      <c r="D17" s="155"/>
      <c r="E17" s="156">
        <v>66214000</v>
      </c>
      <c r="F17" s="60">
        <v>66214000</v>
      </c>
      <c r="G17" s="60"/>
      <c r="H17" s="60"/>
      <c r="I17" s="60">
        <v>3400000</v>
      </c>
      <c r="J17" s="60">
        <v>3400000</v>
      </c>
      <c r="K17" s="60">
        <v>3000000</v>
      </c>
      <c r="L17" s="60">
        <v>3000000</v>
      </c>
      <c r="M17" s="60"/>
      <c r="N17" s="60">
        <v>6000000</v>
      </c>
      <c r="O17" s="60">
        <v>3000000</v>
      </c>
      <c r="P17" s="60"/>
      <c r="Q17" s="60">
        <v>16314000</v>
      </c>
      <c r="R17" s="60">
        <v>19314000</v>
      </c>
      <c r="S17" s="60">
        <v>73684</v>
      </c>
      <c r="T17" s="60"/>
      <c r="U17" s="60"/>
      <c r="V17" s="60">
        <v>73684</v>
      </c>
      <c r="W17" s="60">
        <v>28787684</v>
      </c>
      <c r="X17" s="60">
        <v>66214000</v>
      </c>
      <c r="Y17" s="60">
        <v>-37426316</v>
      </c>
      <c r="Z17" s="140">
        <v>-56.52</v>
      </c>
      <c r="AA17" s="155">
        <v>66214000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952106</v>
      </c>
      <c r="D19" s="153">
        <f>SUM(D20:D23)</f>
        <v>0</v>
      </c>
      <c r="E19" s="154">
        <f t="shared" si="3"/>
        <v>482444</v>
      </c>
      <c r="F19" s="100">
        <f t="shared" si="3"/>
        <v>482444</v>
      </c>
      <c r="G19" s="100">
        <f t="shared" si="3"/>
        <v>0</v>
      </c>
      <c r="H19" s="100">
        <f t="shared" si="3"/>
        <v>0</v>
      </c>
      <c r="I19" s="100">
        <f t="shared" si="3"/>
        <v>72174</v>
      </c>
      <c r="J19" s="100">
        <f t="shared" si="3"/>
        <v>72174</v>
      </c>
      <c r="K19" s="100">
        <f t="shared" si="3"/>
        <v>70976</v>
      </c>
      <c r="L19" s="100">
        <f t="shared" si="3"/>
        <v>70934</v>
      </c>
      <c r="M19" s="100">
        <f t="shared" si="3"/>
        <v>0</v>
      </c>
      <c r="N19" s="100">
        <f t="shared" si="3"/>
        <v>141910</v>
      </c>
      <c r="O19" s="100">
        <f t="shared" si="3"/>
        <v>154562</v>
      </c>
      <c r="P19" s="100">
        <f t="shared" si="3"/>
        <v>8595</v>
      </c>
      <c r="Q19" s="100">
        <f t="shared" si="3"/>
        <v>146821</v>
      </c>
      <c r="R19" s="100">
        <f t="shared" si="3"/>
        <v>309978</v>
      </c>
      <c r="S19" s="100">
        <f t="shared" si="3"/>
        <v>35594</v>
      </c>
      <c r="T19" s="100">
        <f t="shared" si="3"/>
        <v>112896</v>
      </c>
      <c r="U19" s="100">
        <f t="shared" si="3"/>
        <v>74640</v>
      </c>
      <c r="V19" s="100">
        <f t="shared" si="3"/>
        <v>223130</v>
      </c>
      <c r="W19" s="100">
        <f t="shared" si="3"/>
        <v>747192</v>
      </c>
      <c r="X19" s="100">
        <f t="shared" si="3"/>
        <v>482444</v>
      </c>
      <c r="Y19" s="100">
        <f t="shared" si="3"/>
        <v>264748</v>
      </c>
      <c r="Z19" s="137">
        <f>+IF(X19&lt;&gt;0,+(Y19/X19)*100,0)</f>
        <v>54.876420890300224</v>
      </c>
      <c r="AA19" s="153">
        <f>SUM(AA20:AA23)</f>
        <v>482444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35621</v>
      </c>
      <c r="D22" s="157"/>
      <c r="E22" s="158"/>
      <c r="F22" s="159"/>
      <c r="G22" s="159"/>
      <c r="H22" s="159"/>
      <c r="I22" s="159">
        <v>1798</v>
      </c>
      <c r="J22" s="159">
        <v>1798</v>
      </c>
      <c r="K22" s="159">
        <v>600</v>
      </c>
      <c r="L22" s="159">
        <v>558</v>
      </c>
      <c r="M22" s="159"/>
      <c r="N22" s="159">
        <v>1158</v>
      </c>
      <c r="O22" s="159">
        <v>13810</v>
      </c>
      <c r="P22" s="159">
        <v>8595</v>
      </c>
      <c r="Q22" s="159">
        <v>6069</v>
      </c>
      <c r="R22" s="159">
        <v>28474</v>
      </c>
      <c r="S22" s="159">
        <v>-4893</v>
      </c>
      <c r="T22" s="159">
        <v>4608</v>
      </c>
      <c r="U22" s="159">
        <v>4264</v>
      </c>
      <c r="V22" s="159">
        <v>3979</v>
      </c>
      <c r="W22" s="159">
        <v>35409</v>
      </c>
      <c r="X22" s="159"/>
      <c r="Y22" s="159">
        <v>35409</v>
      </c>
      <c r="Z22" s="141">
        <v>0</v>
      </c>
      <c r="AA22" s="157"/>
    </row>
    <row r="23" spans="1:27" ht="13.5">
      <c r="A23" s="138" t="s">
        <v>92</v>
      </c>
      <c r="B23" s="136"/>
      <c r="C23" s="155">
        <v>916485</v>
      </c>
      <c r="D23" s="155"/>
      <c r="E23" s="156">
        <v>482444</v>
      </c>
      <c r="F23" s="60">
        <v>482444</v>
      </c>
      <c r="G23" s="60"/>
      <c r="H23" s="60"/>
      <c r="I23" s="60">
        <v>70376</v>
      </c>
      <c r="J23" s="60">
        <v>70376</v>
      </c>
      <c r="K23" s="60">
        <v>70376</v>
      </c>
      <c r="L23" s="60">
        <v>70376</v>
      </c>
      <c r="M23" s="60"/>
      <c r="N23" s="60">
        <v>140752</v>
      </c>
      <c r="O23" s="60">
        <v>140752</v>
      </c>
      <c r="P23" s="60"/>
      <c r="Q23" s="60">
        <v>140752</v>
      </c>
      <c r="R23" s="60">
        <v>281504</v>
      </c>
      <c r="S23" s="60">
        <v>40487</v>
      </c>
      <c r="T23" s="60">
        <v>108288</v>
      </c>
      <c r="U23" s="60">
        <v>70376</v>
      </c>
      <c r="V23" s="60">
        <v>219151</v>
      </c>
      <c r="W23" s="60">
        <v>711783</v>
      </c>
      <c r="X23" s="60">
        <v>482444</v>
      </c>
      <c r="Y23" s="60">
        <v>229339</v>
      </c>
      <c r="Z23" s="140">
        <v>47.54</v>
      </c>
      <c r="AA23" s="155">
        <v>482444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177568433</v>
      </c>
      <c r="D25" s="168">
        <f>+D5+D9+D15+D19+D24</f>
        <v>0</v>
      </c>
      <c r="E25" s="169">
        <f t="shared" si="4"/>
        <v>80958582</v>
      </c>
      <c r="F25" s="73">
        <f t="shared" si="4"/>
        <v>80958582</v>
      </c>
      <c r="G25" s="73">
        <f t="shared" si="4"/>
        <v>4495</v>
      </c>
      <c r="H25" s="73">
        <f t="shared" si="4"/>
        <v>0</v>
      </c>
      <c r="I25" s="73">
        <f t="shared" si="4"/>
        <v>4134864</v>
      </c>
      <c r="J25" s="73">
        <f t="shared" si="4"/>
        <v>4139359</v>
      </c>
      <c r="K25" s="73">
        <f t="shared" si="4"/>
        <v>4950107</v>
      </c>
      <c r="L25" s="73">
        <f t="shared" si="4"/>
        <v>3773499</v>
      </c>
      <c r="M25" s="73">
        <f t="shared" si="4"/>
        <v>5835</v>
      </c>
      <c r="N25" s="73">
        <f t="shared" si="4"/>
        <v>8729441</v>
      </c>
      <c r="O25" s="73">
        <f t="shared" si="4"/>
        <v>52439114</v>
      </c>
      <c r="P25" s="73">
        <f t="shared" si="4"/>
        <v>982641</v>
      </c>
      <c r="Q25" s="73">
        <f t="shared" si="4"/>
        <v>57611016</v>
      </c>
      <c r="R25" s="73">
        <f t="shared" si="4"/>
        <v>111032771</v>
      </c>
      <c r="S25" s="73">
        <f t="shared" si="4"/>
        <v>232009</v>
      </c>
      <c r="T25" s="73">
        <f t="shared" si="4"/>
        <v>1471376</v>
      </c>
      <c r="U25" s="73">
        <f t="shared" si="4"/>
        <v>2654457</v>
      </c>
      <c r="V25" s="73">
        <f t="shared" si="4"/>
        <v>4357842</v>
      </c>
      <c r="W25" s="73">
        <f t="shared" si="4"/>
        <v>128259413</v>
      </c>
      <c r="X25" s="73">
        <f t="shared" si="4"/>
        <v>80958582</v>
      </c>
      <c r="Y25" s="73">
        <f t="shared" si="4"/>
        <v>47300831</v>
      </c>
      <c r="Z25" s="170">
        <f>+IF(X25&lt;&gt;0,+(Y25/X25)*100,0)</f>
        <v>58.425962796631005</v>
      </c>
      <c r="AA25" s="168">
        <f>+AA5+AA9+AA15+AA19+AA24</f>
        <v>80958582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96151680</v>
      </c>
      <c r="D28" s="153">
        <f>SUM(D29:D31)</f>
        <v>0</v>
      </c>
      <c r="E28" s="154">
        <f t="shared" si="5"/>
        <v>93050373</v>
      </c>
      <c r="F28" s="100">
        <f t="shared" si="5"/>
        <v>93050373</v>
      </c>
      <c r="G28" s="100">
        <f t="shared" si="5"/>
        <v>5282742</v>
      </c>
      <c r="H28" s="100">
        <f t="shared" si="5"/>
        <v>0</v>
      </c>
      <c r="I28" s="100">
        <f t="shared" si="5"/>
        <v>6456026</v>
      </c>
      <c r="J28" s="100">
        <f t="shared" si="5"/>
        <v>11738768</v>
      </c>
      <c r="K28" s="100">
        <f t="shared" si="5"/>
        <v>11053149</v>
      </c>
      <c r="L28" s="100">
        <f t="shared" si="5"/>
        <v>4353121</v>
      </c>
      <c r="M28" s="100">
        <f t="shared" si="5"/>
        <v>6739604</v>
      </c>
      <c r="N28" s="100">
        <f t="shared" si="5"/>
        <v>22145874</v>
      </c>
      <c r="O28" s="100">
        <f t="shared" si="5"/>
        <v>5387481</v>
      </c>
      <c r="P28" s="100">
        <f t="shared" si="5"/>
        <v>5519392</v>
      </c>
      <c r="Q28" s="100">
        <f t="shared" si="5"/>
        <v>23065514</v>
      </c>
      <c r="R28" s="100">
        <f t="shared" si="5"/>
        <v>33972387</v>
      </c>
      <c r="S28" s="100">
        <f t="shared" si="5"/>
        <v>4818617</v>
      </c>
      <c r="T28" s="100">
        <f t="shared" si="5"/>
        <v>8650758</v>
      </c>
      <c r="U28" s="100">
        <f t="shared" si="5"/>
        <v>8428296</v>
      </c>
      <c r="V28" s="100">
        <f t="shared" si="5"/>
        <v>21897671</v>
      </c>
      <c r="W28" s="100">
        <f t="shared" si="5"/>
        <v>89754700</v>
      </c>
      <c r="X28" s="100">
        <f t="shared" si="5"/>
        <v>93050373</v>
      </c>
      <c r="Y28" s="100">
        <f t="shared" si="5"/>
        <v>-3295673</v>
      </c>
      <c r="Z28" s="137">
        <f>+IF(X28&lt;&gt;0,+(Y28/X28)*100,0)</f>
        <v>-3.5418160011029722</v>
      </c>
      <c r="AA28" s="153">
        <f>SUM(AA29:AA31)</f>
        <v>93050373</v>
      </c>
    </row>
    <row r="29" spans="1:27" ht="13.5">
      <c r="A29" s="138" t="s">
        <v>75</v>
      </c>
      <c r="B29" s="136"/>
      <c r="C29" s="155">
        <v>57218441</v>
      </c>
      <c r="D29" s="155"/>
      <c r="E29" s="156">
        <v>41447721</v>
      </c>
      <c r="F29" s="60">
        <v>41447721</v>
      </c>
      <c r="G29" s="60">
        <v>1517588</v>
      </c>
      <c r="H29" s="60"/>
      <c r="I29" s="60">
        <v>2156065</v>
      </c>
      <c r="J29" s="60">
        <v>3673653</v>
      </c>
      <c r="K29" s="60">
        <v>2204752</v>
      </c>
      <c r="L29" s="60">
        <v>1851071</v>
      </c>
      <c r="M29" s="60">
        <v>1809032</v>
      </c>
      <c r="N29" s="60">
        <v>5864855</v>
      </c>
      <c r="O29" s="60">
        <v>2349350</v>
      </c>
      <c r="P29" s="60">
        <v>2119995</v>
      </c>
      <c r="Q29" s="60">
        <v>20883010</v>
      </c>
      <c r="R29" s="60">
        <v>25352355</v>
      </c>
      <c r="S29" s="60">
        <v>3809974</v>
      </c>
      <c r="T29" s="60">
        <v>4534234</v>
      </c>
      <c r="U29" s="60">
        <v>5717610</v>
      </c>
      <c r="V29" s="60">
        <v>14061818</v>
      </c>
      <c r="W29" s="60">
        <v>48952681</v>
      </c>
      <c r="X29" s="60">
        <v>41447721</v>
      </c>
      <c r="Y29" s="60">
        <v>7504960</v>
      </c>
      <c r="Z29" s="140">
        <v>18.11</v>
      </c>
      <c r="AA29" s="155">
        <v>41447721</v>
      </c>
    </row>
    <row r="30" spans="1:27" ht="13.5">
      <c r="A30" s="138" t="s">
        <v>76</v>
      </c>
      <c r="B30" s="136"/>
      <c r="C30" s="157">
        <v>25457370</v>
      </c>
      <c r="D30" s="157"/>
      <c r="E30" s="158">
        <v>32701835</v>
      </c>
      <c r="F30" s="159">
        <v>32701835</v>
      </c>
      <c r="G30" s="159">
        <v>2439112</v>
      </c>
      <c r="H30" s="159"/>
      <c r="I30" s="159">
        <v>3347602</v>
      </c>
      <c r="J30" s="159">
        <v>5786714</v>
      </c>
      <c r="K30" s="159">
        <v>7644499</v>
      </c>
      <c r="L30" s="159">
        <v>1307990</v>
      </c>
      <c r="M30" s="159">
        <v>3990441</v>
      </c>
      <c r="N30" s="159">
        <v>12942930</v>
      </c>
      <c r="O30" s="159">
        <v>1774709</v>
      </c>
      <c r="P30" s="159">
        <v>2223935</v>
      </c>
      <c r="Q30" s="159">
        <v>1040118</v>
      </c>
      <c r="R30" s="159">
        <v>5038762</v>
      </c>
      <c r="S30" s="159">
        <v>511660</v>
      </c>
      <c r="T30" s="159">
        <v>2184120</v>
      </c>
      <c r="U30" s="159">
        <v>1624949</v>
      </c>
      <c r="V30" s="159">
        <v>4320729</v>
      </c>
      <c r="W30" s="159">
        <v>28089135</v>
      </c>
      <c r="X30" s="159">
        <v>32701835</v>
      </c>
      <c r="Y30" s="159">
        <v>-4612700</v>
      </c>
      <c r="Z30" s="141">
        <v>-14.11</v>
      </c>
      <c r="AA30" s="157">
        <v>32701835</v>
      </c>
    </row>
    <row r="31" spans="1:27" ht="13.5">
      <c r="A31" s="138" t="s">
        <v>77</v>
      </c>
      <c r="B31" s="136"/>
      <c r="C31" s="155">
        <v>13475869</v>
      </c>
      <c r="D31" s="155"/>
      <c r="E31" s="156">
        <v>18900817</v>
      </c>
      <c r="F31" s="60">
        <v>18900817</v>
      </c>
      <c r="G31" s="60">
        <v>1326042</v>
      </c>
      <c r="H31" s="60"/>
      <c r="I31" s="60">
        <v>952359</v>
      </c>
      <c r="J31" s="60">
        <v>2278401</v>
      </c>
      <c r="K31" s="60">
        <v>1203898</v>
      </c>
      <c r="L31" s="60">
        <v>1194060</v>
      </c>
      <c r="M31" s="60">
        <v>940131</v>
      </c>
      <c r="N31" s="60">
        <v>3338089</v>
      </c>
      <c r="O31" s="60">
        <v>1263422</v>
      </c>
      <c r="P31" s="60">
        <v>1175462</v>
      </c>
      <c r="Q31" s="60">
        <v>1142386</v>
      </c>
      <c r="R31" s="60">
        <v>3581270</v>
      </c>
      <c r="S31" s="60">
        <v>496983</v>
      </c>
      <c r="T31" s="60">
        <v>1932404</v>
      </c>
      <c r="U31" s="60">
        <v>1085737</v>
      </c>
      <c r="V31" s="60">
        <v>3515124</v>
      </c>
      <c r="W31" s="60">
        <v>12712884</v>
      </c>
      <c r="X31" s="60">
        <v>18900817</v>
      </c>
      <c r="Y31" s="60">
        <v>-6187933</v>
      </c>
      <c r="Z31" s="140">
        <v>-32.74</v>
      </c>
      <c r="AA31" s="155">
        <v>18900817</v>
      </c>
    </row>
    <row r="32" spans="1:27" ht="13.5">
      <c r="A32" s="135" t="s">
        <v>78</v>
      </c>
      <c r="B32" s="136"/>
      <c r="C32" s="153">
        <f aca="true" t="shared" si="6" ref="C32:Y32">SUM(C33:C37)</f>
        <v>19275328</v>
      </c>
      <c r="D32" s="153">
        <f>SUM(D33:D37)</f>
        <v>0</v>
      </c>
      <c r="E32" s="154">
        <f t="shared" si="6"/>
        <v>23624830</v>
      </c>
      <c r="F32" s="100">
        <f t="shared" si="6"/>
        <v>23624830</v>
      </c>
      <c r="G32" s="100">
        <f t="shared" si="6"/>
        <v>1021144</v>
      </c>
      <c r="H32" s="100">
        <f t="shared" si="6"/>
        <v>0</v>
      </c>
      <c r="I32" s="100">
        <f t="shared" si="6"/>
        <v>2149311</v>
      </c>
      <c r="J32" s="100">
        <f t="shared" si="6"/>
        <v>3170455</v>
      </c>
      <c r="K32" s="100">
        <f t="shared" si="6"/>
        <v>1502093</v>
      </c>
      <c r="L32" s="100">
        <f t="shared" si="6"/>
        <v>1000240</v>
      </c>
      <c r="M32" s="100">
        <f t="shared" si="6"/>
        <v>2924779</v>
      </c>
      <c r="N32" s="100">
        <f t="shared" si="6"/>
        <v>5427112</v>
      </c>
      <c r="O32" s="100">
        <f t="shared" si="6"/>
        <v>1337306</v>
      </c>
      <c r="P32" s="100">
        <f t="shared" si="6"/>
        <v>1469044</v>
      </c>
      <c r="Q32" s="100">
        <f t="shared" si="6"/>
        <v>1661483</v>
      </c>
      <c r="R32" s="100">
        <f t="shared" si="6"/>
        <v>4467833</v>
      </c>
      <c r="S32" s="100">
        <f t="shared" si="6"/>
        <v>550040</v>
      </c>
      <c r="T32" s="100">
        <f t="shared" si="6"/>
        <v>2175342</v>
      </c>
      <c r="U32" s="100">
        <f t="shared" si="6"/>
        <v>1245465</v>
      </c>
      <c r="V32" s="100">
        <f t="shared" si="6"/>
        <v>3970847</v>
      </c>
      <c r="W32" s="100">
        <f t="shared" si="6"/>
        <v>17036247</v>
      </c>
      <c r="X32" s="100">
        <f t="shared" si="6"/>
        <v>23624830</v>
      </c>
      <c r="Y32" s="100">
        <f t="shared" si="6"/>
        <v>-6588583</v>
      </c>
      <c r="Z32" s="137">
        <f>+IF(X32&lt;&gt;0,+(Y32/X32)*100,0)</f>
        <v>-27.888382688891305</v>
      </c>
      <c r="AA32" s="153">
        <f>SUM(AA33:AA37)</f>
        <v>23624830</v>
      </c>
    </row>
    <row r="33" spans="1:27" ht="13.5">
      <c r="A33" s="138" t="s">
        <v>79</v>
      </c>
      <c r="B33" s="136"/>
      <c r="C33" s="155">
        <v>1233124</v>
      </c>
      <c r="D33" s="155"/>
      <c r="E33" s="156">
        <v>1905415</v>
      </c>
      <c r="F33" s="60">
        <v>1905415</v>
      </c>
      <c r="G33" s="60">
        <v>73271</v>
      </c>
      <c r="H33" s="60"/>
      <c r="I33" s="60">
        <v>350816</v>
      </c>
      <c r="J33" s="60">
        <v>424087</v>
      </c>
      <c r="K33" s="60">
        <v>136850</v>
      </c>
      <c r="L33" s="60">
        <v>221903</v>
      </c>
      <c r="M33" s="60">
        <v>220150</v>
      </c>
      <c r="N33" s="60">
        <v>578903</v>
      </c>
      <c r="O33" s="60">
        <v>135522</v>
      </c>
      <c r="P33" s="60">
        <v>71255</v>
      </c>
      <c r="Q33" s="60">
        <v>483981</v>
      </c>
      <c r="R33" s="60">
        <v>690758</v>
      </c>
      <c r="S33" s="60">
        <v>9015</v>
      </c>
      <c r="T33" s="60">
        <v>132401</v>
      </c>
      <c r="U33" s="60">
        <v>73935</v>
      </c>
      <c r="V33" s="60">
        <v>215351</v>
      </c>
      <c r="W33" s="60">
        <v>1909099</v>
      </c>
      <c r="X33" s="60">
        <v>1905415</v>
      </c>
      <c r="Y33" s="60">
        <v>3684</v>
      </c>
      <c r="Z33" s="140">
        <v>0.19</v>
      </c>
      <c r="AA33" s="155">
        <v>1905415</v>
      </c>
    </row>
    <row r="34" spans="1:27" ht="13.5">
      <c r="A34" s="138" t="s">
        <v>80</v>
      </c>
      <c r="B34" s="136"/>
      <c r="C34" s="155"/>
      <c r="D34" s="155"/>
      <c r="E34" s="156">
        <v>1038936</v>
      </c>
      <c r="F34" s="60">
        <v>1038936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1038936</v>
      </c>
      <c r="Y34" s="60">
        <v>-1038936</v>
      </c>
      <c r="Z34" s="140">
        <v>-100</v>
      </c>
      <c r="AA34" s="155">
        <v>1038936</v>
      </c>
    </row>
    <row r="35" spans="1:27" ht="13.5">
      <c r="A35" s="138" t="s">
        <v>81</v>
      </c>
      <c r="B35" s="136"/>
      <c r="C35" s="155">
        <v>11786190</v>
      </c>
      <c r="D35" s="155"/>
      <c r="E35" s="156">
        <v>13587051</v>
      </c>
      <c r="F35" s="60">
        <v>13587051</v>
      </c>
      <c r="G35" s="60">
        <v>818838</v>
      </c>
      <c r="H35" s="60"/>
      <c r="I35" s="60">
        <v>1327584</v>
      </c>
      <c r="J35" s="60">
        <v>2146422</v>
      </c>
      <c r="K35" s="60">
        <v>945908</v>
      </c>
      <c r="L35" s="60">
        <v>409430</v>
      </c>
      <c r="M35" s="60">
        <v>1808503</v>
      </c>
      <c r="N35" s="60">
        <v>3163841</v>
      </c>
      <c r="O35" s="60">
        <v>902455</v>
      </c>
      <c r="P35" s="60">
        <v>935210</v>
      </c>
      <c r="Q35" s="60">
        <v>963400</v>
      </c>
      <c r="R35" s="60">
        <v>2801065</v>
      </c>
      <c r="S35" s="60">
        <v>317901</v>
      </c>
      <c r="T35" s="60">
        <v>1791026</v>
      </c>
      <c r="U35" s="60">
        <v>1161029</v>
      </c>
      <c r="V35" s="60">
        <v>3269956</v>
      </c>
      <c r="W35" s="60">
        <v>11381284</v>
      </c>
      <c r="X35" s="60">
        <v>13587051</v>
      </c>
      <c r="Y35" s="60">
        <v>-2205767</v>
      </c>
      <c r="Z35" s="140">
        <v>-16.23</v>
      </c>
      <c r="AA35" s="155">
        <v>13587051</v>
      </c>
    </row>
    <row r="36" spans="1:27" ht="13.5">
      <c r="A36" s="138" t="s">
        <v>82</v>
      </c>
      <c r="B36" s="136"/>
      <c r="C36" s="155">
        <v>6256014</v>
      </c>
      <c r="D36" s="155"/>
      <c r="E36" s="156">
        <v>7093428</v>
      </c>
      <c r="F36" s="60">
        <v>7093428</v>
      </c>
      <c r="G36" s="60">
        <v>129035</v>
      </c>
      <c r="H36" s="60"/>
      <c r="I36" s="60">
        <v>470911</v>
      </c>
      <c r="J36" s="60">
        <v>599946</v>
      </c>
      <c r="K36" s="60">
        <v>419335</v>
      </c>
      <c r="L36" s="60">
        <v>368907</v>
      </c>
      <c r="M36" s="60">
        <v>896126</v>
      </c>
      <c r="N36" s="60">
        <v>1684368</v>
      </c>
      <c r="O36" s="60">
        <v>299329</v>
      </c>
      <c r="P36" s="60">
        <v>462579</v>
      </c>
      <c r="Q36" s="60">
        <v>214102</v>
      </c>
      <c r="R36" s="60">
        <v>976010</v>
      </c>
      <c r="S36" s="60">
        <v>223124</v>
      </c>
      <c r="T36" s="60">
        <v>251915</v>
      </c>
      <c r="U36" s="60">
        <v>10501</v>
      </c>
      <c r="V36" s="60">
        <v>485540</v>
      </c>
      <c r="W36" s="60">
        <v>3745864</v>
      </c>
      <c r="X36" s="60">
        <v>7093428</v>
      </c>
      <c r="Y36" s="60">
        <v>-3347564</v>
      </c>
      <c r="Z36" s="140">
        <v>-47.19</v>
      </c>
      <c r="AA36" s="155">
        <v>7093428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17956411</v>
      </c>
      <c r="D38" s="153">
        <f>SUM(D39:D41)</f>
        <v>0</v>
      </c>
      <c r="E38" s="154">
        <f t="shared" si="7"/>
        <v>50296875</v>
      </c>
      <c r="F38" s="100">
        <f t="shared" si="7"/>
        <v>50296875</v>
      </c>
      <c r="G38" s="100">
        <f t="shared" si="7"/>
        <v>587817</v>
      </c>
      <c r="H38" s="100">
        <f t="shared" si="7"/>
        <v>0</v>
      </c>
      <c r="I38" s="100">
        <f t="shared" si="7"/>
        <v>1284488</v>
      </c>
      <c r="J38" s="100">
        <f t="shared" si="7"/>
        <v>1872305</v>
      </c>
      <c r="K38" s="100">
        <f t="shared" si="7"/>
        <v>1279043</v>
      </c>
      <c r="L38" s="100">
        <f t="shared" si="7"/>
        <v>1420192</v>
      </c>
      <c r="M38" s="100">
        <f t="shared" si="7"/>
        <v>4486120</v>
      </c>
      <c r="N38" s="100">
        <f t="shared" si="7"/>
        <v>7185355</v>
      </c>
      <c r="O38" s="100">
        <f t="shared" si="7"/>
        <v>1353035</v>
      </c>
      <c r="P38" s="100">
        <f t="shared" si="7"/>
        <v>1819417</v>
      </c>
      <c r="Q38" s="100">
        <f t="shared" si="7"/>
        <v>1618438</v>
      </c>
      <c r="R38" s="100">
        <f t="shared" si="7"/>
        <v>4790890</v>
      </c>
      <c r="S38" s="100">
        <f t="shared" si="7"/>
        <v>380637</v>
      </c>
      <c r="T38" s="100">
        <f t="shared" si="7"/>
        <v>3212921</v>
      </c>
      <c r="U38" s="100">
        <f t="shared" si="7"/>
        <v>6470651</v>
      </c>
      <c r="V38" s="100">
        <f t="shared" si="7"/>
        <v>10064209</v>
      </c>
      <c r="W38" s="100">
        <f t="shared" si="7"/>
        <v>23912759</v>
      </c>
      <c r="X38" s="100">
        <f t="shared" si="7"/>
        <v>50296875</v>
      </c>
      <c r="Y38" s="100">
        <f t="shared" si="7"/>
        <v>-26384116</v>
      </c>
      <c r="Z38" s="137">
        <f>+IF(X38&lt;&gt;0,+(Y38/X38)*100,0)</f>
        <v>-52.45676992854924</v>
      </c>
      <c r="AA38" s="153">
        <f>SUM(AA39:AA41)</f>
        <v>50296875</v>
      </c>
    </row>
    <row r="39" spans="1:27" ht="13.5">
      <c r="A39" s="138" t="s">
        <v>85</v>
      </c>
      <c r="B39" s="136"/>
      <c r="C39" s="155">
        <v>7900128</v>
      </c>
      <c r="D39" s="155"/>
      <c r="E39" s="156">
        <v>10694553</v>
      </c>
      <c r="F39" s="60">
        <v>10694553</v>
      </c>
      <c r="G39" s="60">
        <v>264686</v>
      </c>
      <c r="H39" s="60"/>
      <c r="I39" s="60">
        <v>746104</v>
      </c>
      <c r="J39" s="60">
        <v>1010790</v>
      </c>
      <c r="K39" s="60">
        <v>857342</v>
      </c>
      <c r="L39" s="60">
        <v>347285</v>
      </c>
      <c r="M39" s="60">
        <v>794078</v>
      </c>
      <c r="N39" s="60">
        <v>1998705</v>
      </c>
      <c r="O39" s="60">
        <v>301543</v>
      </c>
      <c r="P39" s="60">
        <v>501438</v>
      </c>
      <c r="Q39" s="60">
        <v>492306</v>
      </c>
      <c r="R39" s="60">
        <v>1295287</v>
      </c>
      <c r="S39" s="60">
        <v>150630</v>
      </c>
      <c r="T39" s="60">
        <v>954160</v>
      </c>
      <c r="U39" s="60">
        <v>2578280</v>
      </c>
      <c r="V39" s="60">
        <v>3683070</v>
      </c>
      <c r="W39" s="60">
        <v>7987852</v>
      </c>
      <c r="X39" s="60">
        <v>10694553</v>
      </c>
      <c r="Y39" s="60">
        <v>-2706701</v>
      </c>
      <c r="Z39" s="140">
        <v>-25.31</v>
      </c>
      <c r="AA39" s="155">
        <v>10694553</v>
      </c>
    </row>
    <row r="40" spans="1:27" ht="13.5">
      <c r="A40" s="138" t="s">
        <v>86</v>
      </c>
      <c r="B40" s="136"/>
      <c r="C40" s="155">
        <v>8806095</v>
      </c>
      <c r="D40" s="155"/>
      <c r="E40" s="156">
        <v>39602322</v>
      </c>
      <c r="F40" s="60">
        <v>39602322</v>
      </c>
      <c r="G40" s="60">
        <v>314337</v>
      </c>
      <c r="H40" s="60"/>
      <c r="I40" s="60">
        <v>521008</v>
      </c>
      <c r="J40" s="60">
        <v>835345</v>
      </c>
      <c r="K40" s="60">
        <v>309238</v>
      </c>
      <c r="L40" s="60">
        <v>1034721</v>
      </c>
      <c r="M40" s="60">
        <v>3678860</v>
      </c>
      <c r="N40" s="60">
        <v>5022819</v>
      </c>
      <c r="O40" s="60">
        <v>1040853</v>
      </c>
      <c r="P40" s="60">
        <v>1168611</v>
      </c>
      <c r="Q40" s="60">
        <v>1108317</v>
      </c>
      <c r="R40" s="60">
        <v>3317781</v>
      </c>
      <c r="S40" s="60">
        <v>230007</v>
      </c>
      <c r="T40" s="60">
        <v>2176898</v>
      </c>
      <c r="U40" s="60">
        <v>3491880</v>
      </c>
      <c r="V40" s="60">
        <v>5898785</v>
      </c>
      <c r="W40" s="60">
        <v>15074730</v>
      </c>
      <c r="X40" s="60">
        <v>39602322</v>
      </c>
      <c r="Y40" s="60">
        <v>-24527592</v>
      </c>
      <c r="Z40" s="140">
        <v>-61.93</v>
      </c>
      <c r="AA40" s="155">
        <v>39602322</v>
      </c>
    </row>
    <row r="41" spans="1:27" ht="13.5">
      <c r="A41" s="138" t="s">
        <v>87</v>
      </c>
      <c r="B41" s="136"/>
      <c r="C41" s="155">
        <v>1250188</v>
      </c>
      <c r="D41" s="155"/>
      <c r="E41" s="156"/>
      <c r="F41" s="60"/>
      <c r="G41" s="60">
        <v>8794</v>
      </c>
      <c r="H41" s="60"/>
      <c r="I41" s="60">
        <v>17376</v>
      </c>
      <c r="J41" s="60">
        <v>26170</v>
      </c>
      <c r="K41" s="60">
        <v>112463</v>
      </c>
      <c r="L41" s="60">
        <v>38186</v>
      </c>
      <c r="M41" s="60">
        <v>13182</v>
      </c>
      <c r="N41" s="60">
        <v>163831</v>
      </c>
      <c r="O41" s="60">
        <v>10639</v>
      </c>
      <c r="P41" s="60">
        <v>149368</v>
      </c>
      <c r="Q41" s="60">
        <v>17815</v>
      </c>
      <c r="R41" s="60">
        <v>177822</v>
      </c>
      <c r="S41" s="60"/>
      <c r="T41" s="60">
        <v>81863</v>
      </c>
      <c r="U41" s="60">
        <v>400491</v>
      </c>
      <c r="V41" s="60">
        <v>482354</v>
      </c>
      <c r="W41" s="60">
        <v>850177</v>
      </c>
      <c r="X41" s="60"/>
      <c r="Y41" s="60">
        <v>850177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7979450</v>
      </c>
      <c r="D42" s="153">
        <f>SUM(D43:D46)</f>
        <v>0</v>
      </c>
      <c r="E42" s="154">
        <f t="shared" si="8"/>
        <v>11856385</v>
      </c>
      <c r="F42" s="100">
        <f t="shared" si="8"/>
        <v>11856385</v>
      </c>
      <c r="G42" s="100">
        <f t="shared" si="8"/>
        <v>579496</v>
      </c>
      <c r="H42" s="100">
        <f t="shared" si="8"/>
        <v>0</v>
      </c>
      <c r="I42" s="100">
        <f t="shared" si="8"/>
        <v>555822</v>
      </c>
      <c r="J42" s="100">
        <f t="shared" si="8"/>
        <v>1135318</v>
      </c>
      <c r="K42" s="100">
        <f t="shared" si="8"/>
        <v>503542</v>
      </c>
      <c r="L42" s="100">
        <f t="shared" si="8"/>
        <v>492131</v>
      </c>
      <c r="M42" s="100">
        <f t="shared" si="8"/>
        <v>778600</v>
      </c>
      <c r="N42" s="100">
        <f t="shared" si="8"/>
        <v>1774273</v>
      </c>
      <c r="O42" s="100">
        <f t="shared" si="8"/>
        <v>763678</v>
      </c>
      <c r="P42" s="100">
        <f t="shared" si="8"/>
        <v>524193</v>
      </c>
      <c r="Q42" s="100">
        <f t="shared" si="8"/>
        <v>576302</v>
      </c>
      <c r="R42" s="100">
        <f t="shared" si="8"/>
        <v>1864173</v>
      </c>
      <c r="S42" s="100">
        <f t="shared" si="8"/>
        <v>274813</v>
      </c>
      <c r="T42" s="100">
        <f t="shared" si="8"/>
        <v>1336285</v>
      </c>
      <c r="U42" s="100">
        <f t="shared" si="8"/>
        <v>862546</v>
      </c>
      <c r="V42" s="100">
        <f t="shared" si="8"/>
        <v>2473644</v>
      </c>
      <c r="W42" s="100">
        <f t="shared" si="8"/>
        <v>7247408</v>
      </c>
      <c r="X42" s="100">
        <f t="shared" si="8"/>
        <v>11856385</v>
      </c>
      <c r="Y42" s="100">
        <f t="shared" si="8"/>
        <v>-4608977</v>
      </c>
      <c r="Z42" s="137">
        <f>+IF(X42&lt;&gt;0,+(Y42/X42)*100,0)</f>
        <v>-38.87337497896703</v>
      </c>
      <c r="AA42" s="153">
        <f>SUM(AA43:AA46)</f>
        <v>11856385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465991</v>
      </c>
      <c r="D45" s="157"/>
      <c r="E45" s="158"/>
      <c r="F45" s="159"/>
      <c r="G45" s="159">
        <v>33387</v>
      </c>
      <c r="H45" s="159"/>
      <c r="I45" s="159">
        <v>62792</v>
      </c>
      <c r="J45" s="159">
        <v>96179</v>
      </c>
      <c r="K45" s="159">
        <v>26232</v>
      </c>
      <c r="L45" s="159">
        <v>40728</v>
      </c>
      <c r="M45" s="159">
        <v>31483</v>
      </c>
      <c r="N45" s="159">
        <v>98443</v>
      </c>
      <c r="O45" s="159">
        <v>248134</v>
      </c>
      <c r="P45" s="159">
        <v>32792</v>
      </c>
      <c r="Q45" s="159">
        <v>34092</v>
      </c>
      <c r="R45" s="159">
        <v>315018</v>
      </c>
      <c r="S45" s="159"/>
      <c r="T45" s="159">
        <v>102280</v>
      </c>
      <c r="U45" s="159">
        <v>113076</v>
      </c>
      <c r="V45" s="159">
        <v>215356</v>
      </c>
      <c r="W45" s="159">
        <v>724996</v>
      </c>
      <c r="X45" s="159"/>
      <c r="Y45" s="159">
        <v>724996</v>
      </c>
      <c r="Z45" s="141">
        <v>0</v>
      </c>
      <c r="AA45" s="157"/>
    </row>
    <row r="46" spans="1:27" ht="13.5">
      <c r="A46" s="138" t="s">
        <v>92</v>
      </c>
      <c r="B46" s="136"/>
      <c r="C46" s="155">
        <v>7513459</v>
      </c>
      <c r="D46" s="155"/>
      <c r="E46" s="156">
        <v>11856385</v>
      </c>
      <c r="F46" s="60">
        <v>11856385</v>
      </c>
      <c r="G46" s="60">
        <v>546109</v>
      </c>
      <c r="H46" s="60"/>
      <c r="I46" s="60">
        <v>493030</v>
      </c>
      <c r="J46" s="60">
        <v>1039139</v>
      </c>
      <c r="K46" s="60">
        <v>477310</v>
      </c>
      <c r="L46" s="60">
        <v>451403</v>
      </c>
      <c r="M46" s="60">
        <v>747117</v>
      </c>
      <c r="N46" s="60">
        <v>1675830</v>
      </c>
      <c r="O46" s="60">
        <v>515544</v>
      </c>
      <c r="P46" s="60">
        <v>491401</v>
      </c>
      <c r="Q46" s="60">
        <v>542210</v>
      </c>
      <c r="R46" s="60">
        <v>1549155</v>
      </c>
      <c r="S46" s="60">
        <v>274813</v>
      </c>
      <c r="T46" s="60">
        <v>1234005</v>
      </c>
      <c r="U46" s="60">
        <v>749470</v>
      </c>
      <c r="V46" s="60">
        <v>2258288</v>
      </c>
      <c r="W46" s="60">
        <v>6522412</v>
      </c>
      <c r="X46" s="60">
        <v>11856385</v>
      </c>
      <c r="Y46" s="60">
        <v>-5333973</v>
      </c>
      <c r="Z46" s="140">
        <v>-44.99</v>
      </c>
      <c r="AA46" s="155">
        <v>11856385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141362869</v>
      </c>
      <c r="D48" s="168">
        <f>+D28+D32+D38+D42+D47</f>
        <v>0</v>
      </c>
      <c r="E48" s="169">
        <f t="shared" si="9"/>
        <v>178828463</v>
      </c>
      <c r="F48" s="73">
        <f t="shared" si="9"/>
        <v>178828463</v>
      </c>
      <c r="G48" s="73">
        <f t="shared" si="9"/>
        <v>7471199</v>
      </c>
      <c r="H48" s="73">
        <f t="shared" si="9"/>
        <v>0</v>
      </c>
      <c r="I48" s="73">
        <f t="shared" si="9"/>
        <v>10445647</v>
      </c>
      <c r="J48" s="73">
        <f t="shared" si="9"/>
        <v>17916846</v>
      </c>
      <c r="K48" s="73">
        <f t="shared" si="9"/>
        <v>14337827</v>
      </c>
      <c r="L48" s="73">
        <f t="shared" si="9"/>
        <v>7265684</v>
      </c>
      <c r="M48" s="73">
        <f t="shared" si="9"/>
        <v>14929103</v>
      </c>
      <c r="N48" s="73">
        <f t="shared" si="9"/>
        <v>36532614</v>
      </c>
      <c r="O48" s="73">
        <f t="shared" si="9"/>
        <v>8841500</v>
      </c>
      <c r="P48" s="73">
        <f t="shared" si="9"/>
        <v>9332046</v>
      </c>
      <c r="Q48" s="73">
        <f t="shared" si="9"/>
        <v>26921737</v>
      </c>
      <c r="R48" s="73">
        <f t="shared" si="9"/>
        <v>45095283</v>
      </c>
      <c r="S48" s="73">
        <f t="shared" si="9"/>
        <v>6024107</v>
      </c>
      <c r="T48" s="73">
        <f t="shared" si="9"/>
        <v>15375306</v>
      </c>
      <c r="U48" s="73">
        <f t="shared" si="9"/>
        <v>17006958</v>
      </c>
      <c r="V48" s="73">
        <f t="shared" si="9"/>
        <v>38406371</v>
      </c>
      <c r="W48" s="73">
        <f t="shared" si="9"/>
        <v>137951114</v>
      </c>
      <c r="X48" s="73">
        <f t="shared" si="9"/>
        <v>178828463</v>
      </c>
      <c r="Y48" s="73">
        <f t="shared" si="9"/>
        <v>-40877349</v>
      </c>
      <c r="Z48" s="170">
        <f>+IF(X48&lt;&gt;0,+(Y48/X48)*100,0)</f>
        <v>-22.858413204613854</v>
      </c>
      <c r="AA48" s="168">
        <f>+AA28+AA32+AA38+AA42+AA47</f>
        <v>178828463</v>
      </c>
    </row>
    <row r="49" spans="1:27" ht="13.5">
      <c r="A49" s="148" t="s">
        <v>49</v>
      </c>
      <c r="B49" s="149"/>
      <c r="C49" s="171">
        <f aca="true" t="shared" si="10" ref="C49:Y49">+C25-C48</f>
        <v>36205564</v>
      </c>
      <c r="D49" s="171">
        <f>+D25-D48</f>
        <v>0</v>
      </c>
      <c r="E49" s="172">
        <f t="shared" si="10"/>
        <v>-97869881</v>
      </c>
      <c r="F49" s="173">
        <f t="shared" si="10"/>
        <v>-97869881</v>
      </c>
      <c r="G49" s="173">
        <f t="shared" si="10"/>
        <v>-7466704</v>
      </c>
      <c r="H49" s="173">
        <f t="shared" si="10"/>
        <v>0</v>
      </c>
      <c r="I49" s="173">
        <f t="shared" si="10"/>
        <v>-6310783</v>
      </c>
      <c r="J49" s="173">
        <f t="shared" si="10"/>
        <v>-13777487</v>
      </c>
      <c r="K49" s="173">
        <f t="shared" si="10"/>
        <v>-9387720</v>
      </c>
      <c r="L49" s="173">
        <f t="shared" si="10"/>
        <v>-3492185</v>
      </c>
      <c r="M49" s="173">
        <f t="shared" si="10"/>
        <v>-14923268</v>
      </c>
      <c r="N49" s="173">
        <f t="shared" si="10"/>
        <v>-27803173</v>
      </c>
      <c r="O49" s="173">
        <f t="shared" si="10"/>
        <v>43597614</v>
      </c>
      <c r="P49" s="173">
        <f t="shared" si="10"/>
        <v>-8349405</v>
      </c>
      <c r="Q49" s="173">
        <f t="shared" si="10"/>
        <v>30689279</v>
      </c>
      <c r="R49" s="173">
        <f t="shared" si="10"/>
        <v>65937488</v>
      </c>
      <c r="S49" s="173">
        <f t="shared" si="10"/>
        <v>-5792098</v>
      </c>
      <c r="T49" s="173">
        <f t="shared" si="10"/>
        <v>-13903930</v>
      </c>
      <c r="U49" s="173">
        <f t="shared" si="10"/>
        <v>-14352501</v>
      </c>
      <c r="V49" s="173">
        <f t="shared" si="10"/>
        <v>-34048529</v>
      </c>
      <c r="W49" s="173">
        <f t="shared" si="10"/>
        <v>-9691701</v>
      </c>
      <c r="X49" s="173">
        <f>IF(F25=F48,0,X25-X48)</f>
        <v>-97869881</v>
      </c>
      <c r="Y49" s="173">
        <f t="shared" si="10"/>
        <v>88178180</v>
      </c>
      <c r="Z49" s="174">
        <f>+IF(X49&lt;&gt;0,+(Y49/X49)*100,0)</f>
        <v>-90.09736100527189</v>
      </c>
      <c r="AA49" s="171">
        <f>+AA25-AA48</f>
        <v>-97869881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4710025</v>
      </c>
      <c r="D5" s="155">
        <v>0</v>
      </c>
      <c r="E5" s="156">
        <v>-141113914</v>
      </c>
      <c r="F5" s="60">
        <v>-141113914</v>
      </c>
      <c r="G5" s="60">
        <v>-1340</v>
      </c>
      <c r="H5" s="60">
        <v>0</v>
      </c>
      <c r="I5" s="60">
        <v>443844</v>
      </c>
      <c r="J5" s="60">
        <v>442504</v>
      </c>
      <c r="K5" s="60">
        <v>427708</v>
      </c>
      <c r="L5" s="60">
        <v>427708</v>
      </c>
      <c r="M5" s="60">
        <v>0</v>
      </c>
      <c r="N5" s="60">
        <v>855416</v>
      </c>
      <c r="O5" s="60">
        <v>855415</v>
      </c>
      <c r="P5" s="60">
        <v>0</v>
      </c>
      <c r="Q5" s="60">
        <v>855415</v>
      </c>
      <c r="R5" s="60">
        <v>1710830</v>
      </c>
      <c r="S5" s="60">
        <v>2821</v>
      </c>
      <c r="T5" s="60">
        <v>855415</v>
      </c>
      <c r="U5" s="60">
        <v>427696</v>
      </c>
      <c r="V5" s="60">
        <v>1285932</v>
      </c>
      <c r="W5" s="60">
        <v>4294682</v>
      </c>
      <c r="X5" s="60">
        <v>-141113914</v>
      </c>
      <c r="Y5" s="60">
        <v>145408596</v>
      </c>
      <c r="Z5" s="140">
        <v>-103.04</v>
      </c>
      <c r="AA5" s="155">
        <v>-141113914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916485</v>
      </c>
      <c r="D10" s="155">
        <v>0</v>
      </c>
      <c r="E10" s="156">
        <v>482444</v>
      </c>
      <c r="F10" s="54">
        <v>482444</v>
      </c>
      <c r="G10" s="54">
        <v>0</v>
      </c>
      <c r="H10" s="54">
        <v>0</v>
      </c>
      <c r="I10" s="54">
        <v>70376</v>
      </c>
      <c r="J10" s="54">
        <v>70376</v>
      </c>
      <c r="K10" s="54">
        <v>70376</v>
      </c>
      <c r="L10" s="54">
        <v>70376</v>
      </c>
      <c r="M10" s="54">
        <v>0</v>
      </c>
      <c r="N10" s="54">
        <v>140752</v>
      </c>
      <c r="O10" s="54">
        <v>140752</v>
      </c>
      <c r="P10" s="54">
        <v>0</v>
      </c>
      <c r="Q10" s="54">
        <v>140752</v>
      </c>
      <c r="R10" s="54">
        <v>281504</v>
      </c>
      <c r="S10" s="54">
        <v>40487</v>
      </c>
      <c r="T10" s="54">
        <v>108288</v>
      </c>
      <c r="U10" s="54">
        <v>70376</v>
      </c>
      <c r="V10" s="54">
        <v>219151</v>
      </c>
      <c r="W10" s="54">
        <v>711783</v>
      </c>
      <c r="X10" s="54">
        <v>482444</v>
      </c>
      <c r="Y10" s="54">
        <v>229339</v>
      </c>
      <c r="Z10" s="184">
        <v>47.54</v>
      </c>
      <c r="AA10" s="130">
        <v>482444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537274</v>
      </c>
      <c r="D12" s="155">
        <v>0</v>
      </c>
      <c r="E12" s="156">
        <v>864532</v>
      </c>
      <c r="F12" s="60">
        <v>864532</v>
      </c>
      <c r="G12" s="60">
        <v>5835</v>
      </c>
      <c r="H12" s="60">
        <v>0</v>
      </c>
      <c r="I12" s="60">
        <v>53094</v>
      </c>
      <c r="J12" s="60">
        <v>58929</v>
      </c>
      <c r="K12" s="60">
        <v>110615</v>
      </c>
      <c r="L12" s="60">
        <v>56240</v>
      </c>
      <c r="M12" s="60">
        <v>5835</v>
      </c>
      <c r="N12" s="60">
        <v>172690</v>
      </c>
      <c r="O12" s="60">
        <v>106617</v>
      </c>
      <c r="P12" s="60">
        <v>104615</v>
      </c>
      <c r="Q12" s="60">
        <v>63425</v>
      </c>
      <c r="R12" s="60">
        <v>274657</v>
      </c>
      <c r="S12" s="60">
        <v>-23935</v>
      </c>
      <c r="T12" s="60">
        <v>54538</v>
      </c>
      <c r="U12" s="60">
        <v>71601</v>
      </c>
      <c r="V12" s="60">
        <v>102204</v>
      </c>
      <c r="W12" s="60">
        <v>608480</v>
      </c>
      <c r="X12" s="60">
        <v>864532</v>
      </c>
      <c r="Y12" s="60">
        <v>-256052</v>
      </c>
      <c r="Z12" s="140">
        <v>-29.62</v>
      </c>
      <c r="AA12" s="155">
        <v>864532</v>
      </c>
    </row>
    <row r="13" spans="1:27" ht="13.5">
      <c r="A13" s="181" t="s">
        <v>109</v>
      </c>
      <c r="B13" s="185"/>
      <c r="C13" s="155">
        <v>3626340</v>
      </c>
      <c r="D13" s="155">
        <v>0</v>
      </c>
      <c r="E13" s="156">
        <v>1700000</v>
      </c>
      <c r="F13" s="60">
        <v>1700000</v>
      </c>
      <c r="G13" s="60">
        <v>0</v>
      </c>
      <c r="H13" s="60">
        <v>0</v>
      </c>
      <c r="I13" s="60">
        <v>121697</v>
      </c>
      <c r="J13" s="60">
        <v>121697</v>
      </c>
      <c r="K13" s="60">
        <v>-1029</v>
      </c>
      <c r="L13" s="60">
        <v>15569</v>
      </c>
      <c r="M13" s="60">
        <v>0</v>
      </c>
      <c r="N13" s="60">
        <v>14540</v>
      </c>
      <c r="O13" s="60">
        <v>2229772</v>
      </c>
      <c r="P13" s="60">
        <v>25554</v>
      </c>
      <c r="Q13" s="60">
        <v>61303</v>
      </c>
      <c r="R13" s="60">
        <v>2316629</v>
      </c>
      <c r="S13" s="60">
        <v>0</v>
      </c>
      <c r="T13" s="60">
        <v>86235</v>
      </c>
      <c r="U13" s="60">
        <v>1572743</v>
      </c>
      <c r="V13" s="60">
        <v>1658978</v>
      </c>
      <c r="W13" s="60">
        <v>4111844</v>
      </c>
      <c r="X13" s="60">
        <v>1700000</v>
      </c>
      <c r="Y13" s="60">
        <v>2411844</v>
      </c>
      <c r="Z13" s="140">
        <v>141.87</v>
      </c>
      <c r="AA13" s="155">
        <v>1700000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619629</v>
      </c>
      <c r="D16" s="155">
        <v>0</v>
      </c>
      <c r="E16" s="156">
        <v>635664</v>
      </c>
      <c r="F16" s="60">
        <v>635664</v>
      </c>
      <c r="G16" s="60">
        <v>0</v>
      </c>
      <c r="H16" s="60">
        <v>0</v>
      </c>
      <c r="I16" s="60">
        <v>0</v>
      </c>
      <c r="J16" s="60">
        <v>0</v>
      </c>
      <c r="K16" s="60">
        <v>145978</v>
      </c>
      <c r="L16" s="60">
        <v>1500</v>
      </c>
      <c r="M16" s="60">
        <v>0</v>
      </c>
      <c r="N16" s="60">
        <v>147478</v>
      </c>
      <c r="O16" s="60">
        <v>198250</v>
      </c>
      <c r="P16" s="60">
        <v>27600</v>
      </c>
      <c r="Q16" s="60">
        <v>0</v>
      </c>
      <c r="R16" s="60">
        <v>225850</v>
      </c>
      <c r="S16" s="60">
        <v>-68480</v>
      </c>
      <c r="T16" s="60">
        <v>0</v>
      </c>
      <c r="U16" s="60">
        <v>42650</v>
      </c>
      <c r="V16" s="60">
        <v>-25830</v>
      </c>
      <c r="W16" s="60">
        <v>347498</v>
      </c>
      <c r="X16" s="60">
        <v>635664</v>
      </c>
      <c r="Y16" s="60">
        <v>-288166</v>
      </c>
      <c r="Z16" s="140">
        <v>-45.33</v>
      </c>
      <c r="AA16" s="155">
        <v>635664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1584000</v>
      </c>
      <c r="F17" s="60">
        <v>1584000</v>
      </c>
      <c r="G17" s="60">
        <v>0</v>
      </c>
      <c r="H17" s="60">
        <v>0</v>
      </c>
      <c r="I17" s="60">
        <v>0</v>
      </c>
      <c r="J17" s="60">
        <v>0</v>
      </c>
      <c r="K17" s="60">
        <v>148519</v>
      </c>
      <c r="L17" s="60">
        <v>0</v>
      </c>
      <c r="M17" s="60">
        <v>0</v>
      </c>
      <c r="N17" s="60">
        <v>148519</v>
      </c>
      <c r="O17" s="60">
        <v>236586</v>
      </c>
      <c r="P17" s="60">
        <v>77539</v>
      </c>
      <c r="Q17" s="60">
        <v>0</v>
      </c>
      <c r="R17" s="60">
        <v>314125</v>
      </c>
      <c r="S17" s="60">
        <v>-158101</v>
      </c>
      <c r="T17" s="60">
        <v>0</v>
      </c>
      <c r="U17" s="60">
        <v>121386</v>
      </c>
      <c r="V17" s="60">
        <v>-36715</v>
      </c>
      <c r="W17" s="60">
        <v>425929</v>
      </c>
      <c r="X17" s="60">
        <v>1584000</v>
      </c>
      <c r="Y17" s="60">
        <v>-1158071</v>
      </c>
      <c r="Z17" s="140">
        <v>-73.11</v>
      </c>
      <c r="AA17" s="155">
        <v>1584000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137664283</v>
      </c>
      <c r="D19" s="155">
        <v>0</v>
      </c>
      <c r="E19" s="156">
        <v>134105700</v>
      </c>
      <c r="F19" s="60">
        <v>134105700</v>
      </c>
      <c r="G19" s="60">
        <v>0</v>
      </c>
      <c r="H19" s="60">
        <v>0</v>
      </c>
      <c r="I19" s="60">
        <v>530506</v>
      </c>
      <c r="J19" s="60">
        <v>530506</v>
      </c>
      <c r="K19" s="60">
        <v>1000000</v>
      </c>
      <c r="L19" s="60">
        <v>0</v>
      </c>
      <c r="M19" s="60">
        <v>0</v>
      </c>
      <c r="N19" s="60">
        <v>1000000</v>
      </c>
      <c r="O19" s="60">
        <v>45398000</v>
      </c>
      <c r="P19" s="60">
        <v>0</v>
      </c>
      <c r="Q19" s="60">
        <v>34052615</v>
      </c>
      <c r="R19" s="60">
        <v>79450615</v>
      </c>
      <c r="S19" s="60">
        <v>73735</v>
      </c>
      <c r="T19" s="60">
        <v>0</v>
      </c>
      <c r="U19" s="60">
        <v>112000</v>
      </c>
      <c r="V19" s="60">
        <v>185735</v>
      </c>
      <c r="W19" s="60">
        <v>81166856</v>
      </c>
      <c r="X19" s="60">
        <v>134105700</v>
      </c>
      <c r="Y19" s="60">
        <v>-52938844</v>
      </c>
      <c r="Z19" s="140">
        <v>-39.48</v>
      </c>
      <c r="AA19" s="155">
        <v>134105700</v>
      </c>
    </row>
    <row r="20" spans="1:27" ht="13.5">
      <c r="A20" s="181" t="s">
        <v>35</v>
      </c>
      <c r="B20" s="185"/>
      <c r="C20" s="155">
        <v>1271985</v>
      </c>
      <c r="D20" s="155">
        <v>0</v>
      </c>
      <c r="E20" s="156">
        <v>19486856</v>
      </c>
      <c r="F20" s="54">
        <v>19486856</v>
      </c>
      <c r="G20" s="54">
        <v>0</v>
      </c>
      <c r="H20" s="54">
        <v>0</v>
      </c>
      <c r="I20" s="54">
        <v>-84653</v>
      </c>
      <c r="J20" s="54">
        <v>-84653</v>
      </c>
      <c r="K20" s="54">
        <v>47940</v>
      </c>
      <c r="L20" s="54">
        <v>202106</v>
      </c>
      <c r="M20" s="54">
        <v>0</v>
      </c>
      <c r="N20" s="54">
        <v>250046</v>
      </c>
      <c r="O20" s="54">
        <v>273722</v>
      </c>
      <c r="P20" s="54">
        <v>747333</v>
      </c>
      <c r="Q20" s="54">
        <v>6123506</v>
      </c>
      <c r="R20" s="54">
        <v>7144561</v>
      </c>
      <c r="S20" s="54">
        <v>365482</v>
      </c>
      <c r="T20" s="54">
        <v>366900</v>
      </c>
      <c r="U20" s="54">
        <v>236005</v>
      </c>
      <c r="V20" s="54">
        <v>968387</v>
      </c>
      <c r="W20" s="54">
        <v>8278341</v>
      </c>
      <c r="X20" s="54">
        <v>19486856</v>
      </c>
      <c r="Y20" s="54">
        <v>-11208515</v>
      </c>
      <c r="Z20" s="184">
        <v>-57.52</v>
      </c>
      <c r="AA20" s="130">
        <v>19486856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360000</v>
      </c>
      <c r="F21" s="60">
        <v>360000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360000</v>
      </c>
      <c r="Y21" s="60">
        <v>-360000</v>
      </c>
      <c r="Z21" s="140">
        <v>-100</v>
      </c>
      <c r="AA21" s="155">
        <v>360000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149346021</v>
      </c>
      <c r="D22" s="188">
        <f>SUM(D5:D21)</f>
        <v>0</v>
      </c>
      <c r="E22" s="189">
        <f t="shared" si="0"/>
        <v>18105282</v>
      </c>
      <c r="F22" s="190">
        <f t="shared" si="0"/>
        <v>18105282</v>
      </c>
      <c r="G22" s="190">
        <f t="shared" si="0"/>
        <v>4495</v>
      </c>
      <c r="H22" s="190">
        <f t="shared" si="0"/>
        <v>0</v>
      </c>
      <c r="I22" s="190">
        <f t="shared" si="0"/>
        <v>1134864</v>
      </c>
      <c r="J22" s="190">
        <f t="shared" si="0"/>
        <v>1139359</v>
      </c>
      <c r="K22" s="190">
        <f t="shared" si="0"/>
        <v>1950107</v>
      </c>
      <c r="L22" s="190">
        <f t="shared" si="0"/>
        <v>773499</v>
      </c>
      <c r="M22" s="190">
        <f t="shared" si="0"/>
        <v>5835</v>
      </c>
      <c r="N22" s="190">
        <f t="shared" si="0"/>
        <v>2729441</v>
      </c>
      <c r="O22" s="190">
        <f t="shared" si="0"/>
        <v>49439114</v>
      </c>
      <c r="P22" s="190">
        <f t="shared" si="0"/>
        <v>982641</v>
      </c>
      <c r="Q22" s="190">
        <f t="shared" si="0"/>
        <v>41297016</v>
      </c>
      <c r="R22" s="190">
        <f t="shared" si="0"/>
        <v>91718771</v>
      </c>
      <c r="S22" s="190">
        <f t="shared" si="0"/>
        <v>232009</v>
      </c>
      <c r="T22" s="190">
        <f t="shared" si="0"/>
        <v>1471376</v>
      </c>
      <c r="U22" s="190">
        <f t="shared" si="0"/>
        <v>2654457</v>
      </c>
      <c r="V22" s="190">
        <f t="shared" si="0"/>
        <v>4357842</v>
      </c>
      <c r="W22" s="190">
        <f t="shared" si="0"/>
        <v>99945413</v>
      </c>
      <c r="X22" s="190">
        <f t="shared" si="0"/>
        <v>18105282</v>
      </c>
      <c r="Y22" s="190">
        <f t="shared" si="0"/>
        <v>81840131</v>
      </c>
      <c r="Z22" s="191">
        <f>+IF(X22&lt;&gt;0,+(Y22/X22)*100,0)</f>
        <v>452.0235089406506</v>
      </c>
      <c r="AA22" s="188">
        <f>SUM(AA5:AA21)</f>
        <v>18105282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37032952</v>
      </c>
      <c r="D25" s="155">
        <v>0</v>
      </c>
      <c r="E25" s="156">
        <v>59384767</v>
      </c>
      <c r="F25" s="60">
        <v>59384767</v>
      </c>
      <c r="G25" s="60">
        <v>3078903</v>
      </c>
      <c r="H25" s="60">
        <v>0</v>
      </c>
      <c r="I25" s="60">
        <v>2980848</v>
      </c>
      <c r="J25" s="60">
        <v>6059751</v>
      </c>
      <c r="K25" s="60">
        <v>2703608</v>
      </c>
      <c r="L25" s="60">
        <v>3221437</v>
      </c>
      <c r="M25" s="60">
        <v>3495679</v>
      </c>
      <c r="N25" s="60">
        <v>9420724</v>
      </c>
      <c r="O25" s="60">
        <v>2993100</v>
      </c>
      <c r="P25" s="60">
        <v>3158825</v>
      </c>
      <c r="Q25" s="60">
        <v>3166042</v>
      </c>
      <c r="R25" s="60">
        <v>9317967</v>
      </c>
      <c r="S25" s="60">
        <v>191221</v>
      </c>
      <c r="T25" s="60">
        <v>6549379</v>
      </c>
      <c r="U25" s="60">
        <v>3128130</v>
      </c>
      <c r="V25" s="60">
        <v>9868730</v>
      </c>
      <c r="W25" s="60">
        <v>34667172</v>
      </c>
      <c r="X25" s="60">
        <v>59384767</v>
      </c>
      <c r="Y25" s="60">
        <v>-24717595</v>
      </c>
      <c r="Z25" s="140">
        <v>-41.62</v>
      </c>
      <c r="AA25" s="155">
        <v>59384767</v>
      </c>
    </row>
    <row r="26" spans="1:27" ht="13.5">
      <c r="A26" s="183" t="s">
        <v>38</v>
      </c>
      <c r="B26" s="182"/>
      <c r="C26" s="155">
        <v>17907022</v>
      </c>
      <c r="D26" s="155">
        <v>0</v>
      </c>
      <c r="E26" s="156">
        <v>18850898</v>
      </c>
      <c r="F26" s="60">
        <v>18850898</v>
      </c>
      <c r="G26" s="60">
        <v>1251287</v>
      </c>
      <c r="H26" s="60">
        <v>0</v>
      </c>
      <c r="I26" s="60">
        <v>1357251</v>
      </c>
      <c r="J26" s="60">
        <v>2608538</v>
      </c>
      <c r="K26" s="60">
        <v>1412560</v>
      </c>
      <c r="L26" s="60">
        <v>1284103</v>
      </c>
      <c r="M26" s="60">
        <v>1301186</v>
      </c>
      <c r="N26" s="60">
        <v>3997849</v>
      </c>
      <c r="O26" s="60">
        <v>1531557</v>
      </c>
      <c r="P26" s="60">
        <v>1466818</v>
      </c>
      <c r="Q26" s="60">
        <v>2131068</v>
      </c>
      <c r="R26" s="60">
        <v>5129443</v>
      </c>
      <c r="S26" s="60">
        <v>394747</v>
      </c>
      <c r="T26" s="60">
        <v>3347008</v>
      </c>
      <c r="U26" s="60">
        <v>1720291</v>
      </c>
      <c r="V26" s="60">
        <v>5462046</v>
      </c>
      <c r="W26" s="60">
        <v>17197876</v>
      </c>
      <c r="X26" s="60">
        <v>18850898</v>
      </c>
      <c r="Y26" s="60">
        <v>-1653022</v>
      </c>
      <c r="Z26" s="140">
        <v>-8.77</v>
      </c>
      <c r="AA26" s="155">
        <v>18850898</v>
      </c>
    </row>
    <row r="27" spans="1:27" ht="13.5">
      <c r="A27" s="183" t="s">
        <v>118</v>
      </c>
      <c r="B27" s="182"/>
      <c r="C27" s="155">
        <v>2933372</v>
      </c>
      <c r="D27" s="155">
        <v>0</v>
      </c>
      <c r="E27" s="156">
        <v>2815277</v>
      </c>
      <c r="F27" s="60">
        <v>2815277</v>
      </c>
      <c r="G27" s="60">
        <v>0</v>
      </c>
      <c r="H27" s="60">
        <v>0</v>
      </c>
      <c r="I27" s="60">
        <v>0</v>
      </c>
      <c r="J27" s="60">
        <v>0</v>
      </c>
      <c r="K27" s="60">
        <v>4991737</v>
      </c>
      <c r="L27" s="60">
        <v>0</v>
      </c>
      <c r="M27" s="60">
        <v>0</v>
      </c>
      <c r="N27" s="60">
        <v>4991737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4991737</v>
      </c>
      <c r="X27" s="60">
        <v>2815277</v>
      </c>
      <c r="Y27" s="60">
        <v>2176460</v>
      </c>
      <c r="Z27" s="140">
        <v>77.31</v>
      </c>
      <c r="AA27" s="155">
        <v>2815277</v>
      </c>
    </row>
    <row r="28" spans="1:27" ht="13.5">
      <c r="A28" s="183" t="s">
        <v>39</v>
      </c>
      <c r="B28" s="182"/>
      <c r="C28" s="155">
        <v>30326761</v>
      </c>
      <c r="D28" s="155">
        <v>0</v>
      </c>
      <c r="E28" s="156">
        <v>24692249</v>
      </c>
      <c r="F28" s="60">
        <v>24692249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18063448</v>
      </c>
      <c r="R28" s="60">
        <v>18063448</v>
      </c>
      <c r="S28" s="60">
        <v>2580971</v>
      </c>
      <c r="T28" s="60">
        <v>0</v>
      </c>
      <c r="U28" s="60">
        <v>2609127</v>
      </c>
      <c r="V28" s="60">
        <v>5190098</v>
      </c>
      <c r="W28" s="60">
        <v>23253546</v>
      </c>
      <c r="X28" s="60">
        <v>24692249</v>
      </c>
      <c r="Y28" s="60">
        <v>-1438703</v>
      </c>
      <c r="Z28" s="140">
        <v>-5.83</v>
      </c>
      <c r="AA28" s="155">
        <v>24692249</v>
      </c>
    </row>
    <row r="29" spans="1:27" ht="13.5">
      <c r="A29" s="183" t="s">
        <v>40</v>
      </c>
      <c r="B29" s="182"/>
      <c r="C29" s="155">
        <v>599625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10339496</v>
      </c>
      <c r="F31" s="60">
        <v>10339496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10339496</v>
      </c>
      <c r="Y31" s="60">
        <v>-10339496</v>
      </c>
      <c r="Z31" s="140">
        <v>-100</v>
      </c>
      <c r="AA31" s="155">
        <v>10339496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51421591</v>
      </c>
      <c r="D34" s="155">
        <v>0</v>
      </c>
      <c r="E34" s="156">
        <v>62745776</v>
      </c>
      <c r="F34" s="60">
        <v>62745776</v>
      </c>
      <c r="G34" s="60">
        <v>3141009</v>
      </c>
      <c r="H34" s="60">
        <v>0</v>
      </c>
      <c r="I34" s="60">
        <v>6107548</v>
      </c>
      <c r="J34" s="60">
        <v>9248557</v>
      </c>
      <c r="K34" s="60">
        <v>5229922</v>
      </c>
      <c r="L34" s="60">
        <v>2760144</v>
      </c>
      <c r="M34" s="60">
        <v>10132238</v>
      </c>
      <c r="N34" s="60">
        <v>18122304</v>
      </c>
      <c r="O34" s="60">
        <v>4316843</v>
      </c>
      <c r="P34" s="60">
        <v>4706403</v>
      </c>
      <c r="Q34" s="60">
        <v>3561179</v>
      </c>
      <c r="R34" s="60">
        <v>12584425</v>
      </c>
      <c r="S34" s="60">
        <v>2847103</v>
      </c>
      <c r="T34" s="60">
        <v>5478919</v>
      </c>
      <c r="U34" s="60">
        <v>9549410</v>
      </c>
      <c r="V34" s="60">
        <v>17875432</v>
      </c>
      <c r="W34" s="60">
        <v>57830718</v>
      </c>
      <c r="X34" s="60">
        <v>62745776</v>
      </c>
      <c r="Y34" s="60">
        <v>-4915058</v>
      </c>
      <c r="Z34" s="140">
        <v>-7.83</v>
      </c>
      <c r="AA34" s="155">
        <v>62745776</v>
      </c>
    </row>
    <row r="35" spans="1:27" ht="13.5">
      <c r="A35" s="181" t="s">
        <v>122</v>
      </c>
      <c r="B35" s="185"/>
      <c r="C35" s="155">
        <v>1141546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141362869</v>
      </c>
      <c r="D36" s="188">
        <f>SUM(D25:D35)</f>
        <v>0</v>
      </c>
      <c r="E36" s="189">
        <f t="shared" si="1"/>
        <v>178828463</v>
      </c>
      <c r="F36" s="190">
        <f t="shared" si="1"/>
        <v>178828463</v>
      </c>
      <c r="G36" s="190">
        <f t="shared" si="1"/>
        <v>7471199</v>
      </c>
      <c r="H36" s="190">
        <f t="shared" si="1"/>
        <v>0</v>
      </c>
      <c r="I36" s="190">
        <f t="shared" si="1"/>
        <v>10445647</v>
      </c>
      <c r="J36" s="190">
        <f t="shared" si="1"/>
        <v>17916846</v>
      </c>
      <c r="K36" s="190">
        <f t="shared" si="1"/>
        <v>14337827</v>
      </c>
      <c r="L36" s="190">
        <f t="shared" si="1"/>
        <v>7265684</v>
      </c>
      <c r="M36" s="190">
        <f t="shared" si="1"/>
        <v>14929103</v>
      </c>
      <c r="N36" s="190">
        <f t="shared" si="1"/>
        <v>36532614</v>
      </c>
      <c r="O36" s="190">
        <f t="shared" si="1"/>
        <v>8841500</v>
      </c>
      <c r="P36" s="190">
        <f t="shared" si="1"/>
        <v>9332046</v>
      </c>
      <c r="Q36" s="190">
        <f t="shared" si="1"/>
        <v>26921737</v>
      </c>
      <c r="R36" s="190">
        <f t="shared" si="1"/>
        <v>45095283</v>
      </c>
      <c r="S36" s="190">
        <f t="shared" si="1"/>
        <v>6014042</v>
      </c>
      <c r="T36" s="190">
        <f t="shared" si="1"/>
        <v>15375306</v>
      </c>
      <c r="U36" s="190">
        <f t="shared" si="1"/>
        <v>17006958</v>
      </c>
      <c r="V36" s="190">
        <f t="shared" si="1"/>
        <v>38396306</v>
      </c>
      <c r="W36" s="190">
        <f t="shared" si="1"/>
        <v>137941049</v>
      </c>
      <c r="X36" s="190">
        <f t="shared" si="1"/>
        <v>178828463</v>
      </c>
      <c r="Y36" s="190">
        <f t="shared" si="1"/>
        <v>-40887414</v>
      </c>
      <c r="Z36" s="191">
        <f>+IF(X36&lt;&gt;0,+(Y36/X36)*100,0)</f>
        <v>-22.86404150328128</v>
      </c>
      <c r="AA36" s="188">
        <f>SUM(AA25:AA35)</f>
        <v>178828463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7983152</v>
      </c>
      <c r="D38" s="199">
        <f>+D22-D36</f>
        <v>0</v>
      </c>
      <c r="E38" s="200">
        <f t="shared" si="2"/>
        <v>-160723181</v>
      </c>
      <c r="F38" s="106">
        <f t="shared" si="2"/>
        <v>-160723181</v>
      </c>
      <c r="G38" s="106">
        <f t="shared" si="2"/>
        <v>-7466704</v>
      </c>
      <c r="H38" s="106">
        <f t="shared" si="2"/>
        <v>0</v>
      </c>
      <c r="I38" s="106">
        <f t="shared" si="2"/>
        <v>-9310783</v>
      </c>
      <c r="J38" s="106">
        <f t="shared" si="2"/>
        <v>-16777487</v>
      </c>
      <c r="K38" s="106">
        <f t="shared" si="2"/>
        <v>-12387720</v>
      </c>
      <c r="L38" s="106">
        <f t="shared" si="2"/>
        <v>-6492185</v>
      </c>
      <c r="M38" s="106">
        <f t="shared" si="2"/>
        <v>-14923268</v>
      </c>
      <c r="N38" s="106">
        <f t="shared" si="2"/>
        <v>-33803173</v>
      </c>
      <c r="O38" s="106">
        <f t="shared" si="2"/>
        <v>40597614</v>
      </c>
      <c r="P38" s="106">
        <f t="shared" si="2"/>
        <v>-8349405</v>
      </c>
      <c r="Q38" s="106">
        <f t="shared" si="2"/>
        <v>14375279</v>
      </c>
      <c r="R38" s="106">
        <f t="shared" si="2"/>
        <v>46623488</v>
      </c>
      <c r="S38" s="106">
        <f t="shared" si="2"/>
        <v>-5782033</v>
      </c>
      <c r="T38" s="106">
        <f t="shared" si="2"/>
        <v>-13903930</v>
      </c>
      <c r="U38" s="106">
        <f t="shared" si="2"/>
        <v>-14352501</v>
      </c>
      <c r="V38" s="106">
        <f t="shared" si="2"/>
        <v>-34038464</v>
      </c>
      <c r="W38" s="106">
        <f t="shared" si="2"/>
        <v>-37995636</v>
      </c>
      <c r="X38" s="106">
        <f>IF(F22=F36,0,X22-X36)</f>
        <v>-160723181</v>
      </c>
      <c r="Y38" s="106">
        <f t="shared" si="2"/>
        <v>122727545</v>
      </c>
      <c r="Z38" s="201">
        <f>+IF(X38&lt;&gt;0,+(Y38/X38)*100,0)</f>
        <v>-76.3595793938399</v>
      </c>
      <c r="AA38" s="199">
        <f>+AA22-AA36</f>
        <v>-160723181</v>
      </c>
    </row>
    <row r="39" spans="1:27" ht="13.5">
      <c r="A39" s="181" t="s">
        <v>46</v>
      </c>
      <c r="B39" s="185"/>
      <c r="C39" s="155">
        <v>28222412</v>
      </c>
      <c r="D39" s="155">
        <v>0</v>
      </c>
      <c r="E39" s="156">
        <v>62853300</v>
      </c>
      <c r="F39" s="60">
        <v>62853300</v>
      </c>
      <c r="G39" s="60">
        <v>0</v>
      </c>
      <c r="H39" s="60">
        <v>0</v>
      </c>
      <c r="I39" s="60">
        <v>3000000</v>
      </c>
      <c r="J39" s="60">
        <v>3000000</v>
      </c>
      <c r="K39" s="60">
        <v>3000000</v>
      </c>
      <c r="L39" s="60">
        <v>3000000</v>
      </c>
      <c r="M39" s="60">
        <v>0</v>
      </c>
      <c r="N39" s="60">
        <v>6000000</v>
      </c>
      <c r="O39" s="60">
        <v>3000000</v>
      </c>
      <c r="P39" s="60">
        <v>0</v>
      </c>
      <c r="Q39" s="60">
        <v>16314000</v>
      </c>
      <c r="R39" s="60">
        <v>19314000</v>
      </c>
      <c r="S39" s="60">
        <v>0</v>
      </c>
      <c r="T39" s="60">
        <v>0</v>
      </c>
      <c r="U39" s="60">
        <v>0</v>
      </c>
      <c r="V39" s="60">
        <v>0</v>
      </c>
      <c r="W39" s="60">
        <v>28314000</v>
      </c>
      <c r="X39" s="60">
        <v>62853300</v>
      </c>
      <c r="Y39" s="60">
        <v>-34539300</v>
      </c>
      <c r="Z39" s="140">
        <v>-54.95</v>
      </c>
      <c r="AA39" s="155">
        <v>62853300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36205564</v>
      </c>
      <c r="D42" s="206">
        <f>SUM(D38:D41)</f>
        <v>0</v>
      </c>
      <c r="E42" s="207">
        <f t="shared" si="3"/>
        <v>-97869881</v>
      </c>
      <c r="F42" s="88">
        <f t="shared" si="3"/>
        <v>-97869881</v>
      </c>
      <c r="G42" s="88">
        <f t="shared" si="3"/>
        <v>-7466704</v>
      </c>
      <c r="H42" s="88">
        <f t="shared" si="3"/>
        <v>0</v>
      </c>
      <c r="I42" s="88">
        <f t="shared" si="3"/>
        <v>-6310783</v>
      </c>
      <c r="J42" s="88">
        <f t="shared" si="3"/>
        <v>-13777487</v>
      </c>
      <c r="K42" s="88">
        <f t="shared" si="3"/>
        <v>-9387720</v>
      </c>
      <c r="L42" s="88">
        <f t="shared" si="3"/>
        <v>-3492185</v>
      </c>
      <c r="M42" s="88">
        <f t="shared" si="3"/>
        <v>-14923268</v>
      </c>
      <c r="N42" s="88">
        <f t="shared" si="3"/>
        <v>-27803173</v>
      </c>
      <c r="O42" s="88">
        <f t="shared" si="3"/>
        <v>43597614</v>
      </c>
      <c r="P42" s="88">
        <f t="shared" si="3"/>
        <v>-8349405</v>
      </c>
      <c r="Q42" s="88">
        <f t="shared" si="3"/>
        <v>30689279</v>
      </c>
      <c r="R42" s="88">
        <f t="shared" si="3"/>
        <v>65937488</v>
      </c>
      <c r="S42" s="88">
        <f t="shared" si="3"/>
        <v>-5782033</v>
      </c>
      <c r="T42" s="88">
        <f t="shared" si="3"/>
        <v>-13903930</v>
      </c>
      <c r="U42" s="88">
        <f t="shared" si="3"/>
        <v>-14352501</v>
      </c>
      <c r="V42" s="88">
        <f t="shared" si="3"/>
        <v>-34038464</v>
      </c>
      <c r="W42" s="88">
        <f t="shared" si="3"/>
        <v>-9681636</v>
      </c>
      <c r="X42" s="88">
        <f t="shared" si="3"/>
        <v>-97869881</v>
      </c>
      <c r="Y42" s="88">
        <f t="shared" si="3"/>
        <v>88188245</v>
      </c>
      <c r="Z42" s="208">
        <f>+IF(X42&lt;&gt;0,+(Y42/X42)*100,0)</f>
        <v>-90.10764506804703</v>
      </c>
      <c r="AA42" s="206">
        <f>SUM(AA38:AA41)</f>
        <v>-97869881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10065</v>
      </c>
      <c r="T43" s="159">
        <v>0</v>
      </c>
      <c r="U43" s="159">
        <v>0</v>
      </c>
      <c r="V43" s="159">
        <v>10065</v>
      </c>
      <c r="W43" s="159">
        <v>10065</v>
      </c>
      <c r="X43" s="159">
        <v>0</v>
      </c>
      <c r="Y43" s="159">
        <v>10065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36205564</v>
      </c>
      <c r="D44" s="210">
        <f>+D42-D43</f>
        <v>0</v>
      </c>
      <c r="E44" s="211">
        <f t="shared" si="4"/>
        <v>-97869881</v>
      </c>
      <c r="F44" s="77">
        <f t="shared" si="4"/>
        <v>-97869881</v>
      </c>
      <c r="G44" s="77">
        <f t="shared" si="4"/>
        <v>-7466704</v>
      </c>
      <c r="H44" s="77">
        <f t="shared" si="4"/>
        <v>0</v>
      </c>
      <c r="I44" s="77">
        <f t="shared" si="4"/>
        <v>-6310783</v>
      </c>
      <c r="J44" s="77">
        <f t="shared" si="4"/>
        <v>-13777487</v>
      </c>
      <c r="K44" s="77">
        <f t="shared" si="4"/>
        <v>-9387720</v>
      </c>
      <c r="L44" s="77">
        <f t="shared" si="4"/>
        <v>-3492185</v>
      </c>
      <c r="M44" s="77">
        <f t="shared" si="4"/>
        <v>-14923268</v>
      </c>
      <c r="N44" s="77">
        <f t="shared" si="4"/>
        <v>-27803173</v>
      </c>
      <c r="O44" s="77">
        <f t="shared" si="4"/>
        <v>43597614</v>
      </c>
      <c r="P44" s="77">
        <f t="shared" si="4"/>
        <v>-8349405</v>
      </c>
      <c r="Q44" s="77">
        <f t="shared" si="4"/>
        <v>30689279</v>
      </c>
      <c r="R44" s="77">
        <f t="shared" si="4"/>
        <v>65937488</v>
      </c>
      <c r="S44" s="77">
        <f t="shared" si="4"/>
        <v>-5792098</v>
      </c>
      <c r="T44" s="77">
        <f t="shared" si="4"/>
        <v>-13903930</v>
      </c>
      <c r="U44" s="77">
        <f t="shared" si="4"/>
        <v>-14352501</v>
      </c>
      <c r="V44" s="77">
        <f t="shared" si="4"/>
        <v>-34048529</v>
      </c>
      <c r="W44" s="77">
        <f t="shared" si="4"/>
        <v>-9691701</v>
      </c>
      <c r="X44" s="77">
        <f t="shared" si="4"/>
        <v>-97869881</v>
      </c>
      <c r="Y44" s="77">
        <f t="shared" si="4"/>
        <v>88178180</v>
      </c>
      <c r="Z44" s="212">
        <f>+IF(X44&lt;&gt;0,+(Y44/X44)*100,0)</f>
        <v>-90.09736100527189</v>
      </c>
      <c r="AA44" s="210">
        <f>+AA42-AA43</f>
        <v>-97869881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36205564</v>
      </c>
      <c r="D46" s="206">
        <f>SUM(D44:D45)</f>
        <v>0</v>
      </c>
      <c r="E46" s="207">
        <f t="shared" si="5"/>
        <v>-97869881</v>
      </c>
      <c r="F46" s="88">
        <f t="shared" si="5"/>
        <v>-97869881</v>
      </c>
      <c r="G46" s="88">
        <f t="shared" si="5"/>
        <v>-7466704</v>
      </c>
      <c r="H46" s="88">
        <f t="shared" si="5"/>
        <v>0</v>
      </c>
      <c r="I46" s="88">
        <f t="shared" si="5"/>
        <v>-6310783</v>
      </c>
      <c r="J46" s="88">
        <f t="shared" si="5"/>
        <v>-13777487</v>
      </c>
      <c r="K46" s="88">
        <f t="shared" si="5"/>
        <v>-9387720</v>
      </c>
      <c r="L46" s="88">
        <f t="shared" si="5"/>
        <v>-3492185</v>
      </c>
      <c r="M46" s="88">
        <f t="shared" si="5"/>
        <v>-14923268</v>
      </c>
      <c r="N46" s="88">
        <f t="shared" si="5"/>
        <v>-27803173</v>
      </c>
      <c r="O46" s="88">
        <f t="shared" si="5"/>
        <v>43597614</v>
      </c>
      <c r="P46" s="88">
        <f t="shared" si="5"/>
        <v>-8349405</v>
      </c>
      <c r="Q46" s="88">
        <f t="shared" si="5"/>
        <v>30689279</v>
      </c>
      <c r="R46" s="88">
        <f t="shared" si="5"/>
        <v>65937488</v>
      </c>
      <c r="S46" s="88">
        <f t="shared" si="5"/>
        <v>-5792098</v>
      </c>
      <c r="T46" s="88">
        <f t="shared" si="5"/>
        <v>-13903930</v>
      </c>
      <c r="U46" s="88">
        <f t="shared" si="5"/>
        <v>-14352501</v>
      </c>
      <c r="V46" s="88">
        <f t="shared" si="5"/>
        <v>-34048529</v>
      </c>
      <c r="W46" s="88">
        <f t="shared" si="5"/>
        <v>-9691701</v>
      </c>
      <c r="X46" s="88">
        <f t="shared" si="5"/>
        <v>-97869881</v>
      </c>
      <c r="Y46" s="88">
        <f t="shared" si="5"/>
        <v>88178180</v>
      </c>
      <c r="Z46" s="208">
        <f>+IF(X46&lt;&gt;0,+(Y46/X46)*100,0)</f>
        <v>-90.09736100527189</v>
      </c>
      <c r="AA46" s="206">
        <f>SUM(AA44:AA45)</f>
        <v>-97869881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36205564</v>
      </c>
      <c r="D48" s="217">
        <f>SUM(D46:D47)</f>
        <v>0</v>
      </c>
      <c r="E48" s="218">
        <f t="shared" si="6"/>
        <v>-97869881</v>
      </c>
      <c r="F48" s="219">
        <f t="shared" si="6"/>
        <v>-97869881</v>
      </c>
      <c r="G48" s="219">
        <f t="shared" si="6"/>
        <v>-7466704</v>
      </c>
      <c r="H48" s="220">
        <f t="shared" si="6"/>
        <v>0</v>
      </c>
      <c r="I48" s="220">
        <f t="shared" si="6"/>
        <v>-6310783</v>
      </c>
      <c r="J48" s="220">
        <f t="shared" si="6"/>
        <v>-13777487</v>
      </c>
      <c r="K48" s="220">
        <f t="shared" si="6"/>
        <v>-9387720</v>
      </c>
      <c r="L48" s="220">
        <f t="shared" si="6"/>
        <v>-3492185</v>
      </c>
      <c r="M48" s="219">
        <f t="shared" si="6"/>
        <v>-14923268</v>
      </c>
      <c r="N48" s="219">
        <f t="shared" si="6"/>
        <v>-27803173</v>
      </c>
      <c r="O48" s="220">
        <f t="shared" si="6"/>
        <v>43597614</v>
      </c>
      <c r="P48" s="220">
        <f t="shared" si="6"/>
        <v>-8349405</v>
      </c>
      <c r="Q48" s="220">
        <f t="shared" si="6"/>
        <v>30689279</v>
      </c>
      <c r="R48" s="220">
        <f t="shared" si="6"/>
        <v>65937488</v>
      </c>
      <c r="S48" s="220">
        <f t="shared" si="6"/>
        <v>-5792098</v>
      </c>
      <c r="T48" s="219">
        <f t="shared" si="6"/>
        <v>-13903930</v>
      </c>
      <c r="U48" s="219">
        <f t="shared" si="6"/>
        <v>-14352501</v>
      </c>
      <c r="V48" s="220">
        <f t="shared" si="6"/>
        <v>-34048529</v>
      </c>
      <c r="W48" s="220">
        <f t="shared" si="6"/>
        <v>-9691701</v>
      </c>
      <c r="X48" s="220">
        <f t="shared" si="6"/>
        <v>-97869881</v>
      </c>
      <c r="Y48" s="220">
        <f t="shared" si="6"/>
        <v>88178180</v>
      </c>
      <c r="Z48" s="221">
        <f>+IF(X48&lt;&gt;0,+(Y48/X48)*100,0)</f>
        <v>-90.09736100527189</v>
      </c>
      <c r="AA48" s="222">
        <f>SUM(AA46:AA47)</f>
        <v>-97869881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286396</v>
      </c>
      <c r="D5" s="153">
        <f>SUM(D6:D8)</f>
        <v>0</v>
      </c>
      <c r="E5" s="154">
        <f t="shared" si="0"/>
        <v>3971130</v>
      </c>
      <c r="F5" s="100">
        <f t="shared" si="0"/>
        <v>3971130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28700</v>
      </c>
      <c r="L5" s="100">
        <f t="shared" si="0"/>
        <v>0</v>
      </c>
      <c r="M5" s="100">
        <f t="shared" si="0"/>
        <v>0</v>
      </c>
      <c r="N5" s="100">
        <f t="shared" si="0"/>
        <v>28700</v>
      </c>
      <c r="O5" s="100">
        <f t="shared" si="0"/>
        <v>464913</v>
      </c>
      <c r="P5" s="100">
        <f t="shared" si="0"/>
        <v>4000</v>
      </c>
      <c r="Q5" s="100">
        <f t="shared" si="0"/>
        <v>725244</v>
      </c>
      <c r="R5" s="100">
        <f t="shared" si="0"/>
        <v>1194157</v>
      </c>
      <c r="S5" s="100">
        <f t="shared" si="0"/>
        <v>59561</v>
      </c>
      <c r="T5" s="100">
        <f t="shared" si="0"/>
        <v>397916</v>
      </c>
      <c r="U5" s="100">
        <f t="shared" si="0"/>
        <v>531408</v>
      </c>
      <c r="V5" s="100">
        <f t="shared" si="0"/>
        <v>988885</v>
      </c>
      <c r="W5" s="100">
        <f t="shared" si="0"/>
        <v>2211742</v>
      </c>
      <c r="X5" s="100">
        <f t="shared" si="0"/>
        <v>3971130</v>
      </c>
      <c r="Y5" s="100">
        <f t="shared" si="0"/>
        <v>-1759388</v>
      </c>
      <c r="Z5" s="137">
        <f>+IF(X5&lt;&gt;0,+(Y5/X5)*100,0)</f>
        <v>-44.30446749413895</v>
      </c>
      <c r="AA5" s="153">
        <f>SUM(AA6:AA8)</f>
        <v>3971130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>
        <v>425439</v>
      </c>
      <c r="P6" s="60"/>
      <c r="Q6" s="60"/>
      <c r="R6" s="60">
        <v>425439</v>
      </c>
      <c r="S6" s="60">
        <v>59561</v>
      </c>
      <c r="T6" s="60">
        <v>29795</v>
      </c>
      <c r="U6" s="60">
        <v>49998</v>
      </c>
      <c r="V6" s="60">
        <v>139354</v>
      </c>
      <c r="W6" s="60">
        <v>564793</v>
      </c>
      <c r="X6" s="60">
        <v>500000</v>
      </c>
      <c r="Y6" s="60">
        <v>64793</v>
      </c>
      <c r="Z6" s="140">
        <v>12.96</v>
      </c>
      <c r="AA6" s="62">
        <v>500000</v>
      </c>
    </row>
    <row r="7" spans="1:27" ht="13.5">
      <c r="A7" s="138" t="s">
        <v>76</v>
      </c>
      <c r="B7" s="136"/>
      <c r="C7" s="157">
        <v>222375</v>
      </c>
      <c r="D7" s="157"/>
      <c r="E7" s="158">
        <v>1021130</v>
      </c>
      <c r="F7" s="159">
        <v>1021130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2800</v>
      </c>
      <c r="R7" s="159">
        <v>2800</v>
      </c>
      <c r="S7" s="159"/>
      <c r="T7" s="159">
        <v>98121</v>
      </c>
      <c r="U7" s="159">
        <v>150230</v>
      </c>
      <c r="V7" s="159">
        <v>248351</v>
      </c>
      <c r="W7" s="159">
        <v>251151</v>
      </c>
      <c r="X7" s="159">
        <v>1021130</v>
      </c>
      <c r="Y7" s="159">
        <v>-769979</v>
      </c>
      <c r="Z7" s="141">
        <v>-75.4</v>
      </c>
      <c r="AA7" s="225">
        <v>1021130</v>
      </c>
    </row>
    <row r="8" spans="1:27" ht="13.5">
      <c r="A8" s="138" t="s">
        <v>77</v>
      </c>
      <c r="B8" s="136"/>
      <c r="C8" s="155">
        <v>64021</v>
      </c>
      <c r="D8" s="155"/>
      <c r="E8" s="156">
        <v>2450000</v>
      </c>
      <c r="F8" s="60">
        <v>2450000</v>
      </c>
      <c r="G8" s="60"/>
      <c r="H8" s="60"/>
      <c r="I8" s="60"/>
      <c r="J8" s="60"/>
      <c r="K8" s="60">
        <v>28700</v>
      </c>
      <c r="L8" s="60"/>
      <c r="M8" s="60"/>
      <c r="N8" s="60">
        <v>28700</v>
      </c>
      <c r="O8" s="60">
        <v>39474</v>
      </c>
      <c r="P8" s="60">
        <v>4000</v>
      </c>
      <c r="Q8" s="60">
        <v>722444</v>
      </c>
      <c r="R8" s="60">
        <v>765918</v>
      </c>
      <c r="S8" s="60"/>
      <c r="T8" s="60">
        <v>270000</v>
      </c>
      <c r="U8" s="60">
        <v>331180</v>
      </c>
      <c r="V8" s="60">
        <v>601180</v>
      </c>
      <c r="W8" s="60">
        <v>1395798</v>
      </c>
      <c r="X8" s="60">
        <v>2450000</v>
      </c>
      <c r="Y8" s="60">
        <v>-1054202</v>
      </c>
      <c r="Z8" s="140">
        <v>-43.03</v>
      </c>
      <c r="AA8" s="62">
        <v>2450000</v>
      </c>
    </row>
    <row r="9" spans="1:27" ht="13.5">
      <c r="A9" s="135" t="s">
        <v>78</v>
      </c>
      <c r="B9" s="136"/>
      <c r="C9" s="153">
        <f aca="true" t="shared" si="1" ref="C9:Y9">SUM(C10:C14)</f>
        <v>3415263</v>
      </c>
      <c r="D9" s="153">
        <f>SUM(D10:D14)</f>
        <v>0</v>
      </c>
      <c r="E9" s="154">
        <f t="shared" si="1"/>
        <v>2482435</v>
      </c>
      <c r="F9" s="100">
        <f t="shared" si="1"/>
        <v>2482435</v>
      </c>
      <c r="G9" s="100">
        <f t="shared" si="1"/>
        <v>0</v>
      </c>
      <c r="H9" s="100">
        <f t="shared" si="1"/>
        <v>229283</v>
      </c>
      <c r="I9" s="100">
        <f t="shared" si="1"/>
        <v>0</v>
      </c>
      <c r="J9" s="100">
        <f t="shared" si="1"/>
        <v>229283</v>
      </c>
      <c r="K9" s="100">
        <f t="shared" si="1"/>
        <v>0</v>
      </c>
      <c r="L9" s="100">
        <f t="shared" si="1"/>
        <v>764726</v>
      </c>
      <c r="M9" s="100">
        <f t="shared" si="1"/>
        <v>0</v>
      </c>
      <c r="N9" s="100">
        <f t="shared" si="1"/>
        <v>764726</v>
      </c>
      <c r="O9" s="100">
        <f t="shared" si="1"/>
        <v>0</v>
      </c>
      <c r="P9" s="100">
        <f t="shared" si="1"/>
        <v>0</v>
      </c>
      <c r="Q9" s="100">
        <f t="shared" si="1"/>
        <v>104700</v>
      </c>
      <c r="R9" s="100">
        <f t="shared" si="1"/>
        <v>104700</v>
      </c>
      <c r="S9" s="100">
        <f t="shared" si="1"/>
        <v>0</v>
      </c>
      <c r="T9" s="100">
        <f t="shared" si="1"/>
        <v>0</v>
      </c>
      <c r="U9" s="100">
        <f t="shared" si="1"/>
        <v>314181</v>
      </c>
      <c r="V9" s="100">
        <f t="shared" si="1"/>
        <v>314181</v>
      </c>
      <c r="W9" s="100">
        <f t="shared" si="1"/>
        <v>1412890</v>
      </c>
      <c r="X9" s="100">
        <f t="shared" si="1"/>
        <v>2482435</v>
      </c>
      <c r="Y9" s="100">
        <f t="shared" si="1"/>
        <v>-1069545</v>
      </c>
      <c r="Z9" s="137">
        <f>+IF(X9&lt;&gt;0,+(Y9/X9)*100,0)</f>
        <v>-43.084511779764625</v>
      </c>
      <c r="AA9" s="102">
        <f>SUM(AA10:AA14)</f>
        <v>2482435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3415263</v>
      </c>
      <c r="D12" s="155"/>
      <c r="E12" s="156">
        <v>2482435</v>
      </c>
      <c r="F12" s="60">
        <v>2482435</v>
      </c>
      <c r="G12" s="60"/>
      <c r="H12" s="60">
        <v>229283</v>
      </c>
      <c r="I12" s="60"/>
      <c r="J12" s="60">
        <v>229283</v>
      </c>
      <c r="K12" s="60"/>
      <c r="L12" s="60">
        <v>764726</v>
      </c>
      <c r="M12" s="60"/>
      <c r="N12" s="60">
        <v>764726</v>
      </c>
      <c r="O12" s="60"/>
      <c r="P12" s="60"/>
      <c r="Q12" s="60">
        <v>104700</v>
      </c>
      <c r="R12" s="60">
        <v>104700</v>
      </c>
      <c r="S12" s="60"/>
      <c r="T12" s="60"/>
      <c r="U12" s="60">
        <v>314181</v>
      </c>
      <c r="V12" s="60">
        <v>314181</v>
      </c>
      <c r="W12" s="60">
        <v>1412890</v>
      </c>
      <c r="X12" s="60">
        <v>2482435</v>
      </c>
      <c r="Y12" s="60">
        <v>-1069545</v>
      </c>
      <c r="Z12" s="140">
        <v>-43.08</v>
      </c>
      <c r="AA12" s="62">
        <v>2482435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33939770</v>
      </c>
      <c r="D15" s="153">
        <f>SUM(D16:D18)</f>
        <v>0</v>
      </c>
      <c r="E15" s="154">
        <f t="shared" si="2"/>
        <v>66026370</v>
      </c>
      <c r="F15" s="100">
        <f t="shared" si="2"/>
        <v>66026370</v>
      </c>
      <c r="G15" s="100">
        <f t="shared" si="2"/>
        <v>0</v>
      </c>
      <c r="H15" s="100">
        <f t="shared" si="2"/>
        <v>8146116</v>
      </c>
      <c r="I15" s="100">
        <f t="shared" si="2"/>
        <v>0</v>
      </c>
      <c r="J15" s="100">
        <f t="shared" si="2"/>
        <v>8146116</v>
      </c>
      <c r="K15" s="100">
        <f t="shared" si="2"/>
        <v>4498417</v>
      </c>
      <c r="L15" s="100">
        <f t="shared" si="2"/>
        <v>5087719</v>
      </c>
      <c r="M15" s="100">
        <f t="shared" si="2"/>
        <v>713061</v>
      </c>
      <c r="N15" s="100">
        <f t="shared" si="2"/>
        <v>10299197</v>
      </c>
      <c r="O15" s="100">
        <f t="shared" si="2"/>
        <v>1344718</v>
      </c>
      <c r="P15" s="100">
        <f t="shared" si="2"/>
        <v>1645522</v>
      </c>
      <c r="Q15" s="100">
        <f t="shared" si="2"/>
        <v>1020366</v>
      </c>
      <c r="R15" s="100">
        <f t="shared" si="2"/>
        <v>4010606</v>
      </c>
      <c r="S15" s="100">
        <f t="shared" si="2"/>
        <v>-3148</v>
      </c>
      <c r="T15" s="100">
        <f t="shared" si="2"/>
        <v>1360546</v>
      </c>
      <c r="U15" s="100">
        <f t="shared" si="2"/>
        <v>9431389</v>
      </c>
      <c r="V15" s="100">
        <f t="shared" si="2"/>
        <v>10788787</v>
      </c>
      <c r="W15" s="100">
        <f t="shared" si="2"/>
        <v>33244706</v>
      </c>
      <c r="X15" s="100">
        <f t="shared" si="2"/>
        <v>66026370</v>
      </c>
      <c r="Y15" s="100">
        <f t="shared" si="2"/>
        <v>-32781664</v>
      </c>
      <c r="Z15" s="137">
        <f>+IF(X15&lt;&gt;0,+(Y15/X15)*100,0)</f>
        <v>-49.649350706392006</v>
      </c>
      <c r="AA15" s="102">
        <f>SUM(AA16:AA18)</f>
        <v>66026370</v>
      </c>
    </row>
    <row r="16" spans="1:27" ht="13.5">
      <c r="A16" s="138" t="s">
        <v>85</v>
      </c>
      <c r="B16" s="136"/>
      <c r="C16" s="155">
        <v>394977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33544793</v>
      </c>
      <c r="D17" s="155"/>
      <c r="E17" s="156">
        <v>66026370</v>
      </c>
      <c r="F17" s="60">
        <v>66026370</v>
      </c>
      <c r="G17" s="60"/>
      <c r="H17" s="60">
        <v>8146116</v>
      </c>
      <c r="I17" s="60"/>
      <c r="J17" s="60">
        <v>8146116</v>
      </c>
      <c r="K17" s="60">
        <v>4498417</v>
      </c>
      <c r="L17" s="60">
        <v>5087719</v>
      </c>
      <c r="M17" s="60">
        <v>713061</v>
      </c>
      <c r="N17" s="60">
        <v>10299197</v>
      </c>
      <c r="O17" s="60">
        <v>1344718</v>
      </c>
      <c r="P17" s="60">
        <v>1645522</v>
      </c>
      <c r="Q17" s="60">
        <v>1020366</v>
      </c>
      <c r="R17" s="60">
        <v>4010606</v>
      </c>
      <c r="S17" s="60">
        <v>-3148</v>
      </c>
      <c r="T17" s="60">
        <v>1360546</v>
      </c>
      <c r="U17" s="60">
        <v>9431389</v>
      </c>
      <c r="V17" s="60">
        <v>10788787</v>
      </c>
      <c r="W17" s="60">
        <v>33244706</v>
      </c>
      <c r="X17" s="60">
        <v>66026370</v>
      </c>
      <c r="Y17" s="60">
        <v>-32781664</v>
      </c>
      <c r="Z17" s="140">
        <v>-49.65</v>
      </c>
      <c r="AA17" s="62">
        <v>66026370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612150</v>
      </c>
      <c r="D19" s="153">
        <f>SUM(D20:D23)</f>
        <v>0</v>
      </c>
      <c r="E19" s="154">
        <f t="shared" si="3"/>
        <v>2562435</v>
      </c>
      <c r="F19" s="100">
        <f t="shared" si="3"/>
        <v>2562435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78000</v>
      </c>
      <c r="V19" s="100">
        <f t="shared" si="3"/>
        <v>78000</v>
      </c>
      <c r="W19" s="100">
        <f t="shared" si="3"/>
        <v>78000</v>
      </c>
      <c r="X19" s="100">
        <f t="shared" si="3"/>
        <v>2562435</v>
      </c>
      <c r="Y19" s="100">
        <f t="shared" si="3"/>
        <v>-2484435</v>
      </c>
      <c r="Z19" s="137">
        <f>+IF(X19&lt;&gt;0,+(Y19/X19)*100,0)</f>
        <v>-96.95602034783322</v>
      </c>
      <c r="AA19" s="102">
        <f>SUM(AA20:AA23)</f>
        <v>2562435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612150</v>
      </c>
      <c r="D23" s="155"/>
      <c r="E23" s="156">
        <v>2562435</v>
      </c>
      <c r="F23" s="60">
        <v>2562435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78000</v>
      </c>
      <c r="V23" s="60">
        <v>78000</v>
      </c>
      <c r="W23" s="60">
        <v>78000</v>
      </c>
      <c r="X23" s="60">
        <v>2562435</v>
      </c>
      <c r="Y23" s="60">
        <v>-2484435</v>
      </c>
      <c r="Z23" s="140">
        <v>-96.96</v>
      </c>
      <c r="AA23" s="62">
        <v>2562435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38253579</v>
      </c>
      <c r="D25" s="217">
        <f>+D5+D9+D15+D19+D24</f>
        <v>0</v>
      </c>
      <c r="E25" s="230">
        <f t="shared" si="4"/>
        <v>75042370</v>
      </c>
      <c r="F25" s="219">
        <f t="shared" si="4"/>
        <v>75042370</v>
      </c>
      <c r="G25" s="219">
        <f t="shared" si="4"/>
        <v>0</v>
      </c>
      <c r="H25" s="219">
        <f t="shared" si="4"/>
        <v>8375399</v>
      </c>
      <c r="I25" s="219">
        <f t="shared" si="4"/>
        <v>0</v>
      </c>
      <c r="J25" s="219">
        <f t="shared" si="4"/>
        <v>8375399</v>
      </c>
      <c r="K25" s="219">
        <f t="shared" si="4"/>
        <v>4527117</v>
      </c>
      <c r="L25" s="219">
        <f t="shared" si="4"/>
        <v>5852445</v>
      </c>
      <c r="M25" s="219">
        <f t="shared" si="4"/>
        <v>713061</v>
      </c>
      <c r="N25" s="219">
        <f t="shared" si="4"/>
        <v>11092623</v>
      </c>
      <c r="O25" s="219">
        <f t="shared" si="4"/>
        <v>1809631</v>
      </c>
      <c r="P25" s="219">
        <f t="shared" si="4"/>
        <v>1649522</v>
      </c>
      <c r="Q25" s="219">
        <f t="shared" si="4"/>
        <v>1850310</v>
      </c>
      <c r="R25" s="219">
        <f t="shared" si="4"/>
        <v>5309463</v>
      </c>
      <c r="S25" s="219">
        <f t="shared" si="4"/>
        <v>56413</v>
      </c>
      <c r="T25" s="219">
        <f t="shared" si="4"/>
        <v>1758462</v>
      </c>
      <c r="U25" s="219">
        <f t="shared" si="4"/>
        <v>10354978</v>
      </c>
      <c r="V25" s="219">
        <f t="shared" si="4"/>
        <v>12169853</v>
      </c>
      <c r="W25" s="219">
        <f t="shared" si="4"/>
        <v>36947338</v>
      </c>
      <c r="X25" s="219">
        <f t="shared" si="4"/>
        <v>75042370</v>
      </c>
      <c r="Y25" s="219">
        <f t="shared" si="4"/>
        <v>-38095032</v>
      </c>
      <c r="Z25" s="231">
        <f>+IF(X25&lt;&gt;0,+(Y25/X25)*100,0)</f>
        <v>-50.76469733032153</v>
      </c>
      <c r="AA25" s="232">
        <f>+AA5+AA9+AA15+AA19+AA24</f>
        <v>75042370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28222412</v>
      </c>
      <c r="D28" s="155"/>
      <c r="E28" s="156">
        <v>75042370</v>
      </c>
      <c r="F28" s="60">
        <v>75042370</v>
      </c>
      <c r="G28" s="60"/>
      <c r="H28" s="60">
        <v>8375399</v>
      </c>
      <c r="I28" s="60"/>
      <c r="J28" s="60">
        <v>8375399</v>
      </c>
      <c r="K28" s="60">
        <v>4498417</v>
      </c>
      <c r="L28" s="60">
        <v>5827659</v>
      </c>
      <c r="M28" s="60">
        <v>655361</v>
      </c>
      <c r="N28" s="60">
        <v>10981437</v>
      </c>
      <c r="O28" s="60">
        <v>639418</v>
      </c>
      <c r="P28" s="60">
        <v>1645522</v>
      </c>
      <c r="Q28" s="60">
        <v>881848</v>
      </c>
      <c r="R28" s="60">
        <v>3166788</v>
      </c>
      <c r="S28" s="60"/>
      <c r="T28" s="60">
        <v>2286120</v>
      </c>
      <c r="U28" s="60">
        <v>10354978</v>
      </c>
      <c r="V28" s="60">
        <v>12641098</v>
      </c>
      <c r="W28" s="60">
        <v>35164722</v>
      </c>
      <c r="X28" s="60">
        <v>75042370</v>
      </c>
      <c r="Y28" s="60">
        <v>-39877648</v>
      </c>
      <c r="Z28" s="140">
        <v>-53.14</v>
      </c>
      <c r="AA28" s="155">
        <v>75042370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28222412</v>
      </c>
      <c r="D32" s="210">
        <f>SUM(D28:D31)</f>
        <v>0</v>
      </c>
      <c r="E32" s="211">
        <f t="shared" si="5"/>
        <v>75042370</v>
      </c>
      <c r="F32" s="77">
        <f t="shared" si="5"/>
        <v>75042370</v>
      </c>
      <c r="G32" s="77">
        <f t="shared" si="5"/>
        <v>0</v>
      </c>
      <c r="H32" s="77">
        <f t="shared" si="5"/>
        <v>8375399</v>
      </c>
      <c r="I32" s="77">
        <f t="shared" si="5"/>
        <v>0</v>
      </c>
      <c r="J32" s="77">
        <f t="shared" si="5"/>
        <v>8375399</v>
      </c>
      <c r="K32" s="77">
        <f t="shared" si="5"/>
        <v>4498417</v>
      </c>
      <c r="L32" s="77">
        <f t="shared" si="5"/>
        <v>5827659</v>
      </c>
      <c r="M32" s="77">
        <f t="shared" si="5"/>
        <v>655361</v>
      </c>
      <c r="N32" s="77">
        <f t="shared" si="5"/>
        <v>10981437</v>
      </c>
      <c r="O32" s="77">
        <f t="shared" si="5"/>
        <v>639418</v>
      </c>
      <c r="P32" s="77">
        <f t="shared" si="5"/>
        <v>1645522</v>
      </c>
      <c r="Q32" s="77">
        <f t="shared" si="5"/>
        <v>881848</v>
      </c>
      <c r="R32" s="77">
        <f t="shared" si="5"/>
        <v>3166788</v>
      </c>
      <c r="S32" s="77">
        <f t="shared" si="5"/>
        <v>0</v>
      </c>
      <c r="T32" s="77">
        <f t="shared" si="5"/>
        <v>2286120</v>
      </c>
      <c r="U32" s="77">
        <f t="shared" si="5"/>
        <v>10354978</v>
      </c>
      <c r="V32" s="77">
        <f t="shared" si="5"/>
        <v>12641098</v>
      </c>
      <c r="W32" s="77">
        <f t="shared" si="5"/>
        <v>35164722</v>
      </c>
      <c r="X32" s="77">
        <f t="shared" si="5"/>
        <v>75042370</v>
      </c>
      <c r="Y32" s="77">
        <f t="shared" si="5"/>
        <v>-39877648</v>
      </c>
      <c r="Z32" s="212">
        <f>+IF(X32&lt;&gt;0,+(Y32/X32)*100,0)</f>
        <v>-53.14017667618973</v>
      </c>
      <c r="AA32" s="79">
        <f>SUM(AA28:AA31)</f>
        <v>75042370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10031167</v>
      </c>
      <c r="D35" s="155"/>
      <c r="E35" s="156"/>
      <c r="F35" s="60"/>
      <c r="G35" s="60"/>
      <c r="H35" s="60"/>
      <c r="I35" s="60"/>
      <c r="J35" s="60"/>
      <c r="K35" s="60">
        <v>28700</v>
      </c>
      <c r="L35" s="60">
        <v>24786</v>
      </c>
      <c r="M35" s="60">
        <v>57700</v>
      </c>
      <c r="N35" s="60">
        <v>111186</v>
      </c>
      <c r="O35" s="60">
        <v>1170213</v>
      </c>
      <c r="P35" s="60">
        <v>4000</v>
      </c>
      <c r="Q35" s="60">
        <v>968462</v>
      </c>
      <c r="R35" s="60">
        <v>2142675</v>
      </c>
      <c r="S35" s="60">
        <v>56413</v>
      </c>
      <c r="T35" s="60">
        <v>-527658</v>
      </c>
      <c r="U35" s="60"/>
      <c r="V35" s="60">
        <v>-471245</v>
      </c>
      <c r="W35" s="60">
        <v>1782616</v>
      </c>
      <c r="X35" s="60"/>
      <c r="Y35" s="60">
        <v>1782616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38253579</v>
      </c>
      <c r="D36" s="222">
        <f>SUM(D32:D35)</f>
        <v>0</v>
      </c>
      <c r="E36" s="218">
        <f t="shared" si="6"/>
        <v>75042370</v>
      </c>
      <c r="F36" s="220">
        <f t="shared" si="6"/>
        <v>75042370</v>
      </c>
      <c r="G36" s="220">
        <f t="shared" si="6"/>
        <v>0</v>
      </c>
      <c r="H36" s="220">
        <f t="shared" si="6"/>
        <v>8375399</v>
      </c>
      <c r="I36" s="220">
        <f t="shared" si="6"/>
        <v>0</v>
      </c>
      <c r="J36" s="220">
        <f t="shared" si="6"/>
        <v>8375399</v>
      </c>
      <c r="K36" s="220">
        <f t="shared" si="6"/>
        <v>4527117</v>
      </c>
      <c r="L36" s="220">
        <f t="shared" si="6"/>
        <v>5852445</v>
      </c>
      <c r="M36" s="220">
        <f t="shared" si="6"/>
        <v>713061</v>
      </c>
      <c r="N36" s="220">
        <f t="shared" si="6"/>
        <v>11092623</v>
      </c>
      <c r="O36" s="220">
        <f t="shared" si="6"/>
        <v>1809631</v>
      </c>
      <c r="P36" s="220">
        <f t="shared" si="6"/>
        <v>1649522</v>
      </c>
      <c r="Q36" s="220">
        <f t="shared" si="6"/>
        <v>1850310</v>
      </c>
      <c r="R36" s="220">
        <f t="shared" si="6"/>
        <v>5309463</v>
      </c>
      <c r="S36" s="220">
        <f t="shared" si="6"/>
        <v>56413</v>
      </c>
      <c r="T36" s="220">
        <f t="shared" si="6"/>
        <v>1758462</v>
      </c>
      <c r="U36" s="220">
        <f t="shared" si="6"/>
        <v>10354978</v>
      </c>
      <c r="V36" s="220">
        <f t="shared" si="6"/>
        <v>12169853</v>
      </c>
      <c r="W36" s="220">
        <f t="shared" si="6"/>
        <v>36947338</v>
      </c>
      <c r="X36" s="220">
        <f t="shared" si="6"/>
        <v>75042370</v>
      </c>
      <c r="Y36" s="220">
        <f t="shared" si="6"/>
        <v>-38095032</v>
      </c>
      <c r="Z36" s="221">
        <f>+IF(X36&lt;&gt;0,+(Y36/X36)*100,0)</f>
        <v>-50.76469733032153</v>
      </c>
      <c r="AA36" s="239">
        <f>SUM(AA32:AA35)</f>
        <v>75042370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69506027</v>
      </c>
      <c r="D6" s="155"/>
      <c r="E6" s="59"/>
      <c r="F6" s="60"/>
      <c r="G6" s="60"/>
      <c r="H6" s="60">
        <v>59809511</v>
      </c>
      <c r="I6" s="60">
        <v>51498833</v>
      </c>
      <c r="J6" s="60">
        <v>51498833</v>
      </c>
      <c r="K6" s="60">
        <v>38142731</v>
      </c>
      <c r="L6" s="60">
        <v>27890279</v>
      </c>
      <c r="M6" s="60">
        <v>13161776</v>
      </c>
      <c r="N6" s="60">
        <v>13161776</v>
      </c>
      <c r="O6" s="60">
        <v>52652631</v>
      </c>
      <c r="P6" s="60">
        <v>44950827</v>
      </c>
      <c r="Q6" s="60">
        <v>62502536</v>
      </c>
      <c r="R6" s="60">
        <v>62502536</v>
      </c>
      <c r="S6" s="60">
        <v>88131751</v>
      </c>
      <c r="T6" s="60">
        <v>72469360</v>
      </c>
      <c r="U6" s="60">
        <v>50400802</v>
      </c>
      <c r="V6" s="60">
        <v>50400802</v>
      </c>
      <c r="W6" s="60">
        <v>50400802</v>
      </c>
      <c r="X6" s="60"/>
      <c r="Y6" s="60">
        <v>50400802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>
        <v>115917947</v>
      </c>
      <c r="J7" s="60">
        <v>115917947</v>
      </c>
      <c r="K7" s="60">
        <v>92917947</v>
      </c>
      <c r="L7" s="60">
        <v>92917947</v>
      </c>
      <c r="M7" s="60">
        <v>124151453</v>
      </c>
      <c r="N7" s="60">
        <v>124151453</v>
      </c>
      <c r="O7" s="60">
        <v>124151453</v>
      </c>
      <c r="P7" s="60">
        <v>131082950</v>
      </c>
      <c r="Q7" s="60">
        <v>131082950</v>
      </c>
      <c r="R7" s="60">
        <v>131082950</v>
      </c>
      <c r="S7" s="60">
        <v>131082950</v>
      </c>
      <c r="T7" s="60">
        <v>122497080</v>
      </c>
      <c r="U7" s="60">
        <v>113028359</v>
      </c>
      <c r="V7" s="60">
        <v>113028359</v>
      </c>
      <c r="W7" s="60">
        <v>113028359</v>
      </c>
      <c r="X7" s="60"/>
      <c r="Y7" s="60">
        <v>113028359</v>
      </c>
      <c r="Z7" s="140"/>
      <c r="AA7" s="62"/>
    </row>
    <row r="8" spans="1:27" ht="13.5">
      <c r="A8" s="249" t="s">
        <v>145</v>
      </c>
      <c r="B8" s="182"/>
      <c r="C8" s="155">
        <v>599279</v>
      </c>
      <c r="D8" s="155"/>
      <c r="E8" s="59"/>
      <c r="F8" s="60"/>
      <c r="G8" s="60">
        <v>-104503</v>
      </c>
      <c r="H8" s="60">
        <v>-218260</v>
      </c>
      <c r="I8" s="60">
        <v>1570092</v>
      </c>
      <c r="J8" s="60">
        <v>1570092</v>
      </c>
      <c r="K8" s="60">
        <v>4616417</v>
      </c>
      <c r="L8" s="60">
        <v>6781705</v>
      </c>
      <c r="M8" s="60">
        <v>6781705</v>
      </c>
      <c r="N8" s="60">
        <v>6781705</v>
      </c>
      <c r="O8" s="60">
        <v>7034961</v>
      </c>
      <c r="P8" s="60">
        <v>2109765</v>
      </c>
      <c r="Q8" s="60">
        <v>2109765</v>
      </c>
      <c r="R8" s="60">
        <v>2109765</v>
      </c>
      <c r="S8" s="60">
        <v>2109765</v>
      </c>
      <c r="T8" s="60">
        <v>2109765</v>
      </c>
      <c r="U8" s="60">
        <v>2109765</v>
      </c>
      <c r="V8" s="60">
        <v>2109765</v>
      </c>
      <c r="W8" s="60">
        <v>2109765</v>
      </c>
      <c r="X8" s="60"/>
      <c r="Y8" s="60">
        <v>2109765</v>
      </c>
      <c r="Z8" s="140"/>
      <c r="AA8" s="62"/>
    </row>
    <row r="9" spans="1:27" ht="13.5">
      <c r="A9" s="249" t="s">
        <v>146</v>
      </c>
      <c r="B9" s="182"/>
      <c r="C9" s="155">
        <v>705152</v>
      </c>
      <c r="D9" s="155"/>
      <c r="E9" s="59"/>
      <c r="F9" s="60"/>
      <c r="G9" s="60"/>
      <c r="H9" s="60"/>
      <c r="I9" s="60">
        <v>6321523</v>
      </c>
      <c r="J9" s="60">
        <v>6321523</v>
      </c>
      <c r="K9" s="60">
        <v>5962356</v>
      </c>
      <c r="L9" s="60">
        <v>5962356</v>
      </c>
      <c r="M9" s="60">
        <v>5962356</v>
      </c>
      <c r="N9" s="60">
        <v>5962356</v>
      </c>
      <c r="O9" s="60">
        <v>6087682</v>
      </c>
      <c r="P9" s="60">
        <v>6320987</v>
      </c>
      <c r="Q9" s="60">
        <v>8486477</v>
      </c>
      <c r="R9" s="60">
        <v>8486477</v>
      </c>
      <c r="S9" s="60">
        <v>8486477</v>
      </c>
      <c r="T9" s="60">
        <v>8486477</v>
      </c>
      <c r="U9" s="60">
        <v>8486477</v>
      </c>
      <c r="V9" s="60">
        <v>8486477</v>
      </c>
      <c r="W9" s="60">
        <v>8486477</v>
      </c>
      <c r="X9" s="60"/>
      <c r="Y9" s="60">
        <v>8486477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70810458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-104503</v>
      </c>
      <c r="H12" s="73">
        <f t="shared" si="0"/>
        <v>59591251</v>
      </c>
      <c r="I12" s="73">
        <f t="shared" si="0"/>
        <v>175308395</v>
      </c>
      <c r="J12" s="73">
        <f t="shared" si="0"/>
        <v>175308395</v>
      </c>
      <c r="K12" s="73">
        <f t="shared" si="0"/>
        <v>141639451</v>
      </c>
      <c r="L12" s="73">
        <f t="shared" si="0"/>
        <v>133552287</v>
      </c>
      <c r="M12" s="73">
        <f t="shared" si="0"/>
        <v>150057290</v>
      </c>
      <c r="N12" s="73">
        <f t="shared" si="0"/>
        <v>150057290</v>
      </c>
      <c r="O12" s="73">
        <f t="shared" si="0"/>
        <v>189926727</v>
      </c>
      <c r="P12" s="73">
        <f t="shared" si="0"/>
        <v>184464529</v>
      </c>
      <c r="Q12" s="73">
        <f t="shared" si="0"/>
        <v>204181728</v>
      </c>
      <c r="R12" s="73">
        <f t="shared" si="0"/>
        <v>204181728</v>
      </c>
      <c r="S12" s="73">
        <f t="shared" si="0"/>
        <v>229810943</v>
      </c>
      <c r="T12" s="73">
        <f t="shared" si="0"/>
        <v>205562682</v>
      </c>
      <c r="U12" s="73">
        <f t="shared" si="0"/>
        <v>174025403</v>
      </c>
      <c r="V12" s="73">
        <f t="shared" si="0"/>
        <v>174025403</v>
      </c>
      <c r="W12" s="73">
        <f t="shared" si="0"/>
        <v>174025403</v>
      </c>
      <c r="X12" s="73">
        <f t="shared" si="0"/>
        <v>0</v>
      </c>
      <c r="Y12" s="73">
        <f t="shared" si="0"/>
        <v>174025403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54704471</v>
      </c>
      <c r="D17" s="155"/>
      <c r="E17" s="59"/>
      <c r="F17" s="60"/>
      <c r="G17" s="60"/>
      <c r="H17" s="60"/>
      <c r="I17" s="60">
        <v>46455816</v>
      </c>
      <c r="J17" s="60">
        <v>46455816</v>
      </c>
      <c r="K17" s="60">
        <v>46455816</v>
      </c>
      <c r="L17" s="60">
        <v>46455816</v>
      </c>
      <c r="M17" s="60">
        <v>46455816</v>
      </c>
      <c r="N17" s="60">
        <v>46455816</v>
      </c>
      <c r="O17" s="60">
        <v>46455816</v>
      </c>
      <c r="P17" s="60">
        <v>46455816</v>
      </c>
      <c r="Q17" s="60">
        <v>46455816</v>
      </c>
      <c r="R17" s="60">
        <v>46455816</v>
      </c>
      <c r="S17" s="60">
        <v>46455816</v>
      </c>
      <c r="T17" s="60">
        <v>46455816</v>
      </c>
      <c r="U17" s="60">
        <v>46455816</v>
      </c>
      <c r="V17" s="60">
        <v>46455816</v>
      </c>
      <c r="W17" s="60">
        <v>46455816</v>
      </c>
      <c r="X17" s="60"/>
      <c r="Y17" s="60">
        <v>46455816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230276569</v>
      </c>
      <c r="D19" s="155"/>
      <c r="E19" s="59"/>
      <c r="F19" s="60"/>
      <c r="G19" s="60">
        <v>7378793</v>
      </c>
      <c r="H19" s="60">
        <v>8375399</v>
      </c>
      <c r="I19" s="60">
        <v>217863821</v>
      </c>
      <c r="J19" s="60">
        <v>217863821</v>
      </c>
      <c r="K19" s="60">
        <v>221298315</v>
      </c>
      <c r="L19" s="60">
        <v>227150760</v>
      </c>
      <c r="M19" s="60">
        <v>227863821</v>
      </c>
      <c r="N19" s="60">
        <v>227863821</v>
      </c>
      <c r="O19" s="60">
        <v>229673451</v>
      </c>
      <c r="P19" s="60">
        <v>231322973</v>
      </c>
      <c r="Q19" s="60">
        <v>233173283</v>
      </c>
      <c r="R19" s="60">
        <v>233173283</v>
      </c>
      <c r="S19" s="60">
        <v>230648725</v>
      </c>
      <c r="T19" s="60">
        <v>232407186</v>
      </c>
      <c r="U19" s="60">
        <v>246153517</v>
      </c>
      <c r="V19" s="60">
        <v>246153517</v>
      </c>
      <c r="W19" s="60">
        <v>246153517</v>
      </c>
      <c r="X19" s="60"/>
      <c r="Y19" s="60">
        <v>246153517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453953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168616</v>
      </c>
      <c r="R22" s="60">
        <v>168616</v>
      </c>
      <c r="S22" s="60"/>
      <c r="T22" s="60">
        <v>453953</v>
      </c>
      <c r="U22" s="60">
        <v>453953</v>
      </c>
      <c r="V22" s="60">
        <v>453953</v>
      </c>
      <c r="W22" s="60">
        <v>453953</v>
      </c>
      <c r="X22" s="60"/>
      <c r="Y22" s="60">
        <v>453953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285434993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7378793</v>
      </c>
      <c r="H24" s="77">
        <f t="shared" si="1"/>
        <v>8375399</v>
      </c>
      <c r="I24" s="77">
        <f t="shared" si="1"/>
        <v>264319637</v>
      </c>
      <c r="J24" s="77">
        <f t="shared" si="1"/>
        <v>264319637</v>
      </c>
      <c r="K24" s="77">
        <f t="shared" si="1"/>
        <v>267754131</v>
      </c>
      <c r="L24" s="77">
        <f t="shared" si="1"/>
        <v>273606576</v>
      </c>
      <c r="M24" s="77">
        <f t="shared" si="1"/>
        <v>274319637</v>
      </c>
      <c r="N24" s="77">
        <f t="shared" si="1"/>
        <v>274319637</v>
      </c>
      <c r="O24" s="77">
        <f t="shared" si="1"/>
        <v>276129267</v>
      </c>
      <c r="P24" s="77">
        <f t="shared" si="1"/>
        <v>277778789</v>
      </c>
      <c r="Q24" s="77">
        <f t="shared" si="1"/>
        <v>279797715</v>
      </c>
      <c r="R24" s="77">
        <f t="shared" si="1"/>
        <v>279797715</v>
      </c>
      <c r="S24" s="77">
        <f t="shared" si="1"/>
        <v>277104541</v>
      </c>
      <c r="T24" s="77">
        <f t="shared" si="1"/>
        <v>279316955</v>
      </c>
      <c r="U24" s="77">
        <f t="shared" si="1"/>
        <v>293063286</v>
      </c>
      <c r="V24" s="77">
        <f t="shared" si="1"/>
        <v>293063286</v>
      </c>
      <c r="W24" s="77">
        <f t="shared" si="1"/>
        <v>293063286</v>
      </c>
      <c r="X24" s="77">
        <f t="shared" si="1"/>
        <v>0</v>
      </c>
      <c r="Y24" s="77">
        <f t="shared" si="1"/>
        <v>293063286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356245451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7274290</v>
      </c>
      <c r="H25" s="73">
        <f t="shared" si="2"/>
        <v>67966650</v>
      </c>
      <c r="I25" s="73">
        <f t="shared" si="2"/>
        <v>439628032</v>
      </c>
      <c r="J25" s="73">
        <f t="shared" si="2"/>
        <v>439628032</v>
      </c>
      <c r="K25" s="73">
        <f t="shared" si="2"/>
        <v>409393582</v>
      </c>
      <c r="L25" s="73">
        <f t="shared" si="2"/>
        <v>407158863</v>
      </c>
      <c r="M25" s="73">
        <f t="shared" si="2"/>
        <v>424376927</v>
      </c>
      <c r="N25" s="73">
        <f t="shared" si="2"/>
        <v>424376927</v>
      </c>
      <c r="O25" s="73">
        <f t="shared" si="2"/>
        <v>466055994</v>
      </c>
      <c r="P25" s="73">
        <f t="shared" si="2"/>
        <v>462243318</v>
      </c>
      <c r="Q25" s="73">
        <f t="shared" si="2"/>
        <v>483979443</v>
      </c>
      <c r="R25" s="73">
        <f t="shared" si="2"/>
        <v>483979443</v>
      </c>
      <c r="S25" s="73">
        <f t="shared" si="2"/>
        <v>506915484</v>
      </c>
      <c r="T25" s="73">
        <f t="shared" si="2"/>
        <v>484879637</v>
      </c>
      <c r="U25" s="73">
        <f t="shared" si="2"/>
        <v>467088689</v>
      </c>
      <c r="V25" s="73">
        <f t="shared" si="2"/>
        <v>467088689</v>
      </c>
      <c r="W25" s="73">
        <f t="shared" si="2"/>
        <v>467088689</v>
      </c>
      <c r="X25" s="73">
        <f t="shared" si="2"/>
        <v>0</v>
      </c>
      <c r="Y25" s="73">
        <f t="shared" si="2"/>
        <v>467088689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1153625</v>
      </c>
      <c r="D29" s="155"/>
      <c r="E29" s="59"/>
      <c r="F29" s="60"/>
      <c r="G29" s="60">
        <v>7282858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68226274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17940885</v>
      </c>
      <c r="D32" s="155"/>
      <c r="E32" s="59"/>
      <c r="F32" s="60"/>
      <c r="G32" s="60">
        <v>-8568</v>
      </c>
      <c r="H32" s="60">
        <v>-259624</v>
      </c>
      <c r="I32" s="60">
        <v>16362294</v>
      </c>
      <c r="J32" s="60">
        <v>16362294</v>
      </c>
      <c r="K32" s="60">
        <v>3145392</v>
      </c>
      <c r="L32" s="60">
        <v>4402858</v>
      </c>
      <c r="M32" s="60">
        <v>6697658</v>
      </c>
      <c r="N32" s="60">
        <v>6697658</v>
      </c>
      <c r="O32" s="60">
        <v>4779114</v>
      </c>
      <c r="P32" s="60">
        <v>9315837</v>
      </c>
      <c r="Q32" s="60">
        <v>362679</v>
      </c>
      <c r="R32" s="60">
        <v>362679</v>
      </c>
      <c r="S32" s="60">
        <v>29554834</v>
      </c>
      <c r="T32" s="60">
        <v>21422914</v>
      </c>
      <c r="U32" s="60">
        <v>63978903</v>
      </c>
      <c r="V32" s="60">
        <v>63978903</v>
      </c>
      <c r="W32" s="60">
        <v>63978903</v>
      </c>
      <c r="X32" s="60"/>
      <c r="Y32" s="60">
        <v>63978903</v>
      </c>
      <c r="Z32" s="140"/>
      <c r="AA32" s="62"/>
    </row>
    <row r="33" spans="1:27" ht="13.5">
      <c r="A33" s="249" t="s">
        <v>165</v>
      </c>
      <c r="B33" s="182"/>
      <c r="C33" s="155">
        <v>269643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19364174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7274290</v>
      </c>
      <c r="H34" s="73">
        <f t="shared" si="3"/>
        <v>67966650</v>
      </c>
      <c r="I34" s="73">
        <f t="shared" si="3"/>
        <v>16362294</v>
      </c>
      <c r="J34" s="73">
        <f t="shared" si="3"/>
        <v>16362294</v>
      </c>
      <c r="K34" s="73">
        <f t="shared" si="3"/>
        <v>3145392</v>
      </c>
      <c r="L34" s="73">
        <f t="shared" si="3"/>
        <v>4402858</v>
      </c>
      <c r="M34" s="73">
        <f t="shared" si="3"/>
        <v>6697658</v>
      </c>
      <c r="N34" s="73">
        <f t="shared" si="3"/>
        <v>6697658</v>
      </c>
      <c r="O34" s="73">
        <f t="shared" si="3"/>
        <v>4779114</v>
      </c>
      <c r="P34" s="73">
        <f t="shared" si="3"/>
        <v>9315837</v>
      </c>
      <c r="Q34" s="73">
        <f t="shared" si="3"/>
        <v>362679</v>
      </c>
      <c r="R34" s="73">
        <f t="shared" si="3"/>
        <v>362679</v>
      </c>
      <c r="S34" s="73">
        <f t="shared" si="3"/>
        <v>29554834</v>
      </c>
      <c r="T34" s="73">
        <f t="shared" si="3"/>
        <v>21422914</v>
      </c>
      <c r="U34" s="73">
        <f t="shared" si="3"/>
        <v>63978903</v>
      </c>
      <c r="V34" s="73">
        <f t="shared" si="3"/>
        <v>63978903</v>
      </c>
      <c r="W34" s="73">
        <f t="shared" si="3"/>
        <v>63978903</v>
      </c>
      <c r="X34" s="73">
        <f t="shared" si="3"/>
        <v>0</v>
      </c>
      <c r="Y34" s="73">
        <f t="shared" si="3"/>
        <v>63978903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18265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18284</v>
      </c>
      <c r="V37" s="60">
        <v>18284</v>
      </c>
      <c r="W37" s="60">
        <v>18284</v>
      </c>
      <c r="X37" s="60"/>
      <c r="Y37" s="60">
        <v>18284</v>
      </c>
      <c r="Z37" s="140"/>
      <c r="AA37" s="62"/>
    </row>
    <row r="38" spans="1:27" ht="13.5">
      <c r="A38" s="249" t="s">
        <v>165</v>
      </c>
      <c r="B38" s="182"/>
      <c r="C38" s="155">
        <v>3892240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>
        <v>3892240</v>
      </c>
      <c r="V38" s="60">
        <v>3892240</v>
      </c>
      <c r="W38" s="60">
        <v>3892240</v>
      </c>
      <c r="X38" s="60"/>
      <c r="Y38" s="60">
        <v>3892240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3910505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3910524</v>
      </c>
      <c r="V39" s="77">
        <f t="shared" si="4"/>
        <v>3910524</v>
      </c>
      <c r="W39" s="77">
        <f t="shared" si="4"/>
        <v>3910524</v>
      </c>
      <c r="X39" s="77">
        <f t="shared" si="4"/>
        <v>0</v>
      </c>
      <c r="Y39" s="77">
        <f t="shared" si="4"/>
        <v>3910524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23274679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7274290</v>
      </c>
      <c r="H40" s="73">
        <f t="shared" si="5"/>
        <v>67966650</v>
      </c>
      <c r="I40" s="73">
        <f t="shared" si="5"/>
        <v>16362294</v>
      </c>
      <c r="J40" s="73">
        <f t="shared" si="5"/>
        <v>16362294</v>
      </c>
      <c r="K40" s="73">
        <f t="shared" si="5"/>
        <v>3145392</v>
      </c>
      <c r="L40" s="73">
        <f t="shared" si="5"/>
        <v>4402858</v>
      </c>
      <c r="M40" s="73">
        <f t="shared" si="5"/>
        <v>6697658</v>
      </c>
      <c r="N40" s="73">
        <f t="shared" si="5"/>
        <v>6697658</v>
      </c>
      <c r="O40" s="73">
        <f t="shared" si="5"/>
        <v>4779114</v>
      </c>
      <c r="P40" s="73">
        <f t="shared" si="5"/>
        <v>9315837</v>
      </c>
      <c r="Q40" s="73">
        <f t="shared" si="5"/>
        <v>362679</v>
      </c>
      <c r="R40" s="73">
        <f t="shared" si="5"/>
        <v>362679</v>
      </c>
      <c r="S40" s="73">
        <f t="shared" si="5"/>
        <v>29554834</v>
      </c>
      <c r="T40" s="73">
        <f t="shared" si="5"/>
        <v>21422914</v>
      </c>
      <c r="U40" s="73">
        <f t="shared" si="5"/>
        <v>67889427</v>
      </c>
      <c r="V40" s="73">
        <f t="shared" si="5"/>
        <v>67889427</v>
      </c>
      <c r="W40" s="73">
        <f t="shared" si="5"/>
        <v>67889427</v>
      </c>
      <c r="X40" s="73">
        <f t="shared" si="5"/>
        <v>0</v>
      </c>
      <c r="Y40" s="73">
        <f t="shared" si="5"/>
        <v>67889427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332970772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423265738</v>
      </c>
      <c r="J42" s="259">
        <f t="shared" si="6"/>
        <v>423265738</v>
      </c>
      <c r="K42" s="259">
        <f t="shared" si="6"/>
        <v>406248190</v>
      </c>
      <c r="L42" s="259">
        <f t="shared" si="6"/>
        <v>402756005</v>
      </c>
      <c r="M42" s="259">
        <f t="shared" si="6"/>
        <v>417679269</v>
      </c>
      <c r="N42" s="259">
        <f t="shared" si="6"/>
        <v>417679269</v>
      </c>
      <c r="O42" s="259">
        <f t="shared" si="6"/>
        <v>461276880</v>
      </c>
      <c r="P42" s="259">
        <f t="shared" si="6"/>
        <v>452927481</v>
      </c>
      <c r="Q42" s="259">
        <f t="shared" si="6"/>
        <v>483616764</v>
      </c>
      <c r="R42" s="259">
        <f t="shared" si="6"/>
        <v>483616764</v>
      </c>
      <c r="S42" s="259">
        <f t="shared" si="6"/>
        <v>477360650</v>
      </c>
      <c r="T42" s="259">
        <f t="shared" si="6"/>
        <v>463456723</v>
      </c>
      <c r="U42" s="259">
        <f t="shared" si="6"/>
        <v>399199262</v>
      </c>
      <c r="V42" s="259">
        <f t="shared" si="6"/>
        <v>399199262</v>
      </c>
      <c r="W42" s="259">
        <f t="shared" si="6"/>
        <v>399199262</v>
      </c>
      <c r="X42" s="259">
        <f t="shared" si="6"/>
        <v>0</v>
      </c>
      <c r="Y42" s="259">
        <f t="shared" si="6"/>
        <v>399199262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332970772</v>
      </c>
      <c r="D45" s="155"/>
      <c r="E45" s="59"/>
      <c r="F45" s="60"/>
      <c r="G45" s="60"/>
      <c r="H45" s="60"/>
      <c r="I45" s="60">
        <v>423265738</v>
      </c>
      <c r="J45" s="60">
        <v>423265738</v>
      </c>
      <c r="K45" s="60">
        <v>406248190</v>
      </c>
      <c r="L45" s="60">
        <v>402756005</v>
      </c>
      <c r="M45" s="60">
        <v>417679269</v>
      </c>
      <c r="N45" s="60">
        <v>417679269</v>
      </c>
      <c r="O45" s="60">
        <v>461276880</v>
      </c>
      <c r="P45" s="60">
        <v>452927481</v>
      </c>
      <c r="Q45" s="60">
        <v>483616765</v>
      </c>
      <c r="R45" s="60">
        <v>483616765</v>
      </c>
      <c r="S45" s="60">
        <v>477360650</v>
      </c>
      <c r="T45" s="60">
        <v>463456723</v>
      </c>
      <c r="U45" s="60">
        <v>399199262</v>
      </c>
      <c r="V45" s="60">
        <v>399199262</v>
      </c>
      <c r="W45" s="60">
        <v>399199262</v>
      </c>
      <c r="X45" s="60"/>
      <c r="Y45" s="60">
        <v>399199262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332970772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423265738</v>
      </c>
      <c r="J48" s="219">
        <f t="shared" si="7"/>
        <v>423265738</v>
      </c>
      <c r="K48" s="219">
        <f t="shared" si="7"/>
        <v>406248190</v>
      </c>
      <c r="L48" s="219">
        <f t="shared" si="7"/>
        <v>402756005</v>
      </c>
      <c r="M48" s="219">
        <f t="shared" si="7"/>
        <v>417679269</v>
      </c>
      <c r="N48" s="219">
        <f t="shared" si="7"/>
        <v>417679269</v>
      </c>
      <c r="O48" s="219">
        <f t="shared" si="7"/>
        <v>461276880</v>
      </c>
      <c r="P48" s="219">
        <f t="shared" si="7"/>
        <v>452927481</v>
      </c>
      <c r="Q48" s="219">
        <f t="shared" si="7"/>
        <v>483616765</v>
      </c>
      <c r="R48" s="219">
        <f t="shared" si="7"/>
        <v>483616765</v>
      </c>
      <c r="S48" s="219">
        <f t="shared" si="7"/>
        <v>477360650</v>
      </c>
      <c r="T48" s="219">
        <f t="shared" si="7"/>
        <v>463456723</v>
      </c>
      <c r="U48" s="219">
        <f t="shared" si="7"/>
        <v>399199262</v>
      </c>
      <c r="V48" s="219">
        <f t="shared" si="7"/>
        <v>399199262</v>
      </c>
      <c r="W48" s="219">
        <f t="shared" si="7"/>
        <v>399199262</v>
      </c>
      <c r="X48" s="219">
        <f t="shared" si="7"/>
        <v>0</v>
      </c>
      <c r="Y48" s="219">
        <f t="shared" si="7"/>
        <v>399199262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4938882</v>
      </c>
      <c r="D6" s="155"/>
      <c r="E6" s="59">
        <v>17925445</v>
      </c>
      <c r="F6" s="60">
        <v>17925445</v>
      </c>
      <c r="G6" s="60">
        <v>4495</v>
      </c>
      <c r="H6" s="60">
        <v>5501236</v>
      </c>
      <c r="I6" s="60">
        <v>482661</v>
      </c>
      <c r="J6" s="60">
        <v>5988392</v>
      </c>
      <c r="K6" s="60">
        <v>951136</v>
      </c>
      <c r="L6" s="60">
        <v>757930</v>
      </c>
      <c r="M6" s="60">
        <v>5835</v>
      </c>
      <c r="N6" s="60">
        <v>1714901</v>
      </c>
      <c r="O6" s="60">
        <v>1811342</v>
      </c>
      <c r="P6" s="60">
        <v>957087</v>
      </c>
      <c r="Q6" s="60">
        <v>7183098</v>
      </c>
      <c r="R6" s="60">
        <v>9951527</v>
      </c>
      <c r="S6" s="60">
        <v>-158274</v>
      </c>
      <c r="T6" s="60">
        <v>1385141</v>
      </c>
      <c r="U6" s="60">
        <v>969714</v>
      </c>
      <c r="V6" s="60">
        <v>2196581</v>
      </c>
      <c r="W6" s="60">
        <v>19851401</v>
      </c>
      <c r="X6" s="60">
        <v>17925445</v>
      </c>
      <c r="Y6" s="60">
        <v>1925956</v>
      </c>
      <c r="Z6" s="140">
        <v>10.74</v>
      </c>
      <c r="AA6" s="62">
        <v>17925445</v>
      </c>
    </row>
    <row r="7" spans="1:27" ht="13.5">
      <c r="A7" s="249" t="s">
        <v>178</v>
      </c>
      <c r="B7" s="182"/>
      <c r="C7" s="155">
        <v>137664283</v>
      </c>
      <c r="D7" s="155"/>
      <c r="E7" s="59">
        <v>130973630</v>
      </c>
      <c r="F7" s="60">
        <v>130973630</v>
      </c>
      <c r="G7" s="60"/>
      <c r="H7" s="60">
        <v>61898700</v>
      </c>
      <c r="I7" s="60">
        <v>530506</v>
      </c>
      <c r="J7" s="60">
        <v>62429206</v>
      </c>
      <c r="K7" s="60">
        <v>1000000</v>
      </c>
      <c r="L7" s="60"/>
      <c r="M7" s="60"/>
      <c r="N7" s="60">
        <v>1000000</v>
      </c>
      <c r="O7" s="60">
        <v>45398000</v>
      </c>
      <c r="P7" s="60"/>
      <c r="Q7" s="60">
        <v>34052615</v>
      </c>
      <c r="R7" s="60">
        <v>79450615</v>
      </c>
      <c r="S7" s="60">
        <v>-73735</v>
      </c>
      <c r="T7" s="60"/>
      <c r="U7" s="60">
        <v>112000</v>
      </c>
      <c r="V7" s="60">
        <v>38265</v>
      </c>
      <c r="W7" s="60">
        <v>142918086</v>
      </c>
      <c r="X7" s="60">
        <v>130973630</v>
      </c>
      <c r="Y7" s="60">
        <v>11944456</v>
      </c>
      <c r="Z7" s="140">
        <v>9.12</v>
      </c>
      <c r="AA7" s="62">
        <v>130973630</v>
      </c>
    </row>
    <row r="8" spans="1:27" ht="13.5">
      <c r="A8" s="249" t="s">
        <v>179</v>
      </c>
      <c r="B8" s="182"/>
      <c r="C8" s="155">
        <v>28222412</v>
      </c>
      <c r="D8" s="155"/>
      <c r="E8" s="59">
        <v>62853300</v>
      </c>
      <c r="F8" s="60">
        <v>62853300</v>
      </c>
      <c r="G8" s="60"/>
      <c r="H8" s="60">
        <v>19153300</v>
      </c>
      <c r="I8" s="60">
        <v>3000000</v>
      </c>
      <c r="J8" s="60">
        <v>22153300</v>
      </c>
      <c r="K8" s="60">
        <v>3000000</v>
      </c>
      <c r="L8" s="60">
        <v>3000000</v>
      </c>
      <c r="M8" s="60"/>
      <c r="N8" s="60">
        <v>6000000</v>
      </c>
      <c r="O8" s="60">
        <v>3000000</v>
      </c>
      <c r="P8" s="60"/>
      <c r="Q8" s="60">
        <v>16314000</v>
      </c>
      <c r="R8" s="60">
        <v>19314000</v>
      </c>
      <c r="S8" s="60"/>
      <c r="T8" s="60"/>
      <c r="U8" s="60"/>
      <c r="V8" s="60"/>
      <c r="W8" s="60">
        <v>47467300</v>
      </c>
      <c r="X8" s="60">
        <v>62853300</v>
      </c>
      <c r="Y8" s="60">
        <v>-15386000</v>
      </c>
      <c r="Z8" s="140">
        <v>-24.48</v>
      </c>
      <c r="AA8" s="62">
        <v>62853300</v>
      </c>
    </row>
    <row r="9" spans="1:27" ht="13.5">
      <c r="A9" s="249" t="s">
        <v>180</v>
      </c>
      <c r="B9" s="182"/>
      <c r="C9" s="155">
        <v>3626340</v>
      </c>
      <c r="D9" s="155"/>
      <c r="E9" s="59">
        <v>1700000</v>
      </c>
      <c r="F9" s="60">
        <v>1700000</v>
      </c>
      <c r="G9" s="60"/>
      <c r="H9" s="60">
        <v>163566</v>
      </c>
      <c r="I9" s="60">
        <v>121697</v>
      </c>
      <c r="J9" s="60">
        <v>285263</v>
      </c>
      <c r="K9" s="60">
        <v>-1029</v>
      </c>
      <c r="L9" s="60">
        <v>15569</v>
      </c>
      <c r="M9" s="60"/>
      <c r="N9" s="60">
        <v>14540</v>
      </c>
      <c r="O9" s="60">
        <v>2229772</v>
      </c>
      <c r="P9" s="60">
        <v>25554</v>
      </c>
      <c r="Q9" s="60">
        <v>61303</v>
      </c>
      <c r="R9" s="60">
        <v>2316629</v>
      </c>
      <c r="S9" s="60"/>
      <c r="T9" s="60">
        <v>86235</v>
      </c>
      <c r="U9" s="60">
        <v>1572743</v>
      </c>
      <c r="V9" s="60">
        <v>1658978</v>
      </c>
      <c r="W9" s="60">
        <v>4275410</v>
      </c>
      <c r="X9" s="60">
        <v>1700000</v>
      </c>
      <c r="Y9" s="60">
        <v>2575410</v>
      </c>
      <c r="Z9" s="140">
        <v>151.49</v>
      </c>
      <c r="AA9" s="62">
        <v>1700000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-94258497</v>
      </c>
      <c r="D12" s="155"/>
      <c r="E12" s="59">
        <v>-150425785</v>
      </c>
      <c r="F12" s="60">
        <v>-150425785</v>
      </c>
      <c r="G12" s="60">
        <v>-7471199</v>
      </c>
      <c r="H12" s="60">
        <v>-10352745</v>
      </c>
      <c r="I12" s="60">
        <v>-10445647</v>
      </c>
      <c r="J12" s="60">
        <v>-28269591</v>
      </c>
      <c r="K12" s="60">
        <v>-14337827</v>
      </c>
      <c r="L12" s="60">
        <v>-7265684</v>
      </c>
      <c r="M12" s="60">
        <v>-14929103</v>
      </c>
      <c r="N12" s="60">
        <v>-36532614</v>
      </c>
      <c r="O12" s="60">
        <v>-8841500</v>
      </c>
      <c r="P12" s="60">
        <v>-9332046</v>
      </c>
      <c r="Q12" s="60">
        <v>-8858289</v>
      </c>
      <c r="R12" s="60">
        <v>-27031835</v>
      </c>
      <c r="S12" s="60">
        <v>-3433071</v>
      </c>
      <c r="T12" s="60">
        <v>-15375306</v>
      </c>
      <c r="U12" s="60">
        <v>-14397831</v>
      </c>
      <c r="V12" s="60">
        <v>-33206208</v>
      </c>
      <c r="W12" s="60">
        <v>-125040248</v>
      </c>
      <c r="X12" s="60">
        <v>-150425785</v>
      </c>
      <c r="Y12" s="60">
        <v>25385537</v>
      </c>
      <c r="Z12" s="140">
        <v>-16.88</v>
      </c>
      <c r="AA12" s="62">
        <v>-150425785</v>
      </c>
    </row>
    <row r="13" spans="1:27" ht="13.5">
      <c r="A13" s="249" t="s">
        <v>40</v>
      </c>
      <c r="B13" s="182"/>
      <c r="C13" s="155">
        <v>-599625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79593795</v>
      </c>
      <c r="D15" s="168">
        <f>SUM(D6:D14)</f>
        <v>0</v>
      </c>
      <c r="E15" s="72">
        <f t="shared" si="0"/>
        <v>63026590</v>
      </c>
      <c r="F15" s="73">
        <f t="shared" si="0"/>
        <v>63026590</v>
      </c>
      <c r="G15" s="73">
        <f t="shared" si="0"/>
        <v>-7466704</v>
      </c>
      <c r="H15" s="73">
        <f t="shared" si="0"/>
        <v>76364057</v>
      </c>
      <c r="I15" s="73">
        <f t="shared" si="0"/>
        <v>-6310783</v>
      </c>
      <c r="J15" s="73">
        <f t="shared" si="0"/>
        <v>62586570</v>
      </c>
      <c r="K15" s="73">
        <f t="shared" si="0"/>
        <v>-9387720</v>
      </c>
      <c r="L15" s="73">
        <f t="shared" si="0"/>
        <v>-3492185</v>
      </c>
      <c r="M15" s="73">
        <f t="shared" si="0"/>
        <v>-14923268</v>
      </c>
      <c r="N15" s="73">
        <f t="shared" si="0"/>
        <v>-27803173</v>
      </c>
      <c r="O15" s="73">
        <f t="shared" si="0"/>
        <v>43597614</v>
      </c>
      <c r="P15" s="73">
        <f t="shared" si="0"/>
        <v>-8349405</v>
      </c>
      <c r="Q15" s="73">
        <f t="shared" si="0"/>
        <v>48752727</v>
      </c>
      <c r="R15" s="73">
        <f t="shared" si="0"/>
        <v>84000936</v>
      </c>
      <c r="S15" s="73">
        <f t="shared" si="0"/>
        <v>-3665080</v>
      </c>
      <c r="T15" s="73">
        <f t="shared" si="0"/>
        <v>-13903930</v>
      </c>
      <c r="U15" s="73">
        <f t="shared" si="0"/>
        <v>-11743374</v>
      </c>
      <c r="V15" s="73">
        <f t="shared" si="0"/>
        <v>-29312384</v>
      </c>
      <c r="W15" s="73">
        <f t="shared" si="0"/>
        <v>89471949</v>
      </c>
      <c r="X15" s="73">
        <f t="shared" si="0"/>
        <v>63026590</v>
      </c>
      <c r="Y15" s="73">
        <f t="shared" si="0"/>
        <v>26445359</v>
      </c>
      <c r="Z15" s="170">
        <f>+IF(X15&lt;&gt;0,+(Y15/X15)*100,0)</f>
        <v>41.95905093389948</v>
      </c>
      <c r="AA15" s="74">
        <f>SUM(AA6:AA14)</f>
        <v>63026590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239270</v>
      </c>
      <c r="D19" s="155"/>
      <c r="E19" s="59">
        <v>12189070</v>
      </c>
      <c r="F19" s="60">
        <v>12189070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12189070</v>
      </c>
      <c r="Y19" s="159">
        <v>-12189070</v>
      </c>
      <c r="Z19" s="141">
        <v>-100</v>
      </c>
      <c r="AA19" s="225">
        <v>12189070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-38601978</v>
      </c>
      <c r="D24" s="155"/>
      <c r="E24" s="59">
        <v>-75042372</v>
      </c>
      <c r="F24" s="60">
        <v>-75042372</v>
      </c>
      <c r="G24" s="60"/>
      <c r="H24" s="60">
        <v>-8375399</v>
      </c>
      <c r="I24" s="60">
        <v>-2153603</v>
      </c>
      <c r="J24" s="60">
        <v>-10529002</v>
      </c>
      <c r="K24" s="60">
        <v>-4527117</v>
      </c>
      <c r="L24" s="60">
        <v>-5852446</v>
      </c>
      <c r="M24" s="60">
        <v>-713061</v>
      </c>
      <c r="N24" s="60">
        <v>-11092624</v>
      </c>
      <c r="O24" s="60">
        <v>-1809631</v>
      </c>
      <c r="P24" s="60">
        <v>-1649522</v>
      </c>
      <c r="Q24" s="60">
        <v>-1850310</v>
      </c>
      <c r="R24" s="60">
        <v>-5309463</v>
      </c>
      <c r="S24" s="60">
        <v>-56413</v>
      </c>
      <c r="T24" s="60">
        <v>-1758461</v>
      </c>
      <c r="U24" s="60">
        <v>-10354978</v>
      </c>
      <c r="V24" s="60">
        <v>-12169852</v>
      </c>
      <c r="W24" s="60">
        <v>-39100941</v>
      </c>
      <c r="X24" s="60">
        <v>-75042372</v>
      </c>
      <c r="Y24" s="60">
        <v>35941431</v>
      </c>
      <c r="Z24" s="140">
        <v>-47.89</v>
      </c>
      <c r="AA24" s="62">
        <v>-75042372</v>
      </c>
    </row>
    <row r="25" spans="1:27" ht="13.5">
      <c r="A25" s="250" t="s">
        <v>191</v>
      </c>
      <c r="B25" s="251"/>
      <c r="C25" s="168">
        <f aca="true" t="shared" si="1" ref="C25:Y25">SUM(C19:C24)</f>
        <v>-38362708</v>
      </c>
      <c r="D25" s="168">
        <f>SUM(D19:D24)</f>
        <v>0</v>
      </c>
      <c r="E25" s="72">
        <f t="shared" si="1"/>
        <v>-62853302</v>
      </c>
      <c r="F25" s="73">
        <f t="shared" si="1"/>
        <v>-62853302</v>
      </c>
      <c r="G25" s="73">
        <f t="shared" si="1"/>
        <v>0</v>
      </c>
      <c r="H25" s="73">
        <f t="shared" si="1"/>
        <v>-8375399</v>
      </c>
      <c r="I25" s="73">
        <f t="shared" si="1"/>
        <v>-2153603</v>
      </c>
      <c r="J25" s="73">
        <f t="shared" si="1"/>
        <v>-10529002</v>
      </c>
      <c r="K25" s="73">
        <f t="shared" si="1"/>
        <v>-4527117</v>
      </c>
      <c r="L25" s="73">
        <f t="shared" si="1"/>
        <v>-5852446</v>
      </c>
      <c r="M25" s="73">
        <f t="shared" si="1"/>
        <v>-713061</v>
      </c>
      <c r="N25" s="73">
        <f t="shared" si="1"/>
        <v>-11092624</v>
      </c>
      <c r="O25" s="73">
        <f t="shared" si="1"/>
        <v>-1809631</v>
      </c>
      <c r="P25" s="73">
        <f t="shared" si="1"/>
        <v>-1649522</v>
      </c>
      <c r="Q25" s="73">
        <f t="shared" si="1"/>
        <v>-1850310</v>
      </c>
      <c r="R25" s="73">
        <f t="shared" si="1"/>
        <v>-5309463</v>
      </c>
      <c r="S25" s="73">
        <f t="shared" si="1"/>
        <v>-56413</v>
      </c>
      <c r="T25" s="73">
        <f t="shared" si="1"/>
        <v>-1758461</v>
      </c>
      <c r="U25" s="73">
        <f t="shared" si="1"/>
        <v>-10354978</v>
      </c>
      <c r="V25" s="73">
        <f t="shared" si="1"/>
        <v>-12169852</v>
      </c>
      <c r="W25" s="73">
        <f t="shared" si="1"/>
        <v>-39100941</v>
      </c>
      <c r="X25" s="73">
        <f t="shared" si="1"/>
        <v>-62853302</v>
      </c>
      <c r="Y25" s="73">
        <f t="shared" si="1"/>
        <v>23752361</v>
      </c>
      <c r="Z25" s="170">
        <f>+IF(X25&lt;&gt;0,+(Y25/X25)*100,0)</f>
        <v>-37.790156195771544</v>
      </c>
      <c r="AA25" s="74">
        <f>SUM(AA19:AA24)</f>
        <v>-62853302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41231087</v>
      </c>
      <c r="D36" s="153">
        <f>+D15+D25+D34</f>
        <v>0</v>
      </c>
      <c r="E36" s="99">
        <f t="shared" si="3"/>
        <v>173288</v>
      </c>
      <c r="F36" s="100">
        <f t="shared" si="3"/>
        <v>173288</v>
      </c>
      <c r="G36" s="100">
        <f t="shared" si="3"/>
        <v>-7466704</v>
      </c>
      <c r="H36" s="100">
        <f t="shared" si="3"/>
        <v>67988658</v>
      </c>
      <c r="I36" s="100">
        <f t="shared" si="3"/>
        <v>-8464386</v>
      </c>
      <c r="J36" s="100">
        <f t="shared" si="3"/>
        <v>52057568</v>
      </c>
      <c r="K36" s="100">
        <f t="shared" si="3"/>
        <v>-13914837</v>
      </c>
      <c r="L36" s="100">
        <f t="shared" si="3"/>
        <v>-9344631</v>
      </c>
      <c r="M36" s="100">
        <f t="shared" si="3"/>
        <v>-15636329</v>
      </c>
      <c r="N36" s="100">
        <f t="shared" si="3"/>
        <v>-38895797</v>
      </c>
      <c r="O36" s="100">
        <f t="shared" si="3"/>
        <v>41787983</v>
      </c>
      <c r="P36" s="100">
        <f t="shared" si="3"/>
        <v>-9998927</v>
      </c>
      <c r="Q36" s="100">
        <f t="shared" si="3"/>
        <v>46902417</v>
      </c>
      <c r="R36" s="100">
        <f t="shared" si="3"/>
        <v>78691473</v>
      </c>
      <c r="S36" s="100">
        <f t="shared" si="3"/>
        <v>-3721493</v>
      </c>
      <c r="T36" s="100">
        <f t="shared" si="3"/>
        <v>-15662391</v>
      </c>
      <c r="U36" s="100">
        <f t="shared" si="3"/>
        <v>-22098352</v>
      </c>
      <c r="V36" s="100">
        <f t="shared" si="3"/>
        <v>-41482236</v>
      </c>
      <c r="W36" s="100">
        <f t="shared" si="3"/>
        <v>50371008</v>
      </c>
      <c r="X36" s="100">
        <f t="shared" si="3"/>
        <v>173288</v>
      </c>
      <c r="Y36" s="100">
        <f t="shared" si="3"/>
        <v>50197720</v>
      </c>
      <c r="Z36" s="137">
        <f>+IF(X36&lt;&gt;0,+(Y36/X36)*100,0)</f>
        <v>28967.799270578464</v>
      </c>
      <c r="AA36" s="102">
        <f>+AA15+AA25+AA34</f>
        <v>173288</v>
      </c>
    </row>
    <row r="37" spans="1:27" ht="13.5">
      <c r="A37" s="249" t="s">
        <v>199</v>
      </c>
      <c r="B37" s="182"/>
      <c r="C37" s="153">
        <v>27121315</v>
      </c>
      <c r="D37" s="153"/>
      <c r="E37" s="99"/>
      <c r="F37" s="100"/>
      <c r="G37" s="100"/>
      <c r="H37" s="100">
        <v>-7466704</v>
      </c>
      <c r="I37" s="100">
        <v>60521954</v>
      </c>
      <c r="J37" s="100"/>
      <c r="K37" s="100">
        <v>52057568</v>
      </c>
      <c r="L37" s="100">
        <v>38142731</v>
      </c>
      <c r="M37" s="100">
        <v>28798100</v>
      </c>
      <c r="N37" s="100">
        <v>52057568</v>
      </c>
      <c r="O37" s="100">
        <v>13161771</v>
      </c>
      <c r="P37" s="100">
        <v>54949754</v>
      </c>
      <c r="Q37" s="100">
        <v>44950827</v>
      </c>
      <c r="R37" s="100">
        <v>13161771</v>
      </c>
      <c r="S37" s="100">
        <v>91853244</v>
      </c>
      <c r="T37" s="100">
        <v>88131751</v>
      </c>
      <c r="U37" s="100">
        <v>72469360</v>
      </c>
      <c r="V37" s="100">
        <v>91853244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68352402</v>
      </c>
      <c r="D38" s="257"/>
      <c r="E38" s="258">
        <v>173288</v>
      </c>
      <c r="F38" s="259">
        <v>173288</v>
      </c>
      <c r="G38" s="259">
        <v>-7466704</v>
      </c>
      <c r="H38" s="259">
        <v>60521954</v>
      </c>
      <c r="I38" s="259">
        <v>52057568</v>
      </c>
      <c r="J38" s="259">
        <v>52057568</v>
      </c>
      <c r="K38" s="259">
        <v>38142731</v>
      </c>
      <c r="L38" s="259">
        <v>28798100</v>
      </c>
      <c r="M38" s="259">
        <v>13161771</v>
      </c>
      <c r="N38" s="259">
        <v>13161771</v>
      </c>
      <c r="O38" s="259">
        <v>54949754</v>
      </c>
      <c r="P38" s="259">
        <v>44950827</v>
      </c>
      <c r="Q38" s="259">
        <v>91853244</v>
      </c>
      <c r="R38" s="259">
        <v>54949754</v>
      </c>
      <c r="S38" s="259">
        <v>88131751</v>
      </c>
      <c r="T38" s="259">
        <v>72469360</v>
      </c>
      <c r="U38" s="259">
        <v>50371008</v>
      </c>
      <c r="V38" s="259">
        <v>50371008</v>
      </c>
      <c r="W38" s="259">
        <v>50371008</v>
      </c>
      <c r="X38" s="259">
        <v>173288</v>
      </c>
      <c r="Y38" s="259">
        <v>50197720</v>
      </c>
      <c r="Z38" s="260">
        <v>28967.8</v>
      </c>
      <c r="AA38" s="261">
        <v>173288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38253579</v>
      </c>
      <c r="D5" s="200">
        <f t="shared" si="0"/>
        <v>0</v>
      </c>
      <c r="E5" s="106">
        <f t="shared" si="0"/>
        <v>75042370</v>
      </c>
      <c r="F5" s="106">
        <f t="shared" si="0"/>
        <v>75042370</v>
      </c>
      <c r="G5" s="106">
        <f t="shared" si="0"/>
        <v>0</v>
      </c>
      <c r="H5" s="106">
        <f t="shared" si="0"/>
        <v>8375399</v>
      </c>
      <c r="I5" s="106">
        <f t="shared" si="0"/>
        <v>0</v>
      </c>
      <c r="J5" s="106">
        <f t="shared" si="0"/>
        <v>8375399</v>
      </c>
      <c r="K5" s="106">
        <f t="shared" si="0"/>
        <v>4527117</v>
      </c>
      <c r="L5" s="106">
        <f t="shared" si="0"/>
        <v>5852445</v>
      </c>
      <c r="M5" s="106">
        <f t="shared" si="0"/>
        <v>713061</v>
      </c>
      <c r="N5" s="106">
        <f t="shared" si="0"/>
        <v>11092623</v>
      </c>
      <c r="O5" s="106">
        <f t="shared" si="0"/>
        <v>1809631</v>
      </c>
      <c r="P5" s="106">
        <f t="shared" si="0"/>
        <v>1649522</v>
      </c>
      <c r="Q5" s="106">
        <f t="shared" si="0"/>
        <v>1850310</v>
      </c>
      <c r="R5" s="106">
        <f t="shared" si="0"/>
        <v>5309463</v>
      </c>
      <c r="S5" s="106">
        <f t="shared" si="0"/>
        <v>56413</v>
      </c>
      <c r="T5" s="106">
        <f t="shared" si="0"/>
        <v>1758462</v>
      </c>
      <c r="U5" s="106">
        <f t="shared" si="0"/>
        <v>10354978</v>
      </c>
      <c r="V5" s="106">
        <f t="shared" si="0"/>
        <v>12169853</v>
      </c>
      <c r="W5" s="106">
        <f t="shared" si="0"/>
        <v>36947338</v>
      </c>
      <c r="X5" s="106">
        <f t="shared" si="0"/>
        <v>75042370</v>
      </c>
      <c r="Y5" s="106">
        <f t="shared" si="0"/>
        <v>-38095032</v>
      </c>
      <c r="Z5" s="201">
        <f>+IF(X5&lt;&gt;0,+(Y5/X5)*100,0)</f>
        <v>-50.76469733032153</v>
      </c>
      <c r="AA5" s="199">
        <f>SUM(AA11:AA18)</f>
        <v>75042370</v>
      </c>
    </row>
    <row r="6" spans="1:27" ht="13.5">
      <c r="A6" s="291" t="s">
        <v>204</v>
      </c>
      <c r="B6" s="142"/>
      <c r="C6" s="62">
        <v>35698871</v>
      </c>
      <c r="D6" s="156"/>
      <c r="E6" s="60">
        <v>44853300</v>
      </c>
      <c r="F6" s="60">
        <v>44853300</v>
      </c>
      <c r="G6" s="60"/>
      <c r="H6" s="60">
        <v>8146116</v>
      </c>
      <c r="I6" s="60"/>
      <c r="J6" s="60">
        <v>8146116</v>
      </c>
      <c r="K6" s="60">
        <v>4498417</v>
      </c>
      <c r="L6" s="60">
        <v>5087719</v>
      </c>
      <c r="M6" s="60">
        <v>655361</v>
      </c>
      <c r="N6" s="60">
        <v>10241497</v>
      </c>
      <c r="O6" s="60">
        <v>639418</v>
      </c>
      <c r="P6" s="60">
        <v>1645522</v>
      </c>
      <c r="Q6" s="60">
        <v>949436</v>
      </c>
      <c r="R6" s="60">
        <v>3234376</v>
      </c>
      <c r="S6" s="60">
        <v>-3148</v>
      </c>
      <c r="T6" s="60">
        <v>1343608</v>
      </c>
      <c r="U6" s="60">
        <v>7351389</v>
      </c>
      <c r="V6" s="60">
        <v>8691849</v>
      </c>
      <c r="W6" s="60">
        <v>30313838</v>
      </c>
      <c r="X6" s="60">
        <v>44853300</v>
      </c>
      <c r="Y6" s="60">
        <v>-14539462</v>
      </c>
      <c r="Z6" s="140">
        <v>-32.42</v>
      </c>
      <c r="AA6" s="155">
        <v>44853300</v>
      </c>
    </row>
    <row r="7" spans="1:27" ht="13.5">
      <c r="A7" s="291" t="s">
        <v>205</v>
      </c>
      <c r="B7" s="142"/>
      <c r="C7" s="62">
        <v>850622</v>
      </c>
      <c r="D7" s="156"/>
      <c r="E7" s="60">
        <v>1820000</v>
      </c>
      <c r="F7" s="60">
        <v>1820000</v>
      </c>
      <c r="G7" s="60"/>
      <c r="H7" s="60">
        <v>229283</v>
      </c>
      <c r="I7" s="60"/>
      <c r="J7" s="60">
        <v>229283</v>
      </c>
      <c r="K7" s="60"/>
      <c r="L7" s="60">
        <v>764726</v>
      </c>
      <c r="M7" s="60"/>
      <c r="N7" s="60">
        <v>764726</v>
      </c>
      <c r="O7" s="60"/>
      <c r="P7" s="60"/>
      <c r="Q7" s="60"/>
      <c r="R7" s="60"/>
      <c r="S7" s="60"/>
      <c r="T7" s="60"/>
      <c r="U7" s="60">
        <v>314181</v>
      </c>
      <c r="V7" s="60">
        <v>314181</v>
      </c>
      <c r="W7" s="60">
        <v>1308190</v>
      </c>
      <c r="X7" s="60">
        <v>1820000</v>
      </c>
      <c r="Y7" s="60">
        <v>-511810</v>
      </c>
      <c r="Z7" s="140">
        <v>-28.12</v>
      </c>
      <c r="AA7" s="155">
        <v>1820000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18000000</v>
      </c>
      <c r="F10" s="60">
        <v>18000000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18000000</v>
      </c>
      <c r="Y10" s="60">
        <v>-18000000</v>
      </c>
      <c r="Z10" s="140">
        <v>-100</v>
      </c>
      <c r="AA10" s="155">
        <v>18000000</v>
      </c>
    </row>
    <row r="11" spans="1:27" ht="13.5">
      <c r="A11" s="292" t="s">
        <v>209</v>
      </c>
      <c r="B11" s="142"/>
      <c r="C11" s="293">
        <f aca="true" t="shared" si="1" ref="C11:Y11">SUM(C6:C10)</f>
        <v>36549493</v>
      </c>
      <c r="D11" s="294">
        <f t="shared" si="1"/>
        <v>0</v>
      </c>
      <c r="E11" s="295">
        <f t="shared" si="1"/>
        <v>64673300</v>
      </c>
      <c r="F11" s="295">
        <f t="shared" si="1"/>
        <v>64673300</v>
      </c>
      <c r="G11" s="295">
        <f t="shared" si="1"/>
        <v>0</v>
      </c>
      <c r="H11" s="295">
        <f t="shared" si="1"/>
        <v>8375399</v>
      </c>
      <c r="I11" s="295">
        <f t="shared" si="1"/>
        <v>0</v>
      </c>
      <c r="J11" s="295">
        <f t="shared" si="1"/>
        <v>8375399</v>
      </c>
      <c r="K11" s="295">
        <f t="shared" si="1"/>
        <v>4498417</v>
      </c>
      <c r="L11" s="295">
        <f t="shared" si="1"/>
        <v>5852445</v>
      </c>
      <c r="M11" s="295">
        <f t="shared" si="1"/>
        <v>655361</v>
      </c>
      <c r="N11" s="295">
        <f t="shared" si="1"/>
        <v>11006223</v>
      </c>
      <c r="O11" s="295">
        <f t="shared" si="1"/>
        <v>639418</v>
      </c>
      <c r="P11" s="295">
        <f t="shared" si="1"/>
        <v>1645522</v>
      </c>
      <c r="Q11" s="295">
        <f t="shared" si="1"/>
        <v>949436</v>
      </c>
      <c r="R11" s="295">
        <f t="shared" si="1"/>
        <v>3234376</v>
      </c>
      <c r="S11" s="295">
        <f t="shared" si="1"/>
        <v>-3148</v>
      </c>
      <c r="T11" s="295">
        <f t="shared" si="1"/>
        <v>1343608</v>
      </c>
      <c r="U11" s="295">
        <f t="shared" si="1"/>
        <v>7665570</v>
      </c>
      <c r="V11" s="295">
        <f t="shared" si="1"/>
        <v>9006030</v>
      </c>
      <c r="W11" s="295">
        <f t="shared" si="1"/>
        <v>31622028</v>
      </c>
      <c r="X11" s="295">
        <f t="shared" si="1"/>
        <v>64673300</v>
      </c>
      <c r="Y11" s="295">
        <f t="shared" si="1"/>
        <v>-33051272</v>
      </c>
      <c r="Z11" s="296">
        <f>+IF(X11&lt;&gt;0,+(Y11/X11)*100,0)</f>
        <v>-51.104972221921564</v>
      </c>
      <c r="AA11" s="297">
        <f>SUM(AA6:AA10)</f>
        <v>64673300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1704086</v>
      </c>
      <c r="D15" s="156"/>
      <c r="E15" s="60">
        <v>9869070</v>
      </c>
      <c r="F15" s="60">
        <v>9869070</v>
      </c>
      <c r="G15" s="60"/>
      <c r="H15" s="60"/>
      <c r="I15" s="60"/>
      <c r="J15" s="60"/>
      <c r="K15" s="60">
        <v>28700</v>
      </c>
      <c r="L15" s="60"/>
      <c r="M15" s="60">
        <v>57700</v>
      </c>
      <c r="N15" s="60">
        <v>86400</v>
      </c>
      <c r="O15" s="60">
        <v>1170213</v>
      </c>
      <c r="P15" s="60">
        <v>4000</v>
      </c>
      <c r="Q15" s="60">
        <v>900874</v>
      </c>
      <c r="R15" s="60">
        <v>2075087</v>
      </c>
      <c r="S15" s="60">
        <v>59561</v>
      </c>
      <c r="T15" s="60">
        <v>414854</v>
      </c>
      <c r="U15" s="60">
        <v>2689408</v>
      </c>
      <c r="V15" s="60">
        <v>3163823</v>
      </c>
      <c r="W15" s="60">
        <v>5325310</v>
      </c>
      <c r="X15" s="60">
        <v>9869070</v>
      </c>
      <c r="Y15" s="60">
        <v>-4543760</v>
      </c>
      <c r="Z15" s="140">
        <v>-46.04</v>
      </c>
      <c r="AA15" s="155">
        <v>9869070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>
        <v>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500000</v>
      </c>
      <c r="Y18" s="82">
        <v>-500000</v>
      </c>
      <c r="Z18" s="270">
        <v>-100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35698871</v>
      </c>
      <c r="D36" s="156">
        <f t="shared" si="4"/>
        <v>0</v>
      </c>
      <c r="E36" s="60">
        <f t="shared" si="4"/>
        <v>44853300</v>
      </c>
      <c r="F36" s="60">
        <f t="shared" si="4"/>
        <v>44853300</v>
      </c>
      <c r="G36" s="60">
        <f t="shared" si="4"/>
        <v>0</v>
      </c>
      <c r="H36" s="60">
        <f t="shared" si="4"/>
        <v>8146116</v>
      </c>
      <c r="I36" s="60">
        <f t="shared" si="4"/>
        <v>0</v>
      </c>
      <c r="J36" s="60">
        <f t="shared" si="4"/>
        <v>8146116</v>
      </c>
      <c r="K36" s="60">
        <f t="shared" si="4"/>
        <v>4498417</v>
      </c>
      <c r="L36" s="60">
        <f t="shared" si="4"/>
        <v>5087719</v>
      </c>
      <c r="M36" s="60">
        <f t="shared" si="4"/>
        <v>655361</v>
      </c>
      <c r="N36" s="60">
        <f t="shared" si="4"/>
        <v>10241497</v>
      </c>
      <c r="O36" s="60">
        <f t="shared" si="4"/>
        <v>639418</v>
      </c>
      <c r="P36" s="60">
        <f t="shared" si="4"/>
        <v>1645522</v>
      </c>
      <c r="Q36" s="60">
        <f t="shared" si="4"/>
        <v>949436</v>
      </c>
      <c r="R36" s="60">
        <f t="shared" si="4"/>
        <v>3234376</v>
      </c>
      <c r="S36" s="60">
        <f t="shared" si="4"/>
        <v>-3148</v>
      </c>
      <c r="T36" s="60">
        <f t="shared" si="4"/>
        <v>1343608</v>
      </c>
      <c r="U36" s="60">
        <f t="shared" si="4"/>
        <v>7351389</v>
      </c>
      <c r="V36" s="60">
        <f t="shared" si="4"/>
        <v>8691849</v>
      </c>
      <c r="W36" s="60">
        <f t="shared" si="4"/>
        <v>30313838</v>
      </c>
      <c r="X36" s="60">
        <f t="shared" si="4"/>
        <v>44853300</v>
      </c>
      <c r="Y36" s="60">
        <f t="shared" si="4"/>
        <v>-14539462</v>
      </c>
      <c r="Z36" s="140">
        <f aca="true" t="shared" si="5" ref="Z36:Z49">+IF(X36&lt;&gt;0,+(Y36/X36)*100,0)</f>
        <v>-32.41559038019499</v>
      </c>
      <c r="AA36" s="155">
        <f>AA6+AA21</f>
        <v>44853300</v>
      </c>
    </row>
    <row r="37" spans="1:27" ht="13.5">
      <c r="A37" s="291" t="s">
        <v>205</v>
      </c>
      <c r="B37" s="142"/>
      <c r="C37" s="62">
        <f t="shared" si="4"/>
        <v>850622</v>
      </c>
      <c r="D37" s="156">
        <f t="shared" si="4"/>
        <v>0</v>
      </c>
      <c r="E37" s="60">
        <f t="shared" si="4"/>
        <v>1820000</v>
      </c>
      <c r="F37" s="60">
        <f t="shared" si="4"/>
        <v>1820000</v>
      </c>
      <c r="G37" s="60">
        <f t="shared" si="4"/>
        <v>0</v>
      </c>
      <c r="H37" s="60">
        <f t="shared" si="4"/>
        <v>229283</v>
      </c>
      <c r="I37" s="60">
        <f t="shared" si="4"/>
        <v>0</v>
      </c>
      <c r="J37" s="60">
        <f t="shared" si="4"/>
        <v>229283</v>
      </c>
      <c r="K37" s="60">
        <f t="shared" si="4"/>
        <v>0</v>
      </c>
      <c r="L37" s="60">
        <f t="shared" si="4"/>
        <v>764726</v>
      </c>
      <c r="M37" s="60">
        <f t="shared" si="4"/>
        <v>0</v>
      </c>
      <c r="N37" s="60">
        <f t="shared" si="4"/>
        <v>764726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314181</v>
      </c>
      <c r="V37" s="60">
        <f t="shared" si="4"/>
        <v>314181</v>
      </c>
      <c r="W37" s="60">
        <f t="shared" si="4"/>
        <v>1308190</v>
      </c>
      <c r="X37" s="60">
        <f t="shared" si="4"/>
        <v>1820000</v>
      </c>
      <c r="Y37" s="60">
        <f t="shared" si="4"/>
        <v>-511810</v>
      </c>
      <c r="Z37" s="140">
        <f t="shared" si="5"/>
        <v>-28.12142857142857</v>
      </c>
      <c r="AA37" s="155">
        <f>AA7+AA22</f>
        <v>1820000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18000000</v>
      </c>
      <c r="F40" s="60">
        <f t="shared" si="4"/>
        <v>18000000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18000000</v>
      </c>
      <c r="Y40" s="60">
        <f t="shared" si="4"/>
        <v>-18000000</v>
      </c>
      <c r="Z40" s="140">
        <f t="shared" si="5"/>
        <v>-100</v>
      </c>
      <c r="AA40" s="155">
        <f>AA10+AA25</f>
        <v>18000000</v>
      </c>
    </row>
    <row r="41" spans="1:27" ht="13.5">
      <c r="A41" s="292" t="s">
        <v>209</v>
      </c>
      <c r="B41" s="142"/>
      <c r="C41" s="293">
        <f aca="true" t="shared" si="6" ref="C41:Y41">SUM(C36:C40)</f>
        <v>36549493</v>
      </c>
      <c r="D41" s="294">
        <f t="shared" si="6"/>
        <v>0</v>
      </c>
      <c r="E41" s="295">
        <f t="shared" si="6"/>
        <v>64673300</v>
      </c>
      <c r="F41" s="295">
        <f t="shared" si="6"/>
        <v>64673300</v>
      </c>
      <c r="G41" s="295">
        <f t="shared" si="6"/>
        <v>0</v>
      </c>
      <c r="H41" s="295">
        <f t="shared" si="6"/>
        <v>8375399</v>
      </c>
      <c r="I41" s="295">
        <f t="shared" si="6"/>
        <v>0</v>
      </c>
      <c r="J41" s="295">
        <f t="shared" si="6"/>
        <v>8375399</v>
      </c>
      <c r="K41" s="295">
        <f t="shared" si="6"/>
        <v>4498417</v>
      </c>
      <c r="L41" s="295">
        <f t="shared" si="6"/>
        <v>5852445</v>
      </c>
      <c r="M41" s="295">
        <f t="shared" si="6"/>
        <v>655361</v>
      </c>
      <c r="N41" s="295">
        <f t="shared" si="6"/>
        <v>11006223</v>
      </c>
      <c r="O41" s="295">
        <f t="shared" si="6"/>
        <v>639418</v>
      </c>
      <c r="P41" s="295">
        <f t="shared" si="6"/>
        <v>1645522</v>
      </c>
      <c r="Q41" s="295">
        <f t="shared" si="6"/>
        <v>949436</v>
      </c>
      <c r="R41" s="295">
        <f t="shared" si="6"/>
        <v>3234376</v>
      </c>
      <c r="S41" s="295">
        <f t="shared" si="6"/>
        <v>-3148</v>
      </c>
      <c r="T41" s="295">
        <f t="shared" si="6"/>
        <v>1343608</v>
      </c>
      <c r="U41" s="295">
        <f t="shared" si="6"/>
        <v>7665570</v>
      </c>
      <c r="V41" s="295">
        <f t="shared" si="6"/>
        <v>9006030</v>
      </c>
      <c r="W41" s="295">
        <f t="shared" si="6"/>
        <v>31622028</v>
      </c>
      <c r="X41" s="295">
        <f t="shared" si="6"/>
        <v>64673300</v>
      </c>
      <c r="Y41" s="295">
        <f t="shared" si="6"/>
        <v>-33051272</v>
      </c>
      <c r="Z41" s="296">
        <f t="shared" si="5"/>
        <v>-51.104972221921564</v>
      </c>
      <c r="AA41" s="297">
        <f>SUM(AA36:AA40)</f>
        <v>64673300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1704086</v>
      </c>
      <c r="D45" s="129">
        <f t="shared" si="7"/>
        <v>0</v>
      </c>
      <c r="E45" s="54">
        <f t="shared" si="7"/>
        <v>9869070</v>
      </c>
      <c r="F45" s="54">
        <f t="shared" si="7"/>
        <v>9869070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28700</v>
      </c>
      <c r="L45" s="54">
        <f t="shared" si="7"/>
        <v>0</v>
      </c>
      <c r="M45" s="54">
        <f t="shared" si="7"/>
        <v>57700</v>
      </c>
      <c r="N45" s="54">
        <f t="shared" si="7"/>
        <v>86400</v>
      </c>
      <c r="O45" s="54">
        <f t="shared" si="7"/>
        <v>1170213</v>
      </c>
      <c r="P45" s="54">
        <f t="shared" si="7"/>
        <v>4000</v>
      </c>
      <c r="Q45" s="54">
        <f t="shared" si="7"/>
        <v>900874</v>
      </c>
      <c r="R45" s="54">
        <f t="shared" si="7"/>
        <v>2075087</v>
      </c>
      <c r="S45" s="54">
        <f t="shared" si="7"/>
        <v>59561</v>
      </c>
      <c r="T45" s="54">
        <f t="shared" si="7"/>
        <v>414854</v>
      </c>
      <c r="U45" s="54">
        <f t="shared" si="7"/>
        <v>2689408</v>
      </c>
      <c r="V45" s="54">
        <f t="shared" si="7"/>
        <v>3163823</v>
      </c>
      <c r="W45" s="54">
        <f t="shared" si="7"/>
        <v>5325310</v>
      </c>
      <c r="X45" s="54">
        <f t="shared" si="7"/>
        <v>9869070</v>
      </c>
      <c r="Y45" s="54">
        <f t="shared" si="7"/>
        <v>-4543760</v>
      </c>
      <c r="Z45" s="184">
        <f t="shared" si="5"/>
        <v>-46.040407049499095</v>
      </c>
      <c r="AA45" s="130">
        <f t="shared" si="8"/>
        <v>9869070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500000</v>
      </c>
      <c r="Y48" s="54">
        <f t="shared" si="7"/>
        <v>-500000</v>
      </c>
      <c r="Z48" s="184">
        <f t="shared" si="5"/>
        <v>-100</v>
      </c>
      <c r="AA48" s="130">
        <f t="shared" si="8"/>
        <v>500000</v>
      </c>
    </row>
    <row r="49" spans="1:27" ht="13.5">
      <c r="A49" s="308" t="s">
        <v>219</v>
      </c>
      <c r="B49" s="149"/>
      <c r="C49" s="239">
        <f aca="true" t="shared" si="9" ref="C49:Y49">SUM(C41:C48)</f>
        <v>38253579</v>
      </c>
      <c r="D49" s="218">
        <f t="shared" si="9"/>
        <v>0</v>
      </c>
      <c r="E49" s="220">
        <f t="shared" si="9"/>
        <v>75042370</v>
      </c>
      <c r="F49" s="220">
        <f t="shared" si="9"/>
        <v>75042370</v>
      </c>
      <c r="G49" s="220">
        <f t="shared" si="9"/>
        <v>0</v>
      </c>
      <c r="H49" s="220">
        <f t="shared" si="9"/>
        <v>8375399</v>
      </c>
      <c r="I49" s="220">
        <f t="shared" si="9"/>
        <v>0</v>
      </c>
      <c r="J49" s="220">
        <f t="shared" si="9"/>
        <v>8375399</v>
      </c>
      <c r="K49" s="220">
        <f t="shared" si="9"/>
        <v>4527117</v>
      </c>
      <c r="L49" s="220">
        <f t="shared" si="9"/>
        <v>5852445</v>
      </c>
      <c r="M49" s="220">
        <f t="shared" si="9"/>
        <v>713061</v>
      </c>
      <c r="N49" s="220">
        <f t="shared" si="9"/>
        <v>11092623</v>
      </c>
      <c r="O49" s="220">
        <f t="shared" si="9"/>
        <v>1809631</v>
      </c>
      <c r="P49" s="220">
        <f t="shared" si="9"/>
        <v>1649522</v>
      </c>
      <c r="Q49" s="220">
        <f t="shared" si="9"/>
        <v>1850310</v>
      </c>
      <c r="R49" s="220">
        <f t="shared" si="9"/>
        <v>5309463</v>
      </c>
      <c r="S49" s="220">
        <f t="shared" si="9"/>
        <v>56413</v>
      </c>
      <c r="T49" s="220">
        <f t="shared" si="9"/>
        <v>1758462</v>
      </c>
      <c r="U49" s="220">
        <f t="shared" si="9"/>
        <v>10354978</v>
      </c>
      <c r="V49" s="220">
        <f t="shared" si="9"/>
        <v>12169853</v>
      </c>
      <c r="W49" s="220">
        <f t="shared" si="9"/>
        <v>36947338</v>
      </c>
      <c r="X49" s="220">
        <f t="shared" si="9"/>
        <v>75042370</v>
      </c>
      <c r="Y49" s="220">
        <f t="shared" si="9"/>
        <v>-38095032</v>
      </c>
      <c r="Z49" s="221">
        <f t="shared" si="5"/>
        <v>-50.76469733032153</v>
      </c>
      <c r="AA49" s="222">
        <f>SUM(AA41:AA48)</f>
        <v>75042370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12119804</v>
      </c>
      <c r="F51" s="54">
        <f t="shared" si="10"/>
        <v>12119804</v>
      </c>
      <c r="G51" s="54">
        <f t="shared" si="10"/>
        <v>26909</v>
      </c>
      <c r="H51" s="54">
        <f t="shared" si="10"/>
        <v>0</v>
      </c>
      <c r="I51" s="54">
        <f t="shared" si="10"/>
        <v>0</v>
      </c>
      <c r="J51" s="54">
        <f t="shared" si="10"/>
        <v>26909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26909</v>
      </c>
      <c r="X51" s="54">
        <f t="shared" si="10"/>
        <v>12119804</v>
      </c>
      <c r="Y51" s="54">
        <f t="shared" si="10"/>
        <v>-12092895</v>
      </c>
      <c r="Z51" s="184">
        <f>+IF(X51&lt;&gt;0,+(Y51/X51)*100,0)</f>
        <v>-99.77797495735079</v>
      </c>
      <c r="AA51" s="130">
        <f>SUM(AA57:AA61)</f>
        <v>12119804</v>
      </c>
    </row>
    <row r="52" spans="1:27" ht="13.5">
      <c r="A52" s="310" t="s">
        <v>204</v>
      </c>
      <c r="B52" s="142"/>
      <c r="C52" s="62"/>
      <c r="D52" s="156"/>
      <c r="E52" s="60">
        <v>8120000</v>
      </c>
      <c r="F52" s="60">
        <v>8120000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8120000</v>
      </c>
      <c r="Y52" s="60">
        <v>-8120000</v>
      </c>
      <c r="Z52" s="140">
        <v>-100</v>
      </c>
      <c r="AA52" s="155">
        <v>8120000</v>
      </c>
    </row>
    <row r="53" spans="1:27" ht="13.5">
      <c r="A53" s="310" t="s">
        <v>205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800000</v>
      </c>
      <c r="Y53" s="60">
        <v>-800000</v>
      </c>
      <c r="Z53" s="140">
        <v>-100</v>
      </c>
      <c r="AA53" s="155">
        <v>800000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8920000</v>
      </c>
      <c r="F57" s="295">
        <f t="shared" si="11"/>
        <v>8920000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8920000</v>
      </c>
      <c r="Y57" s="295">
        <f t="shared" si="11"/>
        <v>-8920000</v>
      </c>
      <c r="Z57" s="296">
        <f>+IF(X57&lt;&gt;0,+(Y57/X57)*100,0)</f>
        <v>-100</v>
      </c>
      <c r="AA57" s="297">
        <f>SUM(AA52:AA56)</f>
        <v>8920000</v>
      </c>
    </row>
    <row r="58" spans="1:27" ht="13.5">
      <c r="A58" s="311" t="s">
        <v>210</v>
      </c>
      <c r="B58" s="136"/>
      <c r="C58" s="62"/>
      <c r="D58" s="156"/>
      <c r="E58" s="60">
        <v>500000</v>
      </c>
      <c r="F58" s="60">
        <v>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500000</v>
      </c>
      <c r="Y58" s="60">
        <v>-500000</v>
      </c>
      <c r="Z58" s="140">
        <v>-100</v>
      </c>
      <c r="AA58" s="155">
        <v>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2699804</v>
      </c>
      <c r="F61" s="60">
        <v>2699804</v>
      </c>
      <c r="G61" s="60">
        <v>26909</v>
      </c>
      <c r="H61" s="60"/>
      <c r="I61" s="60"/>
      <c r="J61" s="60">
        <v>26909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26909</v>
      </c>
      <c r="X61" s="60">
        <v>2699804</v>
      </c>
      <c r="Y61" s="60">
        <v>-2672895</v>
      </c>
      <c r="Z61" s="140">
        <v>-99</v>
      </c>
      <c r="AA61" s="155">
        <v>2699804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>
        <v>19384944</v>
      </c>
      <c r="E68" s="60">
        <v>12120044</v>
      </c>
      <c r="F68" s="60">
        <v>19860368</v>
      </c>
      <c r="G68" s="60"/>
      <c r="H68" s="60">
        <v>197000</v>
      </c>
      <c r="I68" s="60">
        <v>59120</v>
      </c>
      <c r="J68" s="60">
        <v>256120</v>
      </c>
      <c r="K68" s="60"/>
      <c r="L68" s="60">
        <v>195000</v>
      </c>
      <c r="M68" s="60">
        <v>2789011</v>
      </c>
      <c r="N68" s="60">
        <v>2984011</v>
      </c>
      <c r="O68" s="60">
        <v>880043</v>
      </c>
      <c r="P68" s="60">
        <v>478682</v>
      </c>
      <c r="Q68" s="60">
        <v>786839</v>
      </c>
      <c r="R68" s="60">
        <v>2145564</v>
      </c>
      <c r="S68" s="60">
        <v>221743</v>
      </c>
      <c r="T68" s="60">
        <v>142660</v>
      </c>
      <c r="U68" s="60"/>
      <c r="V68" s="60">
        <v>364403</v>
      </c>
      <c r="W68" s="60">
        <v>5750098</v>
      </c>
      <c r="X68" s="60">
        <v>19860368</v>
      </c>
      <c r="Y68" s="60">
        <v>-14110270</v>
      </c>
      <c r="Z68" s="140">
        <v>-71.05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19384944</v>
      </c>
      <c r="E69" s="220">
        <f t="shared" si="12"/>
        <v>12120044</v>
      </c>
      <c r="F69" s="220">
        <f t="shared" si="12"/>
        <v>19860368</v>
      </c>
      <c r="G69" s="220">
        <f t="shared" si="12"/>
        <v>0</v>
      </c>
      <c r="H69" s="220">
        <f t="shared" si="12"/>
        <v>197000</v>
      </c>
      <c r="I69" s="220">
        <f t="shared" si="12"/>
        <v>59120</v>
      </c>
      <c r="J69" s="220">
        <f t="shared" si="12"/>
        <v>256120</v>
      </c>
      <c r="K69" s="220">
        <f t="shared" si="12"/>
        <v>0</v>
      </c>
      <c r="L69" s="220">
        <f t="shared" si="12"/>
        <v>195000</v>
      </c>
      <c r="M69" s="220">
        <f t="shared" si="12"/>
        <v>2789011</v>
      </c>
      <c r="N69" s="220">
        <f t="shared" si="12"/>
        <v>2984011</v>
      </c>
      <c r="O69" s="220">
        <f t="shared" si="12"/>
        <v>880043</v>
      </c>
      <c r="P69" s="220">
        <f t="shared" si="12"/>
        <v>478682</v>
      </c>
      <c r="Q69" s="220">
        <f t="shared" si="12"/>
        <v>786839</v>
      </c>
      <c r="R69" s="220">
        <f t="shared" si="12"/>
        <v>2145564</v>
      </c>
      <c r="S69" s="220">
        <f t="shared" si="12"/>
        <v>221743</v>
      </c>
      <c r="T69" s="220">
        <f t="shared" si="12"/>
        <v>142660</v>
      </c>
      <c r="U69" s="220">
        <f t="shared" si="12"/>
        <v>0</v>
      </c>
      <c r="V69" s="220">
        <f t="shared" si="12"/>
        <v>364403</v>
      </c>
      <c r="W69" s="220">
        <f t="shared" si="12"/>
        <v>5750098</v>
      </c>
      <c r="X69" s="220">
        <f t="shared" si="12"/>
        <v>19860368</v>
      </c>
      <c r="Y69" s="220">
        <f t="shared" si="12"/>
        <v>-14110270</v>
      </c>
      <c r="Z69" s="221">
        <f>+IF(X69&lt;&gt;0,+(Y69/X69)*100,0)</f>
        <v>-71.04737434875325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36549493</v>
      </c>
      <c r="D5" s="357">
        <f t="shared" si="0"/>
        <v>0</v>
      </c>
      <c r="E5" s="356">
        <f t="shared" si="0"/>
        <v>64673300</v>
      </c>
      <c r="F5" s="358">
        <f t="shared" si="0"/>
        <v>64673300</v>
      </c>
      <c r="G5" s="358">
        <f t="shared" si="0"/>
        <v>0</v>
      </c>
      <c r="H5" s="356">
        <f t="shared" si="0"/>
        <v>8375399</v>
      </c>
      <c r="I5" s="356">
        <f t="shared" si="0"/>
        <v>0</v>
      </c>
      <c r="J5" s="358">
        <f t="shared" si="0"/>
        <v>8375399</v>
      </c>
      <c r="K5" s="358">
        <f t="shared" si="0"/>
        <v>4498417</v>
      </c>
      <c r="L5" s="356">
        <f t="shared" si="0"/>
        <v>5852445</v>
      </c>
      <c r="M5" s="356">
        <f t="shared" si="0"/>
        <v>655361</v>
      </c>
      <c r="N5" s="358">
        <f t="shared" si="0"/>
        <v>11006223</v>
      </c>
      <c r="O5" s="358">
        <f t="shared" si="0"/>
        <v>639418</v>
      </c>
      <c r="P5" s="356">
        <f t="shared" si="0"/>
        <v>1645522</v>
      </c>
      <c r="Q5" s="356">
        <f t="shared" si="0"/>
        <v>949436</v>
      </c>
      <c r="R5" s="358">
        <f t="shared" si="0"/>
        <v>3234376</v>
      </c>
      <c r="S5" s="358">
        <f t="shared" si="0"/>
        <v>-3148</v>
      </c>
      <c r="T5" s="356">
        <f t="shared" si="0"/>
        <v>1343608</v>
      </c>
      <c r="U5" s="356">
        <f t="shared" si="0"/>
        <v>7665570</v>
      </c>
      <c r="V5" s="358">
        <f t="shared" si="0"/>
        <v>9006030</v>
      </c>
      <c r="W5" s="358">
        <f t="shared" si="0"/>
        <v>31622028</v>
      </c>
      <c r="X5" s="356">
        <f t="shared" si="0"/>
        <v>64673300</v>
      </c>
      <c r="Y5" s="358">
        <f t="shared" si="0"/>
        <v>-33051272</v>
      </c>
      <c r="Z5" s="359">
        <f>+IF(X5&lt;&gt;0,+(Y5/X5)*100,0)</f>
        <v>-51.104972221921564</v>
      </c>
      <c r="AA5" s="360">
        <f>+AA6+AA8+AA11+AA13+AA15</f>
        <v>64673300</v>
      </c>
    </row>
    <row r="6" spans="1:27" ht="13.5">
      <c r="A6" s="361" t="s">
        <v>204</v>
      </c>
      <c r="B6" s="142"/>
      <c r="C6" s="60">
        <f>+C7</f>
        <v>35698871</v>
      </c>
      <c r="D6" s="340">
        <f aca="true" t="shared" si="1" ref="D6:AA6">+D7</f>
        <v>0</v>
      </c>
      <c r="E6" s="60">
        <f t="shared" si="1"/>
        <v>44853300</v>
      </c>
      <c r="F6" s="59">
        <f t="shared" si="1"/>
        <v>44853300</v>
      </c>
      <c r="G6" s="59">
        <f t="shared" si="1"/>
        <v>0</v>
      </c>
      <c r="H6" s="60">
        <f t="shared" si="1"/>
        <v>8146116</v>
      </c>
      <c r="I6" s="60">
        <f t="shared" si="1"/>
        <v>0</v>
      </c>
      <c r="J6" s="59">
        <f t="shared" si="1"/>
        <v>8146116</v>
      </c>
      <c r="K6" s="59">
        <f t="shared" si="1"/>
        <v>4498417</v>
      </c>
      <c r="L6" s="60">
        <f t="shared" si="1"/>
        <v>5087719</v>
      </c>
      <c r="M6" s="60">
        <f t="shared" si="1"/>
        <v>655361</v>
      </c>
      <c r="N6" s="59">
        <f t="shared" si="1"/>
        <v>10241497</v>
      </c>
      <c r="O6" s="59">
        <f t="shared" si="1"/>
        <v>639418</v>
      </c>
      <c r="P6" s="60">
        <f t="shared" si="1"/>
        <v>1645522</v>
      </c>
      <c r="Q6" s="60">
        <f t="shared" si="1"/>
        <v>949436</v>
      </c>
      <c r="R6" s="59">
        <f t="shared" si="1"/>
        <v>3234376</v>
      </c>
      <c r="S6" s="59">
        <f t="shared" si="1"/>
        <v>-3148</v>
      </c>
      <c r="T6" s="60">
        <f t="shared" si="1"/>
        <v>1343608</v>
      </c>
      <c r="U6" s="60">
        <f t="shared" si="1"/>
        <v>7351389</v>
      </c>
      <c r="V6" s="59">
        <f t="shared" si="1"/>
        <v>8691849</v>
      </c>
      <c r="W6" s="59">
        <f t="shared" si="1"/>
        <v>30313838</v>
      </c>
      <c r="X6" s="60">
        <f t="shared" si="1"/>
        <v>44853300</v>
      </c>
      <c r="Y6" s="59">
        <f t="shared" si="1"/>
        <v>-14539462</v>
      </c>
      <c r="Z6" s="61">
        <f>+IF(X6&lt;&gt;0,+(Y6/X6)*100,0)</f>
        <v>-32.41559038019499</v>
      </c>
      <c r="AA6" s="62">
        <f t="shared" si="1"/>
        <v>44853300</v>
      </c>
    </row>
    <row r="7" spans="1:27" ht="13.5">
      <c r="A7" s="291" t="s">
        <v>228</v>
      </c>
      <c r="B7" s="142"/>
      <c r="C7" s="60">
        <v>35698871</v>
      </c>
      <c r="D7" s="340"/>
      <c r="E7" s="60">
        <v>44853300</v>
      </c>
      <c r="F7" s="59">
        <v>44853300</v>
      </c>
      <c r="G7" s="59"/>
      <c r="H7" s="60">
        <v>8146116</v>
      </c>
      <c r="I7" s="60"/>
      <c r="J7" s="59">
        <v>8146116</v>
      </c>
      <c r="K7" s="59">
        <v>4498417</v>
      </c>
      <c r="L7" s="60">
        <v>5087719</v>
      </c>
      <c r="M7" s="60">
        <v>655361</v>
      </c>
      <c r="N7" s="59">
        <v>10241497</v>
      </c>
      <c r="O7" s="59">
        <v>639418</v>
      </c>
      <c r="P7" s="60">
        <v>1645522</v>
      </c>
      <c r="Q7" s="60">
        <v>949436</v>
      </c>
      <c r="R7" s="59">
        <v>3234376</v>
      </c>
      <c r="S7" s="59">
        <v>-3148</v>
      </c>
      <c r="T7" s="60">
        <v>1343608</v>
      </c>
      <c r="U7" s="60">
        <v>7351389</v>
      </c>
      <c r="V7" s="59">
        <v>8691849</v>
      </c>
      <c r="W7" s="59">
        <v>30313838</v>
      </c>
      <c r="X7" s="60">
        <v>44853300</v>
      </c>
      <c r="Y7" s="59">
        <v>-14539462</v>
      </c>
      <c r="Z7" s="61">
        <v>-32.42</v>
      </c>
      <c r="AA7" s="62">
        <v>44853300</v>
      </c>
    </row>
    <row r="8" spans="1:27" ht="13.5">
      <c r="A8" s="361" t="s">
        <v>205</v>
      </c>
      <c r="B8" s="142"/>
      <c r="C8" s="60">
        <f aca="true" t="shared" si="2" ref="C8:Y8">SUM(C9:C10)</f>
        <v>850622</v>
      </c>
      <c r="D8" s="340">
        <f t="shared" si="2"/>
        <v>0</v>
      </c>
      <c r="E8" s="60">
        <f t="shared" si="2"/>
        <v>1820000</v>
      </c>
      <c r="F8" s="59">
        <f t="shared" si="2"/>
        <v>1820000</v>
      </c>
      <c r="G8" s="59">
        <f t="shared" si="2"/>
        <v>0</v>
      </c>
      <c r="H8" s="60">
        <f t="shared" si="2"/>
        <v>229283</v>
      </c>
      <c r="I8" s="60">
        <f t="shared" si="2"/>
        <v>0</v>
      </c>
      <c r="J8" s="59">
        <f t="shared" si="2"/>
        <v>229283</v>
      </c>
      <c r="K8" s="59">
        <f t="shared" si="2"/>
        <v>0</v>
      </c>
      <c r="L8" s="60">
        <f t="shared" si="2"/>
        <v>764726</v>
      </c>
      <c r="M8" s="60">
        <f t="shared" si="2"/>
        <v>0</v>
      </c>
      <c r="N8" s="59">
        <f t="shared" si="2"/>
        <v>764726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314181</v>
      </c>
      <c r="V8" s="59">
        <f t="shared" si="2"/>
        <v>314181</v>
      </c>
      <c r="W8" s="59">
        <f t="shared" si="2"/>
        <v>1308190</v>
      </c>
      <c r="X8" s="60">
        <f t="shared" si="2"/>
        <v>1820000</v>
      </c>
      <c r="Y8" s="59">
        <f t="shared" si="2"/>
        <v>-511810</v>
      </c>
      <c r="Z8" s="61">
        <f>+IF(X8&lt;&gt;0,+(Y8/X8)*100,0)</f>
        <v>-28.12142857142857</v>
      </c>
      <c r="AA8" s="62">
        <f>SUM(AA9:AA10)</f>
        <v>1820000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850622</v>
      </c>
      <c r="D10" s="340"/>
      <c r="E10" s="60">
        <v>1820000</v>
      </c>
      <c r="F10" s="59">
        <v>1820000</v>
      </c>
      <c r="G10" s="59"/>
      <c r="H10" s="60">
        <v>229283</v>
      </c>
      <c r="I10" s="60"/>
      <c r="J10" s="59">
        <v>229283</v>
      </c>
      <c r="K10" s="59"/>
      <c r="L10" s="60">
        <v>764726</v>
      </c>
      <c r="M10" s="60"/>
      <c r="N10" s="59">
        <v>764726</v>
      </c>
      <c r="O10" s="59"/>
      <c r="P10" s="60"/>
      <c r="Q10" s="60"/>
      <c r="R10" s="59"/>
      <c r="S10" s="59"/>
      <c r="T10" s="60"/>
      <c r="U10" s="60">
        <v>314181</v>
      </c>
      <c r="V10" s="59">
        <v>314181</v>
      </c>
      <c r="W10" s="59">
        <v>1308190</v>
      </c>
      <c r="X10" s="60">
        <v>1820000</v>
      </c>
      <c r="Y10" s="59">
        <v>-511810</v>
      </c>
      <c r="Z10" s="61">
        <v>-28.12</v>
      </c>
      <c r="AA10" s="62">
        <v>1820000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18000000</v>
      </c>
      <c r="F15" s="59">
        <f t="shared" si="5"/>
        <v>18000000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18000000</v>
      </c>
      <c r="Y15" s="59">
        <f t="shared" si="5"/>
        <v>-18000000</v>
      </c>
      <c r="Z15" s="61">
        <f>+IF(X15&lt;&gt;0,+(Y15/X15)*100,0)</f>
        <v>-100</v>
      </c>
      <c r="AA15" s="62">
        <f>SUM(AA16:AA20)</f>
        <v>18000000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18000000</v>
      </c>
      <c r="F20" s="59">
        <v>18000000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18000000</v>
      </c>
      <c r="Y20" s="59">
        <v>-18000000</v>
      </c>
      <c r="Z20" s="61">
        <v>-100</v>
      </c>
      <c r="AA20" s="62">
        <v>18000000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1704086</v>
      </c>
      <c r="D40" s="344">
        <f t="shared" si="9"/>
        <v>0</v>
      </c>
      <c r="E40" s="343">
        <f t="shared" si="9"/>
        <v>9869070</v>
      </c>
      <c r="F40" s="345">
        <f t="shared" si="9"/>
        <v>9869070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28700</v>
      </c>
      <c r="L40" s="343">
        <f t="shared" si="9"/>
        <v>0</v>
      </c>
      <c r="M40" s="343">
        <f t="shared" si="9"/>
        <v>57700</v>
      </c>
      <c r="N40" s="345">
        <f t="shared" si="9"/>
        <v>86400</v>
      </c>
      <c r="O40" s="345">
        <f t="shared" si="9"/>
        <v>1170213</v>
      </c>
      <c r="P40" s="343">
        <f t="shared" si="9"/>
        <v>4000</v>
      </c>
      <c r="Q40" s="343">
        <f t="shared" si="9"/>
        <v>900874</v>
      </c>
      <c r="R40" s="345">
        <f t="shared" si="9"/>
        <v>2075087</v>
      </c>
      <c r="S40" s="345">
        <f t="shared" si="9"/>
        <v>59561</v>
      </c>
      <c r="T40" s="343">
        <f t="shared" si="9"/>
        <v>414854</v>
      </c>
      <c r="U40" s="343">
        <f t="shared" si="9"/>
        <v>2689408</v>
      </c>
      <c r="V40" s="345">
        <f t="shared" si="9"/>
        <v>3163823</v>
      </c>
      <c r="W40" s="345">
        <f t="shared" si="9"/>
        <v>5325310</v>
      </c>
      <c r="X40" s="343">
        <f t="shared" si="9"/>
        <v>9869070</v>
      </c>
      <c r="Y40" s="345">
        <f t="shared" si="9"/>
        <v>-4543760</v>
      </c>
      <c r="Z40" s="336">
        <f>+IF(X40&lt;&gt;0,+(Y40/X40)*100,0)</f>
        <v>-46.040407049499095</v>
      </c>
      <c r="AA40" s="350">
        <f>SUM(AA41:AA49)</f>
        <v>9869070</v>
      </c>
    </row>
    <row r="41" spans="1:27" ht="13.5">
      <c r="A41" s="361" t="s">
        <v>247</v>
      </c>
      <c r="B41" s="142"/>
      <c r="C41" s="362">
        <v>1457225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>
        <v>425439</v>
      </c>
      <c r="P41" s="362"/>
      <c r="Q41" s="362"/>
      <c r="R41" s="364">
        <v>425439</v>
      </c>
      <c r="S41" s="364">
        <v>59561</v>
      </c>
      <c r="T41" s="362"/>
      <c r="U41" s="362">
        <v>321780</v>
      </c>
      <c r="V41" s="364">
        <v>381341</v>
      </c>
      <c r="W41" s="364">
        <v>806780</v>
      </c>
      <c r="X41" s="362">
        <v>500000</v>
      </c>
      <c r="Y41" s="364">
        <v>306780</v>
      </c>
      <c r="Z41" s="365">
        <v>61.36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1600000</v>
      </c>
      <c r="F42" s="53">
        <f t="shared" si="10"/>
        <v>1600000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1600000</v>
      </c>
      <c r="Y42" s="53">
        <f t="shared" si="10"/>
        <v>-1600000</v>
      </c>
      <c r="Z42" s="94">
        <f>+IF(X42&lt;&gt;0,+(Y42/X42)*100,0)</f>
        <v>-100</v>
      </c>
      <c r="AA42" s="95">
        <f>+AA62</f>
        <v>1600000</v>
      </c>
    </row>
    <row r="43" spans="1:27" ht="13.5">
      <c r="A43" s="361" t="s">
        <v>249</v>
      </c>
      <c r="B43" s="136"/>
      <c r="C43" s="275"/>
      <c r="D43" s="369"/>
      <c r="E43" s="305">
        <v>4100000</v>
      </c>
      <c r="F43" s="370">
        <v>4100000</v>
      </c>
      <c r="G43" s="370"/>
      <c r="H43" s="305"/>
      <c r="I43" s="305"/>
      <c r="J43" s="370"/>
      <c r="K43" s="370"/>
      <c r="L43" s="305"/>
      <c r="M43" s="305"/>
      <c r="N43" s="370"/>
      <c r="O43" s="370">
        <v>705300</v>
      </c>
      <c r="P43" s="305"/>
      <c r="Q43" s="305">
        <v>175630</v>
      </c>
      <c r="R43" s="370">
        <v>880930</v>
      </c>
      <c r="S43" s="370"/>
      <c r="T43" s="305"/>
      <c r="U43" s="305">
        <v>2080000</v>
      </c>
      <c r="V43" s="370">
        <v>2080000</v>
      </c>
      <c r="W43" s="370">
        <v>2960930</v>
      </c>
      <c r="X43" s="305">
        <v>4100000</v>
      </c>
      <c r="Y43" s="370">
        <v>-1139070</v>
      </c>
      <c r="Z43" s="371">
        <v>-27.78</v>
      </c>
      <c r="AA43" s="303">
        <v>4100000</v>
      </c>
    </row>
    <row r="44" spans="1:27" ht="13.5">
      <c r="A44" s="361" t="s">
        <v>250</v>
      </c>
      <c r="B44" s="136"/>
      <c r="C44" s="60">
        <v>246861</v>
      </c>
      <c r="D44" s="368"/>
      <c r="E44" s="54">
        <v>424870</v>
      </c>
      <c r="F44" s="53">
        <v>424870</v>
      </c>
      <c r="G44" s="53"/>
      <c r="H44" s="54"/>
      <c r="I44" s="54"/>
      <c r="J44" s="53"/>
      <c r="K44" s="53">
        <v>28700</v>
      </c>
      <c r="L44" s="54"/>
      <c r="M44" s="54">
        <v>57700</v>
      </c>
      <c r="N44" s="53">
        <v>86400</v>
      </c>
      <c r="O44" s="53"/>
      <c r="P44" s="54">
        <v>4000</v>
      </c>
      <c r="Q44" s="54">
        <v>2800</v>
      </c>
      <c r="R44" s="53">
        <v>6800</v>
      </c>
      <c r="S44" s="53"/>
      <c r="T44" s="54">
        <v>214854</v>
      </c>
      <c r="U44" s="54">
        <v>287628</v>
      </c>
      <c r="V44" s="53">
        <v>502482</v>
      </c>
      <c r="W44" s="53">
        <v>595682</v>
      </c>
      <c r="X44" s="54">
        <v>424870</v>
      </c>
      <c r="Y44" s="53">
        <v>170812</v>
      </c>
      <c r="Z44" s="94">
        <v>40.2</v>
      </c>
      <c r="AA44" s="95">
        <v>424870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>
        <v>39474</v>
      </c>
      <c r="P48" s="54"/>
      <c r="Q48" s="54">
        <v>553828</v>
      </c>
      <c r="R48" s="53">
        <v>593302</v>
      </c>
      <c r="S48" s="53"/>
      <c r="T48" s="54">
        <v>200000</v>
      </c>
      <c r="U48" s="54"/>
      <c r="V48" s="53">
        <v>200000</v>
      </c>
      <c r="W48" s="53">
        <v>793302</v>
      </c>
      <c r="X48" s="54"/>
      <c r="Y48" s="53">
        <v>793302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3244200</v>
      </c>
      <c r="F49" s="53">
        <v>3244200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168616</v>
      </c>
      <c r="R49" s="53">
        <v>168616</v>
      </c>
      <c r="S49" s="53"/>
      <c r="T49" s="54"/>
      <c r="U49" s="54"/>
      <c r="V49" s="53"/>
      <c r="W49" s="53">
        <v>168616</v>
      </c>
      <c r="X49" s="54">
        <v>3244200</v>
      </c>
      <c r="Y49" s="53">
        <v>-3075584</v>
      </c>
      <c r="Z49" s="94">
        <v>-94.8</v>
      </c>
      <c r="AA49" s="95">
        <v>3244200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500000</v>
      </c>
      <c r="Y57" s="345">
        <f t="shared" si="13"/>
        <v>-500000</v>
      </c>
      <c r="Z57" s="336">
        <f>+IF(X57&lt;&gt;0,+(Y57/X57)*100,0)</f>
        <v>-100</v>
      </c>
      <c r="AA57" s="350">
        <f t="shared" si="13"/>
        <v>500000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500000</v>
      </c>
      <c r="Y58" s="59">
        <v>-500000</v>
      </c>
      <c r="Z58" s="61">
        <v>-100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38253579</v>
      </c>
      <c r="D60" s="346">
        <f t="shared" si="14"/>
        <v>0</v>
      </c>
      <c r="E60" s="219">
        <f t="shared" si="14"/>
        <v>75042370</v>
      </c>
      <c r="F60" s="264">
        <f t="shared" si="14"/>
        <v>75042370</v>
      </c>
      <c r="G60" s="264">
        <f t="shared" si="14"/>
        <v>0</v>
      </c>
      <c r="H60" s="219">
        <f t="shared" si="14"/>
        <v>8375399</v>
      </c>
      <c r="I60" s="219">
        <f t="shared" si="14"/>
        <v>0</v>
      </c>
      <c r="J60" s="264">
        <f t="shared" si="14"/>
        <v>8375399</v>
      </c>
      <c r="K60" s="264">
        <f t="shared" si="14"/>
        <v>4527117</v>
      </c>
      <c r="L60" s="219">
        <f t="shared" si="14"/>
        <v>5852445</v>
      </c>
      <c r="M60" s="219">
        <f t="shared" si="14"/>
        <v>713061</v>
      </c>
      <c r="N60" s="264">
        <f t="shared" si="14"/>
        <v>11092623</v>
      </c>
      <c r="O60" s="264">
        <f t="shared" si="14"/>
        <v>1809631</v>
      </c>
      <c r="P60" s="219">
        <f t="shared" si="14"/>
        <v>1649522</v>
      </c>
      <c r="Q60" s="219">
        <f t="shared" si="14"/>
        <v>1850310</v>
      </c>
      <c r="R60" s="264">
        <f t="shared" si="14"/>
        <v>5309463</v>
      </c>
      <c r="S60" s="264">
        <f t="shared" si="14"/>
        <v>56413</v>
      </c>
      <c r="T60" s="219">
        <f t="shared" si="14"/>
        <v>1758462</v>
      </c>
      <c r="U60" s="219">
        <f t="shared" si="14"/>
        <v>10354978</v>
      </c>
      <c r="V60" s="264">
        <f t="shared" si="14"/>
        <v>12169853</v>
      </c>
      <c r="W60" s="264">
        <f t="shared" si="14"/>
        <v>36947338</v>
      </c>
      <c r="X60" s="219">
        <f t="shared" si="14"/>
        <v>75042370</v>
      </c>
      <c r="Y60" s="264">
        <f t="shared" si="14"/>
        <v>-38095032</v>
      </c>
      <c r="Z60" s="337">
        <f>+IF(X60&lt;&gt;0,+(Y60/X60)*100,0)</f>
        <v>-50.76469733032153</v>
      </c>
      <c r="AA60" s="232">
        <f>+AA57+AA54+AA51+AA40+AA37+AA34+AA22+AA5</f>
        <v>75042370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1600000</v>
      </c>
      <c r="F62" s="349">
        <f t="shared" si="15"/>
        <v>1600000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1600000</v>
      </c>
      <c r="Y62" s="349">
        <f t="shared" si="15"/>
        <v>-1600000</v>
      </c>
      <c r="Z62" s="338">
        <f>+IF(X62&lt;&gt;0,+(Y62/X62)*100,0)</f>
        <v>-100</v>
      </c>
      <c r="AA62" s="351">
        <f>SUM(AA63:AA66)</f>
        <v>1600000</v>
      </c>
    </row>
    <row r="63" spans="1:27" ht="13.5">
      <c r="A63" s="361" t="s">
        <v>258</v>
      </c>
      <c r="B63" s="136"/>
      <c r="C63" s="60"/>
      <c r="D63" s="340"/>
      <c r="E63" s="60">
        <v>1600000</v>
      </c>
      <c r="F63" s="59">
        <v>1600000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1600000</v>
      </c>
      <c r="Y63" s="59">
        <v>-1600000</v>
      </c>
      <c r="Z63" s="61">
        <v>-100</v>
      </c>
      <c r="AA63" s="62">
        <v>1600000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2014-08-06T07:42:36Z</dcterms:created>
  <dcterms:modified xsi:type="dcterms:W3CDTF">2014-08-06T07:42:39Z</dcterms:modified>
  <cp:category/>
  <cp:version/>
  <cp:contentType/>
  <cp:contentStatus/>
</cp:coreProperties>
</file>