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<sst xmlns="http://schemas.openxmlformats.org/spreadsheetml/2006/main" count="855" uniqueCount="302">
  <si>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Nxuba(EC128)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</si>
  <si>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</si>
  <si>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</si>
  <si>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</si>
  <si>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</si>
  <si>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</si>
  <si>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</si>
  <si>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</si>
  <si>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</si>
  <si>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</si>
  <si>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</si>
  <si>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</si>
  <si>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</si>
  <si>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</si>
  <si>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</si>
  <si>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</si>
  <si>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</si>
  <si>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</si>
  <si>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</si>
  <si>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</si>
  <si>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</si>
  <si>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</si>
  <si>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</si>
  <si>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</si>
  <si>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</si>
  <si>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</si>
  <si>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</si>
  <si>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</si>
  <si>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</si>
  <si>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</si>
  <si>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</si>
  <si>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</si>
  <si>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</si>
  <si>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</si>
  <si>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</si>
  <si>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</si>
  <si>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</si>
  <si>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</si>
  <si>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</si>
  <si>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</si>
  <si>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</si>
  <si>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</si>
  <si>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</si>
  <si>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</si>
  <si>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</si>
  <si>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</si>
  <si>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</si>
  <si>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</si>
  <si>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</si>
  <si>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</si>
  <si>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</si>
  <si>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</si>
  <si>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</si>
  <si>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</si>
  <si>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</si>
  <si>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</si>
  <si>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</si>
  <si>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</si>
  <si>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</si>
  <si>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</si>
  <si>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</si>
  <si>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</si>
  <si>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</si>
  <si>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</si>
  <si>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</si>
  <si>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</si>
  <si>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</si>
  <si>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</si>
  <si>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</si>
  <si>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</si>
  <si>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Nxuba(EC128)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</si>
  <si>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</si>
  <si>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</si>
  <si>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</si>
  <si>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</si>
  <si>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</si>
  <si>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</si>
  <si>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</si>
  <si>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</si>
  <si>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</si>
  <si>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</si>
  <si>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</si>
  <si>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</si>
  <si>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</si>
  <si>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</si>
  <si>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</si>
  <si>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</si>
  <si>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</si>
  <si>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</si>
  <si>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</si>
  <si>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</si>
  <si>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</si>
  <si>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</si>
  <si>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</si>
  <si>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</si>
  <si>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</si>
  <si>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</si>
  <si>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</si>
  <si>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</si>
  <si>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</si>
  <si>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Nxuba(EC128)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</si>
  <si>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</si>
  <si>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</si>
  <si>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</si>
  <si>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</si>
  <si>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</si>
  <si>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</si>
  <si>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</si>
  <si>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</si>
  <si>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</si>
  <si>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</si>
  <si>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</si>
  <si>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</si>
  <si>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</si>
  <si>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</si>
  <si>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</si>
  <si>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</si>
  <si>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</si>
  <si>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</si>
  <si>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</si>
  <si>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</si>
  <si>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</si>
  <si>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</si>
  <si>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</si>
  <si>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</si>
  <si>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</si>
  <si>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</si>
  <si>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</si>
  <si>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</si>
  <si>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Nxuba(EC128)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</si>
  <si>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</si>
  <si>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</si>
  <si>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</si>
  <si>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</si>
  <si>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</si>
  <si>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</si>
  <si>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</si>
  <si>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</si>
  <si>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</si>
  <si>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</si>
  <si>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Nxuba(EC128)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</si>
  <si>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</si>
  <si>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</si>
  <si>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</si>
  <si>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</si>
  <si>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</si>
  <si>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</si>
  <si>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</si>
  <si>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</si>
  <si>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</si>
  <si>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</si>
  <si>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</si>
  <si>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</si>
  <si>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</si>
  <si>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</si>
  <si>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</si>
  <si>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</si>
  <si>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</si>
  <si>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</si>
  <si>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</si>
  <si>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</si>
  <si>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</si>
  <si>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</si>
  <si>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</si>
  <si>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</si>
  <si>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</si>
  <si>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</si>
  <si>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</si>
  <si>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</si>
  <si>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</si>
  <si>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</si>
  <si>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</si>
  <si>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</si>
  <si>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</si>
  <si>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Nxuba(EC128)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</si>
  <si>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</si>
  <si>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</si>
  <si>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</si>
  <si>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</si>
  <si>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</si>
  <si>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</si>
  <si>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</si>
  <si>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</si>
  <si>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</si>
  <si>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</si>
  <si>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</si>
  <si>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</si>
  <si>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</si>
  <si>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</si>
  <si>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</si>
  <si>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</si>
  <si>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</si>
  <si>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</si>
  <si>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</si>
  <si>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</si>
  <si>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</si>
  <si>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</si>
  <si>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</si>
  <si>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</si>
  <si>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</si>
  <si>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</si>
  <si>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Nxuba(EC128)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</si>
  <si>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</si>
  <si>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</si>
  <si>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</si>
  <si>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</si>
  <si>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</si>
  <si>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</si>
  <si>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</si>
  <si>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</si>
  <si>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</si>
  <si>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</si>
  <si>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</si>
  <si>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</si>
  <si>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</si>
  <si>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</si>
  <si>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</si>
  <si>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</si>
  <si>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</si>
  <si>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</si>
  <si>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</si>
  <si>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</si>
  <si>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</si>
  <si>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</si>
  <si>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</si>
  <si>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</si>
  <si>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Nxuba(EC128)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</si>
  <si>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</si>
  <si>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</si>
  <si>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</si>
  <si>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</si>
  <si>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</si>
  <si>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</si>
  <si>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</si>
  <si>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</si>
  <si>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</si>
  <si>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</si>
  <si>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</si>
  <si>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</si>
  <si>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</si>
  <si>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</si>
  <si>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</si>
  <si>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</si>
  <si>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</si>
  <si>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</si>
  <si>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</si>
  <si>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</si>
  <si>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</si>
  <si>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</si>
  <si>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</si>
  <si>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</si>
  <si>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</si>
  <si>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</si>
  <si>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</si>
  <si>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</si>
  <si>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</si>
  <si>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</si>
  <si>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</si>
  <si>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</si>
  <si>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</si>
  <si>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</si>
  <si>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</si>
  <si>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Nxuba(EC128)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</si>
  <si>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</si>
  <si>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</si>
  <si>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Eastern Cape: Nxuba(EC128)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</si>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</sst>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3093783</v>
      </c>
      <c r="C5" s="19">
        <v>0</v>
      </c>
      <c r="D5" s="59">
        <v>2421268</v>
      </c>
      <c r="E5" s="60">
        <v>2421268</v>
      </c>
      <c r="F5" s="60">
        <v>141089</v>
      </c>
      <c r="G5" s="60">
        <v>146719</v>
      </c>
      <c r="H5" s="60">
        <v>227935</v>
      </c>
      <c r="I5" s="60">
        <v>515743</v>
      </c>
      <c r="J5" s="60">
        <v>158205</v>
      </c>
      <c r="K5" s="60">
        <v>142394</v>
      </c>
      <c r="L5" s="60">
        <v>133660</v>
      </c>
      <c r="M5" s="60">
        <v>434259</v>
      </c>
      <c r="N5" s="60">
        <v>107283</v>
      </c>
      <c r="O5" s="60">
        <v>132211</v>
      </c>
      <c r="P5" s="60">
        <v>131632</v>
      </c>
      <c r="Q5" s="60">
        <v>371126</v>
      </c>
      <c r="R5" s="60">
        <v>136887</v>
      </c>
      <c r="S5" s="60">
        <v>139946</v>
      </c>
      <c r="T5" s="60">
        <v>221991</v>
      </c>
      <c r="U5" s="60">
        <v>498824</v>
      </c>
      <c r="V5" s="60">
        <v>1819952</v>
      </c>
      <c r="W5" s="60">
        <v>2421268</v>
      </c>
      <c r="X5" s="60">
        <v>-601316</v>
      </c>
      <c r="Y5" s="61">
        <v>-24.83</v>
      </c>
      <c r="Z5" s="62">
        <v>2421268</v>
      </c>
    </row>
    <row r="6" spans="1:26" ht="13.5">
      <c r="A6" s="58" t="s">
        <v>32</v>
      </c>
      <c r="B6" s="19">
        <v>18912263</v>
      </c>
      <c r="C6" s="19">
        <v>0</v>
      </c>
      <c r="D6" s="59">
        <v>25544748</v>
      </c>
      <c r="E6" s="60">
        <v>25544748</v>
      </c>
      <c r="F6" s="60">
        <v>1125200</v>
      </c>
      <c r="G6" s="60">
        <v>1106127</v>
      </c>
      <c r="H6" s="60">
        <v>1432082</v>
      </c>
      <c r="I6" s="60">
        <v>3663409</v>
      </c>
      <c r="J6" s="60">
        <v>1748877</v>
      </c>
      <c r="K6" s="60">
        <v>1100225</v>
      </c>
      <c r="L6" s="60">
        <v>1191691</v>
      </c>
      <c r="M6" s="60">
        <v>4040793</v>
      </c>
      <c r="N6" s="60">
        <v>1574634</v>
      </c>
      <c r="O6" s="60">
        <v>1365724</v>
      </c>
      <c r="P6" s="60">
        <v>1440191</v>
      </c>
      <c r="Q6" s="60">
        <v>4380549</v>
      </c>
      <c r="R6" s="60">
        <v>1619131</v>
      </c>
      <c r="S6" s="60">
        <v>1350205</v>
      </c>
      <c r="T6" s="60">
        <v>2086933</v>
      </c>
      <c r="U6" s="60">
        <v>5056269</v>
      </c>
      <c r="V6" s="60">
        <v>17141020</v>
      </c>
      <c r="W6" s="60">
        <v>25544748</v>
      </c>
      <c r="X6" s="60">
        <v>-8403728</v>
      </c>
      <c r="Y6" s="61">
        <v>-32.9</v>
      </c>
      <c r="Z6" s="62">
        <v>25544748</v>
      </c>
    </row>
    <row r="7" spans="1:26" ht="13.5">
      <c r="A7" s="58" t="s">
        <v>33</v>
      </c>
      <c r="B7" s="19">
        <v>2707673</v>
      </c>
      <c r="C7" s="19">
        <v>0</v>
      </c>
      <c r="D7" s="59">
        <v>0</v>
      </c>
      <c r="E7" s="60">
        <v>0</v>
      </c>
      <c r="F7" s="60">
        <v>0</v>
      </c>
      <c r="G7" s="60">
        <v>7098</v>
      </c>
      <c r="H7" s="60">
        <v>0</v>
      </c>
      <c r="I7" s="60">
        <v>7098</v>
      </c>
      <c r="J7" s="60">
        <v>636</v>
      </c>
      <c r="K7" s="60">
        <v>31</v>
      </c>
      <c r="L7" s="60">
        <v>0</v>
      </c>
      <c r="M7" s="60">
        <v>667</v>
      </c>
      <c r="N7" s="60">
        <v>422</v>
      </c>
      <c r="O7" s="60">
        <v>3509</v>
      </c>
      <c r="P7" s="60">
        <v>0</v>
      </c>
      <c r="Q7" s="60">
        <v>3931</v>
      </c>
      <c r="R7" s="60">
        <v>0</v>
      </c>
      <c r="S7" s="60">
        <v>0</v>
      </c>
      <c r="T7" s="60">
        <v>0</v>
      </c>
      <c r="U7" s="60">
        <v>0</v>
      </c>
      <c r="V7" s="60">
        <v>11696</v>
      </c>
      <c r="W7" s="60">
        <v>0</v>
      </c>
      <c r="X7" s="60">
        <v>11696</v>
      </c>
      <c r="Y7" s="61">
        <v>0</v>
      </c>
      <c r="Z7" s="62">
        <v>0</v>
      </c>
    </row>
    <row r="8" spans="1:26" ht="13.5">
      <c r="A8" s="58" t="s">
        <v>34</v>
      </c>
      <c r="B8" s="19">
        <v>24791784</v>
      </c>
      <c r="C8" s="19">
        <v>0</v>
      </c>
      <c r="D8" s="59">
        <v>28106000</v>
      </c>
      <c r="E8" s="60">
        <v>28085996</v>
      </c>
      <c r="F8" s="60">
        <v>10891395</v>
      </c>
      <c r="G8" s="60">
        <v>2062000</v>
      </c>
      <c r="H8" s="60">
        <v>250000</v>
      </c>
      <c r="I8" s="60">
        <v>13203395</v>
      </c>
      <c r="J8" s="60">
        <v>250000</v>
      </c>
      <c r="K8" s="60">
        <v>4400000</v>
      </c>
      <c r="L8" s="60">
        <v>600000</v>
      </c>
      <c r="M8" s="60">
        <v>5250000</v>
      </c>
      <c r="N8" s="60">
        <v>3563999</v>
      </c>
      <c r="O8" s="60">
        <v>300000</v>
      </c>
      <c r="P8" s="60">
        <v>4348000</v>
      </c>
      <c r="Q8" s="60">
        <v>8211999</v>
      </c>
      <c r="R8" s="60">
        <v>0</v>
      </c>
      <c r="S8" s="60">
        <v>0</v>
      </c>
      <c r="T8" s="60">
        <v>0</v>
      </c>
      <c r="U8" s="60">
        <v>0</v>
      </c>
      <c r="V8" s="60">
        <v>26665394</v>
      </c>
      <c r="W8" s="60">
        <v>28085996</v>
      </c>
      <c r="X8" s="60">
        <v>-1420602</v>
      </c>
      <c r="Y8" s="61">
        <v>-5.06</v>
      </c>
      <c r="Z8" s="62">
        <v>28085996</v>
      </c>
    </row>
    <row r="9" spans="1:26" ht="13.5">
      <c r="A9" s="58" t="s">
        <v>35</v>
      </c>
      <c r="B9" s="19">
        <v>8026837</v>
      </c>
      <c r="C9" s="19">
        <v>0</v>
      </c>
      <c r="D9" s="59">
        <v>4533051</v>
      </c>
      <c r="E9" s="60">
        <v>2633051</v>
      </c>
      <c r="F9" s="60">
        <v>1353722</v>
      </c>
      <c r="G9" s="60">
        <v>296060</v>
      </c>
      <c r="H9" s="60">
        <v>477342</v>
      </c>
      <c r="I9" s="60">
        <v>2127124</v>
      </c>
      <c r="J9" s="60">
        <v>1022612</v>
      </c>
      <c r="K9" s="60">
        <v>354538</v>
      </c>
      <c r="L9" s="60">
        <v>220877</v>
      </c>
      <c r="M9" s="60">
        <v>1598027</v>
      </c>
      <c r="N9" s="60">
        <v>1281552</v>
      </c>
      <c r="O9" s="60">
        <v>546843</v>
      </c>
      <c r="P9" s="60">
        <v>275900</v>
      </c>
      <c r="Q9" s="60">
        <v>2104295</v>
      </c>
      <c r="R9" s="60">
        <v>323785</v>
      </c>
      <c r="S9" s="60">
        <v>247020</v>
      </c>
      <c r="T9" s="60">
        <v>422542</v>
      </c>
      <c r="U9" s="60">
        <v>993347</v>
      </c>
      <c r="V9" s="60">
        <v>6822793</v>
      </c>
      <c r="W9" s="60">
        <v>2633051</v>
      </c>
      <c r="X9" s="60">
        <v>4189742</v>
      </c>
      <c r="Y9" s="61">
        <v>159.12</v>
      </c>
      <c r="Z9" s="62">
        <v>2633051</v>
      </c>
    </row>
    <row r="10" spans="1:26" ht="25.5">
      <c r="A10" s="63" t="s">
        <v>277</v>
      </c>
      <c r="B10" s="64">
        <f>SUM(B5:B9)</f>
        <v>57532340</v>
      </c>
      <c r="C10" s="64">
        <f>SUM(C5:C9)</f>
        <v>0</v>
      </c>
      <c r="D10" s="65">
        <f aca="true" t="shared" si="0" ref="D10:Z10">SUM(D5:D9)</f>
        <v>60605067</v>
      </c>
      <c r="E10" s="66">
        <f t="shared" si="0"/>
        <v>58685063</v>
      </c>
      <c r="F10" s="66">
        <f t="shared" si="0"/>
        <v>13511406</v>
      </c>
      <c r="G10" s="66">
        <f t="shared" si="0"/>
        <v>3618004</v>
      </c>
      <c r="H10" s="66">
        <f t="shared" si="0"/>
        <v>2387359</v>
      </c>
      <c r="I10" s="66">
        <f t="shared" si="0"/>
        <v>19516769</v>
      </c>
      <c r="J10" s="66">
        <f t="shared" si="0"/>
        <v>3180330</v>
      </c>
      <c r="K10" s="66">
        <f t="shared" si="0"/>
        <v>5997188</v>
      </c>
      <c r="L10" s="66">
        <f t="shared" si="0"/>
        <v>2146228</v>
      </c>
      <c r="M10" s="66">
        <f t="shared" si="0"/>
        <v>11323746</v>
      </c>
      <c r="N10" s="66">
        <f t="shared" si="0"/>
        <v>6527890</v>
      </c>
      <c r="O10" s="66">
        <f t="shared" si="0"/>
        <v>2348287</v>
      </c>
      <c r="P10" s="66">
        <f t="shared" si="0"/>
        <v>6195723</v>
      </c>
      <c r="Q10" s="66">
        <f t="shared" si="0"/>
        <v>15071900</v>
      </c>
      <c r="R10" s="66">
        <f t="shared" si="0"/>
        <v>2079803</v>
      </c>
      <c r="S10" s="66">
        <f t="shared" si="0"/>
        <v>1737171</v>
      </c>
      <c r="T10" s="66">
        <f t="shared" si="0"/>
        <v>2731466</v>
      </c>
      <c r="U10" s="66">
        <f t="shared" si="0"/>
        <v>6548440</v>
      </c>
      <c r="V10" s="66">
        <f t="shared" si="0"/>
        <v>52460855</v>
      </c>
      <c r="W10" s="66">
        <f t="shared" si="0"/>
        <v>58685063</v>
      </c>
      <c r="X10" s="66">
        <f t="shared" si="0"/>
        <v>-6224208</v>
      </c>
      <c r="Y10" s="67">
        <f>+IF(W10&lt;&gt;0,(X10/W10)*100,0)</f>
        <v>-10.606119652627791</v>
      </c>
      <c r="Z10" s="68">
        <f t="shared" si="0"/>
        <v>58685063</v>
      </c>
    </row>
    <row r="11" spans="1:26" ht="13.5">
      <c r="A11" s="58" t="s">
        <v>37</v>
      </c>
      <c r="B11" s="19">
        <v>20842161</v>
      </c>
      <c r="C11" s="19">
        <v>0</v>
      </c>
      <c r="D11" s="59">
        <v>22420386</v>
      </c>
      <c r="E11" s="60">
        <v>21887769</v>
      </c>
      <c r="F11" s="60">
        <v>1631373</v>
      </c>
      <c r="G11" s="60">
        <v>1762719</v>
      </c>
      <c r="H11" s="60">
        <v>1788761</v>
      </c>
      <c r="I11" s="60">
        <v>5182853</v>
      </c>
      <c r="J11" s="60">
        <v>1595058</v>
      </c>
      <c r="K11" s="60">
        <v>1521859</v>
      </c>
      <c r="L11" s="60">
        <v>1640717</v>
      </c>
      <c r="M11" s="60">
        <v>4757634</v>
      </c>
      <c r="N11" s="60">
        <v>1698252</v>
      </c>
      <c r="O11" s="60">
        <v>1596561</v>
      </c>
      <c r="P11" s="60">
        <v>1649699</v>
      </c>
      <c r="Q11" s="60">
        <v>4944512</v>
      </c>
      <c r="R11" s="60">
        <v>1698417</v>
      </c>
      <c r="S11" s="60">
        <v>1696128</v>
      </c>
      <c r="T11" s="60">
        <v>1669509</v>
      </c>
      <c r="U11" s="60">
        <v>5064054</v>
      </c>
      <c r="V11" s="60">
        <v>19949053</v>
      </c>
      <c r="W11" s="60">
        <v>21887769</v>
      </c>
      <c r="X11" s="60">
        <v>-1938716</v>
      </c>
      <c r="Y11" s="61">
        <v>-8.86</v>
      </c>
      <c r="Z11" s="62">
        <v>21887769</v>
      </c>
    </row>
    <row r="12" spans="1:26" ht="13.5">
      <c r="A12" s="58" t="s">
        <v>38</v>
      </c>
      <c r="B12" s="19">
        <v>2031849</v>
      </c>
      <c r="C12" s="19">
        <v>0</v>
      </c>
      <c r="D12" s="59">
        <v>2473016</v>
      </c>
      <c r="E12" s="60">
        <v>2423635</v>
      </c>
      <c r="F12" s="60">
        <v>169320</v>
      </c>
      <c r="G12" s="60">
        <v>173926</v>
      </c>
      <c r="H12" s="60">
        <v>178535</v>
      </c>
      <c r="I12" s="60">
        <v>521781</v>
      </c>
      <c r="J12" s="60">
        <v>178535</v>
      </c>
      <c r="K12" s="60">
        <v>179119</v>
      </c>
      <c r="L12" s="60">
        <v>178535</v>
      </c>
      <c r="M12" s="60">
        <v>536189</v>
      </c>
      <c r="N12" s="60">
        <v>178535</v>
      </c>
      <c r="O12" s="60">
        <v>194105</v>
      </c>
      <c r="P12" s="60">
        <v>169080</v>
      </c>
      <c r="Q12" s="60">
        <v>541720</v>
      </c>
      <c r="R12" s="60">
        <v>186986</v>
      </c>
      <c r="S12" s="60">
        <v>186986</v>
      </c>
      <c r="T12" s="60">
        <v>186987</v>
      </c>
      <c r="U12" s="60">
        <v>560959</v>
      </c>
      <c r="V12" s="60">
        <v>2160649</v>
      </c>
      <c r="W12" s="60">
        <v>2423635</v>
      </c>
      <c r="X12" s="60">
        <v>-262986</v>
      </c>
      <c r="Y12" s="61">
        <v>-10.85</v>
      </c>
      <c r="Z12" s="62">
        <v>2423635</v>
      </c>
    </row>
    <row r="13" spans="1:26" ht="13.5">
      <c r="A13" s="58" t="s">
        <v>278</v>
      </c>
      <c r="B13" s="19">
        <v>8365728</v>
      </c>
      <c r="C13" s="19">
        <v>0</v>
      </c>
      <c r="D13" s="59">
        <v>8452386</v>
      </c>
      <c r="E13" s="60">
        <v>8452386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8452386</v>
      </c>
      <c r="X13" s="60">
        <v>-8452386</v>
      </c>
      <c r="Y13" s="61">
        <v>-100</v>
      </c>
      <c r="Z13" s="62">
        <v>8452386</v>
      </c>
    </row>
    <row r="14" spans="1:26" ht="13.5">
      <c r="A14" s="58" t="s">
        <v>40</v>
      </c>
      <c r="B14" s="19">
        <v>337361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19731836</v>
      </c>
      <c r="C15" s="19">
        <v>0</v>
      </c>
      <c r="D15" s="59">
        <v>19241735</v>
      </c>
      <c r="E15" s="60">
        <v>17941735</v>
      </c>
      <c r="F15" s="60">
        <v>2928050</v>
      </c>
      <c r="G15" s="60">
        <v>2637127</v>
      </c>
      <c r="H15" s="60">
        <v>-358560</v>
      </c>
      <c r="I15" s="60">
        <v>5206617</v>
      </c>
      <c r="J15" s="60">
        <v>1000000</v>
      </c>
      <c r="K15" s="60">
        <v>50000</v>
      </c>
      <c r="L15" s="60">
        <v>0</v>
      </c>
      <c r="M15" s="60">
        <v>1050000</v>
      </c>
      <c r="N15" s="60">
        <v>1269215</v>
      </c>
      <c r="O15" s="60">
        <v>0</v>
      </c>
      <c r="P15" s="60">
        <v>1279121</v>
      </c>
      <c r="Q15" s="60">
        <v>2548336</v>
      </c>
      <c r="R15" s="60">
        <v>877193</v>
      </c>
      <c r="S15" s="60">
        <v>7320991</v>
      </c>
      <c r="T15" s="60">
        <v>0</v>
      </c>
      <c r="U15" s="60">
        <v>8198184</v>
      </c>
      <c r="V15" s="60">
        <v>17003137</v>
      </c>
      <c r="W15" s="60">
        <v>17941735</v>
      </c>
      <c r="X15" s="60">
        <v>-938598</v>
      </c>
      <c r="Y15" s="61">
        <v>-5.23</v>
      </c>
      <c r="Z15" s="62">
        <v>17941735</v>
      </c>
    </row>
    <row r="16" spans="1:26" ht="13.5">
      <c r="A16" s="69" t="s">
        <v>42</v>
      </c>
      <c r="B16" s="19">
        <v>3017605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12281203</v>
      </c>
      <c r="C17" s="19">
        <v>0</v>
      </c>
      <c r="D17" s="59">
        <v>24801555</v>
      </c>
      <c r="E17" s="60">
        <v>36307751</v>
      </c>
      <c r="F17" s="60">
        <v>1960839</v>
      </c>
      <c r="G17" s="60">
        <v>1931612</v>
      </c>
      <c r="H17" s="60">
        <v>1208328</v>
      </c>
      <c r="I17" s="60">
        <v>5100779</v>
      </c>
      <c r="J17" s="60">
        <v>1507678</v>
      </c>
      <c r="K17" s="60">
        <v>327910</v>
      </c>
      <c r="L17" s="60">
        <v>1123453</v>
      </c>
      <c r="M17" s="60">
        <v>2959041</v>
      </c>
      <c r="N17" s="60">
        <v>628703</v>
      </c>
      <c r="O17" s="60">
        <v>1636135</v>
      </c>
      <c r="P17" s="60">
        <v>802290</v>
      </c>
      <c r="Q17" s="60">
        <v>3067128</v>
      </c>
      <c r="R17" s="60">
        <v>5907777</v>
      </c>
      <c r="S17" s="60">
        <v>831235</v>
      </c>
      <c r="T17" s="60">
        <v>306765</v>
      </c>
      <c r="U17" s="60">
        <v>7045777</v>
      </c>
      <c r="V17" s="60">
        <v>18172725</v>
      </c>
      <c r="W17" s="60">
        <v>36307751</v>
      </c>
      <c r="X17" s="60">
        <v>-18135026</v>
      </c>
      <c r="Y17" s="61">
        <v>-49.95</v>
      </c>
      <c r="Z17" s="62">
        <v>36307751</v>
      </c>
    </row>
    <row r="18" spans="1:26" ht="13.5">
      <c r="A18" s="70" t="s">
        <v>44</v>
      </c>
      <c r="B18" s="71">
        <f>SUM(B11:B17)</f>
        <v>66607743</v>
      </c>
      <c r="C18" s="71">
        <f>SUM(C11:C17)</f>
        <v>0</v>
      </c>
      <c r="D18" s="72">
        <f aca="true" t="shared" si="1" ref="D18:Z18">SUM(D11:D17)</f>
        <v>77389078</v>
      </c>
      <c r="E18" s="73">
        <f t="shared" si="1"/>
        <v>87013276</v>
      </c>
      <c r="F18" s="73">
        <f t="shared" si="1"/>
        <v>6689582</v>
      </c>
      <c r="G18" s="73">
        <f t="shared" si="1"/>
        <v>6505384</v>
      </c>
      <c r="H18" s="73">
        <f t="shared" si="1"/>
        <v>2817064</v>
      </c>
      <c r="I18" s="73">
        <f t="shared" si="1"/>
        <v>16012030</v>
      </c>
      <c r="J18" s="73">
        <f t="shared" si="1"/>
        <v>4281271</v>
      </c>
      <c r="K18" s="73">
        <f t="shared" si="1"/>
        <v>2078888</v>
      </c>
      <c r="L18" s="73">
        <f t="shared" si="1"/>
        <v>2942705</v>
      </c>
      <c r="M18" s="73">
        <f t="shared" si="1"/>
        <v>9302864</v>
      </c>
      <c r="N18" s="73">
        <f t="shared" si="1"/>
        <v>3774705</v>
      </c>
      <c r="O18" s="73">
        <f t="shared" si="1"/>
        <v>3426801</v>
      </c>
      <c r="P18" s="73">
        <f t="shared" si="1"/>
        <v>3900190</v>
      </c>
      <c r="Q18" s="73">
        <f t="shared" si="1"/>
        <v>11101696</v>
      </c>
      <c r="R18" s="73">
        <f t="shared" si="1"/>
        <v>8670373</v>
      </c>
      <c r="S18" s="73">
        <f t="shared" si="1"/>
        <v>10035340</v>
      </c>
      <c r="T18" s="73">
        <f t="shared" si="1"/>
        <v>2163261</v>
      </c>
      <c r="U18" s="73">
        <f t="shared" si="1"/>
        <v>20868974</v>
      </c>
      <c r="V18" s="73">
        <f t="shared" si="1"/>
        <v>57285564</v>
      </c>
      <c r="W18" s="73">
        <f t="shared" si="1"/>
        <v>87013276</v>
      </c>
      <c r="X18" s="73">
        <f t="shared" si="1"/>
        <v>-29727712</v>
      </c>
      <c r="Y18" s="67">
        <f>+IF(W18&lt;&gt;0,(X18/W18)*100,0)</f>
        <v>-34.164570473131015</v>
      </c>
      <c r="Z18" s="74">
        <f t="shared" si="1"/>
        <v>87013276</v>
      </c>
    </row>
    <row r="19" spans="1:26" ht="13.5">
      <c r="A19" s="70" t="s">
        <v>45</v>
      </c>
      <c r="B19" s="75">
        <f>+B10-B18</f>
        <v>-9075403</v>
      </c>
      <c r="C19" s="75">
        <f>+C10-C18</f>
        <v>0</v>
      </c>
      <c r="D19" s="76">
        <f aca="true" t="shared" si="2" ref="D19:Z19">+D10-D18</f>
        <v>-16784011</v>
      </c>
      <c r="E19" s="77">
        <f t="shared" si="2"/>
        <v>-28328213</v>
      </c>
      <c r="F19" s="77">
        <f t="shared" si="2"/>
        <v>6821824</v>
      </c>
      <c r="G19" s="77">
        <f t="shared" si="2"/>
        <v>-2887380</v>
      </c>
      <c r="H19" s="77">
        <f t="shared" si="2"/>
        <v>-429705</v>
      </c>
      <c r="I19" s="77">
        <f t="shared" si="2"/>
        <v>3504739</v>
      </c>
      <c r="J19" s="77">
        <f t="shared" si="2"/>
        <v>-1100941</v>
      </c>
      <c r="K19" s="77">
        <f t="shared" si="2"/>
        <v>3918300</v>
      </c>
      <c r="L19" s="77">
        <f t="shared" si="2"/>
        <v>-796477</v>
      </c>
      <c r="M19" s="77">
        <f t="shared" si="2"/>
        <v>2020882</v>
      </c>
      <c r="N19" s="77">
        <f t="shared" si="2"/>
        <v>2753185</v>
      </c>
      <c r="O19" s="77">
        <f t="shared" si="2"/>
        <v>-1078514</v>
      </c>
      <c r="P19" s="77">
        <f t="shared" si="2"/>
        <v>2295533</v>
      </c>
      <c r="Q19" s="77">
        <f t="shared" si="2"/>
        <v>3970204</v>
      </c>
      <c r="R19" s="77">
        <f t="shared" si="2"/>
        <v>-6590570</v>
      </c>
      <c r="S19" s="77">
        <f t="shared" si="2"/>
        <v>-8298169</v>
      </c>
      <c r="T19" s="77">
        <f t="shared" si="2"/>
        <v>568205</v>
      </c>
      <c r="U19" s="77">
        <f t="shared" si="2"/>
        <v>-14320534</v>
      </c>
      <c r="V19" s="77">
        <f t="shared" si="2"/>
        <v>-4824709</v>
      </c>
      <c r="W19" s="77">
        <f>IF(E10=E18,0,W10-W18)</f>
        <v>-28328213</v>
      </c>
      <c r="X19" s="77">
        <f t="shared" si="2"/>
        <v>23503504</v>
      </c>
      <c r="Y19" s="78">
        <f>+IF(W19&lt;&gt;0,(X19/W19)*100,0)</f>
        <v>-82.9685374082721</v>
      </c>
      <c r="Z19" s="79">
        <f t="shared" si="2"/>
        <v>-28328213</v>
      </c>
    </row>
    <row r="20" spans="1:26" ht="13.5">
      <c r="A20" s="58" t="s">
        <v>46</v>
      </c>
      <c r="B20" s="19">
        <v>10183803</v>
      </c>
      <c r="C20" s="19">
        <v>0</v>
      </c>
      <c r="D20" s="59">
        <v>11136000</v>
      </c>
      <c r="E20" s="60">
        <v>11136000</v>
      </c>
      <c r="F20" s="60">
        <v>3712000</v>
      </c>
      <c r="G20" s="60">
        <v>0</v>
      </c>
      <c r="H20" s="60">
        <v>0</v>
      </c>
      <c r="I20" s="60">
        <v>3712000</v>
      </c>
      <c r="J20" s="60">
        <v>0</v>
      </c>
      <c r="K20" s="60">
        <v>0</v>
      </c>
      <c r="L20" s="60">
        <v>3712000</v>
      </c>
      <c r="M20" s="60">
        <v>3712000</v>
      </c>
      <c r="N20" s="60">
        <v>0</v>
      </c>
      <c r="O20" s="60">
        <v>0</v>
      </c>
      <c r="P20" s="60">
        <v>3712000</v>
      </c>
      <c r="Q20" s="60">
        <v>3712000</v>
      </c>
      <c r="R20" s="60">
        <v>0</v>
      </c>
      <c r="S20" s="60">
        <v>0</v>
      </c>
      <c r="T20" s="60">
        <v>0</v>
      </c>
      <c r="U20" s="60">
        <v>0</v>
      </c>
      <c r="V20" s="60">
        <v>11136000</v>
      </c>
      <c r="W20" s="60">
        <v>11136000</v>
      </c>
      <c r="X20" s="60">
        <v>0</v>
      </c>
      <c r="Y20" s="61">
        <v>0</v>
      </c>
      <c r="Z20" s="62">
        <v>11136000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1108400</v>
      </c>
      <c r="C22" s="86">
        <f>SUM(C19:C21)</f>
        <v>0</v>
      </c>
      <c r="D22" s="87">
        <f aca="true" t="shared" si="3" ref="D22:Z22">SUM(D19:D21)</f>
        <v>-5648011</v>
      </c>
      <c r="E22" s="88">
        <f t="shared" si="3"/>
        <v>-17192213</v>
      </c>
      <c r="F22" s="88">
        <f t="shared" si="3"/>
        <v>10533824</v>
      </c>
      <c r="G22" s="88">
        <f t="shared" si="3"/>
        <v>-2887380</v>
      </c>
      <c r="H22" s="88">
        <f t="shared" si="3"/>
        <v>-429705</v>
      </c>
      <c r="I22" s="88">
        <f t="shared" si="3"/>
        <v>7216739</v>
      </c>
      <c r="J22" s="88">
        <f t="shared" si="3"/>
        <v>-1100941</v>
      </c>
      <c r="K22" s="88">
        <f t="shared" si="3"/>
        <v>3918300</v>
      </c>
      <c r="L22" s="88">
        <f t="shared" si="3"/>
        <v>2915523</v>
      </c>
      <c r="M22" s="88">
        <f t="shared" si="3"/>
        <v>5732882</v>
      </c>
      <c r="N22" s="88">
        <f t="shared" si="3"/>
        <v>2753185</v>
      </c>
      <c r="O22" s="88">
        <f t="shared" si="3"/>
        <v>-1078514</v>
      </c>
      <c r="P22" s="88">
        <f t="shared" si="3"/>
        <v>6007533</v>
      </c>
      <c r="Q22" s="88">
        <f t="shared" si="3"/>
        <v>7682204</v>
      </c>
      <c r="R22" s="88">
        <f t="shared" si="3"/>
        <v>-6590570</v>
      </c>
      <c r="S22" s="88">
        <f t="shared" si="3"/>
        <v>-8298169</v>
      </c>
      <c r="T22" s="88">
        <f t="shared" si="3"/>
        <v>568205</v>
      </c>
      <c r="U22" s="88">
        <f t="shared" si="3"/>
        <v>-14320534</v>
      </c>
      <c r="V22" s="88">
        <f t="shared" si="3"/>
        <v>6311291</v>
      </c>
      <c r="W22" s="88">
        <f t="shared" si="3"/>
        <v>-17192213</v>
      </c>
      <c r="X22" s="88">
        <f t="shared" si="3"/>
        <v>23503504</v>
      </c>
      <c r="Y22" s="89">
        <f>+IF(W22&lt;&gt;0,(X22/W22)*100,0)</f>
        <v>-136.71017221575838</v>
      </c>
      <c r="Z22" s="90">
        <f t="shared" si="3"/>
        <v>-17192213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1108400</v>
      </c>
      <c r="C24" s="75">
        <f>SUM(C22:C23)</f>
        <v>0</v>
      </c>
      <c r="D24" s="76">
        <f aca="true" t="shared" si="4" ref="D24:Z24">SUM(D22:D23)</f>
        <v>-5648011</v>
      </c>
      <c r="E24" s="77">
        <f t="shared" si="4"/>
        <v>-17192213</v>
      </c>
      <c r="F24" s="77">
        <f t="shared" si="4"/>
        <v>10533824</v>
      </c>
      <c r="G24" s="77">
        <f t="shared" si="4"/>
        <v>-2887380</v>
      </c>
      <c r="H24" s="77">
        <f t="shared" si="4"/>
        <v>-429705</v>
      </c>
      <c r="I24" s="77">
        <f t="shared" si="4"/>
        <v>7216739</v>
      </c>
      <c r="J24" s="77">
        <f t="shared" si="4"/>
        <v>-1100941</v>
      </c>
      <c r="K24" s="77">
        <f t="shared" si="4"/>
        <v>3918300</v>
      </c>
      <c r="L24" s="77">
        <f t="shared" si="4"/>
        <v>2915523</v>
      </c>
      <c r="M24" s="77">
        <f t="shared" si="4"/>
        <v>5732882</v>
      </c>
      <c r="N24" s="77">
        <f t="shared" si="4"/>
        <v>2753185</v>
      </c>
      <c r="O24" s="77">
        <f t="shared" si="4"/>
        <v>-1078514</v>
      </c>
      <c r="P24" s="77">
        <f t="shared" si="4"/>
        <v>6007533</v>
      </c>
      <c r="Q24" s="77">
        <f t="shared" si="4"/>
        <v>7682204</v>
      </c>
      <c r="R24" s="77">
        <f t="shared" si="4"/>
        <v>-6590570</v>
      </c>
      <c r="S24" s="77">
        <f t="shared" si="4"/>
        <v>-8298169</v>
      </c>
      <c r="T24" s="77">
        <f t="shared" si="4"/>
        <v>568205</v>
      </c>
      <c r="U24" s="77">
        <f t="shared" si="4"/>
        <v>-14320534</v>
      </c>
      <c r="V24" s="77">
        <f t="shared" si="4"/>
        <v>6311291</v>
      </c>
      <c r="W24" s="77">
        <f t="shared" si="4"/>
        <v>-17192213</v>
      </c>
      <c r="X24" s="77">
        <f t="shared" si="4"/>
        <v>23503504</v>
      </c>
      <c r="Y24" s="78">
        <f>+IF(W24&lt;&gt;0,(X24/W24)*100,0)</f>
        <v>-136.71017221575838</v>
      </c>
      <c r="Z24" s="79">
        <f t="shared" si="4"/>
        <v>-17192213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203191712</v>
      </c>
      <c r="C27" s="22">
        <v>0</v>
      </c>
      <c r="D27" s="99">
        <v>11254200</v>
      </c>
      <c r="E27" s="100">
        <v>10805000</v>
      </c>
      <c r="F27" s="100">
        <v>0</v>
      </c>
      <c r="G27" s="100">
        <v>0</v>
      </c>
      <c r="H27" s="100">
        <v>307716</v>
      </c>
      <c r="I27" s="100">
        <v>307716</v>
      </c>
      <c r="J27" s="100">
        <v>1345035</v>
      </c>
      <c r="K27" s="100">
        <v>250833</v>
      </c>
      <c r="L27" s="100">
        <v>2210283</v>
      </c>
      <c r="M27" s="100">
        <v>3806151</v>
      </c>
      <c r="N27" s="100">
        <v>0</v>
      </c>
      <c r="O27" s="100">
        <v>0</v>
      </c>
      <c r="P27" s="100">
        <v>0</v>
      </c>
      <c r="Q27" s="100">
        <v>0</v>
      </c>
      <c r="R27" s="100">
        <v>1938184</v>
      </c>
      <c r="S27" s="100">
        <v>199910</v>
      </c>
      <c r="T27" s="100">
        <v>93208</v>
      </c>
      <c r="U27" s="100">
        <v>2231302</v>
      </c>
      <c r="V27" s="100">
        <v>6345169</v>
      </c>
      <c r="W27" s="100">
        <v>10805000</v>
      </c>
      <c r="X27" s="100">
        <v>-4459831</v>
      </c>
      <c r="Y27" s="101">
        <v>-41.28</v>
      </c>
      <c r="Z27" s="102">
        <v>10805000</v>
      </c>
    </row>
    <row r="28" spans="1:26" ht="13.5">
      <c r="A28" s="103" t="s">
        <v>46</v>
      </c>
      <c r="B28" s="19">
        <v>203191712</v>
      </c>
      <c r="C28" s="19">
        <v>0</v>
      </c>
      <c r="D28" s="59">
        <v>10804200</v>
      </c>
      <c r="E28" s="60">
        <v>10805000</v>
      </c>
      <c r="F28" s="60">
        <v>0</v>
      </c>
      <c r="G28" s="60">
        <v>0</v>
      </c>
      <c r="H28" s="60">
        <v>307716</v>
      </c>
      <c r="I28" s="60">
        <v>307716</v>
      </c>
      <c r="J28" s="60">
        <v>1345035</v>
      </c>
      <c r="K28" s="60">
        <v>250833</v>
      </c>
      <c r="L28" s="60">
        <v>2210283</v>
      </c>
      <c r="M28" s="60">
        <v>3806151</v>
      </c>
      <c r="N28" s="60">
        <v>0</v>
      </c>
      <c r="O28" s="60">
        <v>0</v>
      </c>
      <c r="P28" s="60">
        <v>0</v>
      </c>
      <c r="Q28" s="60">
        <v>0</v>
      </c>
      <c r="R28" s="60">
        <v>1938184</v>
      </c>
      <c r="S28" s="60">
        <v>199910</v>
      </c>
      <c r="T28" s="60">
        <v>93208</v>
      </c>
      <c r="U28" s="60">
        <v>2231302</v>
      </c>
      <c r="V28" s="60">
        <v>6345169</v>
      </c>
      <c r="W28" s="60">
        <v>10805000</v>
      </c>
      <c r="X28" s="60">
        <v>-4459831</v>
      </c>
      <c r="Y28" s="61">
        <v>-41.28</v>
      </c>
      <c r="Z28" s="62">
        <v>10805000</v>
      </c>
    </row>
    <row r="29" spans="1:26" ht="13.5">
      <c r="A29" s="58" t="s">
        <v>282</v>
      </c>
      <c r="B29" s="19">
        <v>0</v>
      </c>
      <c r="C29" s="19">
        <v>0</v>
      </c>
      <c r="D29" s="59">
        <v>450000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203191712</v>
      </c>
      <c r="C32" s="22">
        <f>SUM(C28:C31)</f>
        <v>0</v>
      </c>
      <c r="D32" s="99">
        <f aca="true" t="shared" si="5" ref="D32:Z32">SUM(D28:D31)</f>
        <v>11254200</v>
      </c>
      <c r="E32" s="100">
        <f t="shared" si="5"/>
        <v>10805000</v>
      </c>
      <c r="F32" s="100">
        <f t="shared" si="5"/>
        <v>0</v>
      </c>
      <c r="G32" s="100">
        <f t="shared" si="5"/>
        <v>0</v>
      </c>
      <c r="H32" s="100">
        <f t="shared" si="5"/>
        <v>307716</v>
      </c>
      <c r="I32" s="100">
        <f t="shared" si="5"/>
        <v>307716</v>
      </c>
      <c r="J32" s="100">
        <f t="shared" si="5"/>
        <v>1345035</v>
      </c>
      <c r="K32" s="100">
        <f t="shared" si="5"/>
        <v>250833</v>
      </c>
      <c r="L32" s="100">
        <f t="shared" si="5"/>
        <v>2210283</v>
      </c>
      <c r="M32" s="100">
        <f t="shared" si="5"/>
        <v>3806151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1938184</v>
      </c>
      <c r="S32" s="100">
        <f t="shared" si="5"/>
        <v>199910</v>
      </c>
      <c r="T32" s="100">
        <f t="shared" si="5"/>
        <v>93208</v>
      </c>
      <c r="U32" s="100">
        <f t="shared" si="5"/>
        <v>2231302</v>
      </c>
      <c r="V32" s="100">
        <f t="shared" si="5"/>
        <v>6345169</v>
      </c>
      <c r="W32" s="100">
        <f t="shared" si="5"/>
        <v>10805000</v>
      </c>
      <c r="X32" s="100">
        <f t="shared" si="5"/>
        <v>-4459831</v>
      </c>
      <c r="Y32" s="101">
        <f>+IF(W32&lt;&gt;0,(X32/W32)*100,0)</f>
        <v>-41.27562239703841</v>
      </c>
      <c r="Z32" s="102">
        <f t="shared" si="5"/>
        <v>10805000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19165099</v>
      </c>
      <c r="C35" s="19">
        <v>0</v>
      </c>
      <c r="D35" s="59">
        <v>16446587</v>
      </c>
      <c r="E35" s="60">
        <v>16446587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16446587</v>
      </c>
      <c r="X35" s="60">
        <v>-16446587</v>
      </c>
      <c r="Y35" s="61">
        <v>-100</v>
      </c>
      <c r="Z35" s="62">
        <v>16446587</v>
      </c>
    </row>
    <row r="36" spans="1:26" ht="13.5">
      <c r="A36" s="58" t="s">
        <v>57</v>
      </c>
      <c r="B36" s="19">
        <v>223544464</v>
      </c>
      <c r="C36" s="19">
        <v>0</v>
      </c>
      <c r="D36" s="59">
        <v>235192058</v>
      </c>
      <c r="E36" s="60">
        <v>235192058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235192058</v>
      </c>
      <c r="X36" s="60">
        <v>-235192058</v>
      </c>
      <c r="Y36" s="61">
        <v>-100</v>
      </c>
      <c r="Z36" s="62">
        <v>235192058</v>
      </c>
    </row>
    <row r="37" spans="1:26" ht="13.5">
      <c r="A37" s="58" t="s">
        <v>58</v>
      </c>
      <c r="B37" s="19">
        <v>32294778</v>
      </c>
      <c r="C37" s="19">
        <v>0</v>
      </c>
      <c r="D37" s="59">
        <v>27023077</v>
      </c>
      <c r="E37" s="60">
        <v>27023077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27023077</v>
      </c>
      <c r="X37" s="60">
        <v>-27023077</v>
      </c>
      <c r="Y37" s="61">
        <v>-100</v>
      </c>
      <c r="Z37" s="62">
        <v>27023077</v>
      </c>
    </row>
    <row r="38" spans="1:26" ht="13.5">
      <c r="A38" s="58" t="s">
        <v>59</v>
      </c>
      <c r="B38" s="19">
        <v>3936000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206478785</v>
      </c>
      <c r="C39" s="19">
        <v>0</v>
      </c>
      <c r="D39" s="59">
        <v>224615568</v>
      </c>
      <c r="E39" s="60">
        <v>224615568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224615568</v>
      </c>
      <c r="X39" s="60">
        <v>-224615568</v>
      </c>
      <c r="Y39" s="61">
        <v>-100</v>
      </c>
      <c r="Z39" s="62">
        <v>224615568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154593</v>
      </c>
      <c r="C42" s="19">
        <v>0</v>
      </c>
      <c r="D42" s="59">
        <v>11545069</v>
      </c>
      <c r="E42" s="60">
        <v>12067903</v>
      </c>
      <c r="F42" s="60">
        <v>10533826</v>
      </c>
      <c r="G42" s="60">
        <v>-2887380</v>
      </c>
      <c r="H42" s="60">
        <v>-429705</v>
      </c>
      <c r="I42" s="60">
        <v>7216741</v>
      </c>
      <c r="J42" s="60">
        <v>-1100941</v>
      </c>
      <c r="K42" s="60">
        <v>3918300</v>
      </c>
      <c r="L42" s="60">
        <v>2915523</v>
      </c>
      <c r="M42" s="60">
        <v>5732882</v>
      </c>
      <c r="N42" s="60">
        <v>2753186</v>
      </c>
      <c r="O42" s="60">
        <v>-1078514</v>
      </c>
      <c r="P42" s="60">
        <v>6007533</v>
      </c>
      <c r="Q42" s="60">
        <v>7682205</v>
      </c>
      <c r="R42" s="60">
        <v>-4428587</v>
      </c>
      <c r="S42" s="60">
        <v>-9750105</v>
      </c>
      <c r="T42" s="60">
        <v>568205</v>
      </c>
      <c r="U42" s="60">
        <v>-13610487</v>
      </c>
      <c r="V42" s="60">
        <v>7021341</v>
      </c>
      <c r="W42" s="60">
        <v>12067903</v>
      </c>
      <c r="X42" s="60">
        <v>-5046562</v>
      </c>
      <c r="Y42" s="61">
        <v>-41.82</v>
      </c>
      <c r="Z42" s="62">
        <v>12067903</v>
      </c>
    </row>
    <row r="43" spans="1:26" ht="13.5">
      <c r="A43" s="58" t="s">
        <v>63</v>
      </c>
      <c r="B43" s="19">
        <v>0</v>
      </c>
      <c r="C43" s="19">
        <v>0</v>
      </c>
      <c r="D43" s="59">
        <v>-11254250</v>
      </c>
      <c r="E43" s="60">
        <v>-10803889</v>
      </c>
      <c r="F43" s="60">
        <v>0</v>
      </c>
      <c r="G43" s="60">
        <v>-2489022</v>
      </c>
      <c r="H43" s="60">
        <v>-307716</v>
      </c>
      <c r="I43" s="60">
        <v>-2796738</v>
      </c>
      <c r="J43" s="60">
        <v>-1345035</v>
      </c>
      <c r="K43" s="60">
        <v>-250833</v>
      </c>
      <c r="L43" s="60">
        <v>-2210283</v>
      </c>
      <c r="M43" s="60">
        <v>-3806151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-199910</v>
      </c>
      <c r="T43" s="60">
        <v>-93208</v>
      </c>
      <c r="U43" s="60">
        <v>-293118</v>
      </c>
      <c r="V43" s="60">
        <v>-6896007</v>
      </c>
      <c r="W43" s="60">
        <v>-10803889</v>
      </c>
      <c r="X43" s="60">
        <v>3907882</v>
      </c>
      <c r="Y43" s="61">
        <v>-36.17</v>
      </c>
      <c r="Z43" s="62">
        <v>-10803889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154593</v>
      </c>
      <c r="C45" s="22">
        <v>0</v>
      </c>
      <c r="D45" s="99">
        <v>844248</v>
      </c>
      <c r="E45" s="100">
        <v>1264014</v>
      </c>
      <c r="F45" s="100">
        <v>10533826</v>
      </c>
      <c r="G45" s="100">
        <v>5157424</v>
      </c>
      <c r="H45" s="100">
        <v>4420003</v>
      </c>
      <c r="I45" s="100">
        <v>4420003</v>
      </c>
      <c r="J45" s="100">
        <v>1974027</v>
      </c>
      <c r="K45" s="100">
        <v>5641494</v>
      </c>
      <c r="L45" s="100">
        <v>6346734</v>
      </c>
      <c r="M45" s="100">
        <v>6346734</v>
      </c>
      <c r="N45" s="100">
        <v>9099920</v>
      </c>
      <c r="O45" s="100">
        <v>8021406</v>
      </c>
      <c r="P45" s="100">
        <v>14028939</v>
      </c>
      <c r="Q45" s="100">
        <v>9099920</v>
      </c>
      <c r="R45" s="100">
        <v>9600352</v>
      </c>
      <c r="S45" s="100">
        <v>-349663</v>
      </c>
      <c r="T45" s="100">
        <v>125334</v>
      </c>
      <c r="U45" s="100">
        <v>125334</v>
      </c>
      <c r="V45" s="100">
        <v>125334</v>
      </c>
      <c r="W45" s="100">
        <v>1264014</v>
      </c>
      <c r="X45" s="100">
        <v>-1138680</v>
      </c>
      <c r="Y45" s="101">
        <v>-90.08</v>
      </c>
      <c r="Z45" s="102">
        <v>1264014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1906034</v>
      </c>
      <c r="C49" s="52">
        <v>0</v>
      </c>
      <c r="D49" s="129">
        <v>1081322</v>
      </c>
      <c r="E49" s="54">
        <v>1131682</v>
      </c>
      <c r="F49" s="54">
        <v>0</v>
      </c>
      <c r="G49" s="54">
        <v>0</v>
      </c>
      <c r="H49" s="54">
        <v>0</v>
      </c>
      <c r="I49" s="54">
        <v>59187068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63306106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4412801</v>
      </c>
      <c r="C51" s="52">
        <v>0</v>
      </c>
      <c r="D51" s="129">
        <v>2846353</v>
      </c>
      <c r="E51" s="54">
        <v>3073014</v>
      </c>
      <c r="F51" s="54">
        <v>0</v>
      </c>
      <c r="G51" s="54">
        <v>0</v>
      </c>
      <c r="H51" s="54">
        <v>0</v>
      </c>
      <c r="I51" s="54">
        <v>24793457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35125625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100.00090109367025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99.61046806796813</v>
      </c>
      <c r="S58" s="7">
        <f t="shared" si="6"/>
        <v>100</v>
      </c>
      <c r="T58" s="7">
        <f t="shared" si="6"/>
        <v>100</v>
      </c>
      <c r="U58" s="7">
        <f t="shared" si="6"/>
        <v>99.87656977205042</v>
      </c>
      <c r="V58" s="7">
        <f t="shared" si="6"/>
        <v>99.96394618862332</v>
      </c>
      <c r="W58" s="7">
        <f t="shared" si="6"/>
        <v>100.00090109367025</v>
      </c>
      <c r="X58" s="7">
        <f t="shared" si="6"/>
        <v>0</v>
      </c>
      <c r="Y58" s="7">
        <f t="shared" si="6"/>
        <v>0</v>
      </c>
      <c r="Z58" s="8">
        <f t="shared" si="6"/>
        <v>100.00090109367025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100.00098650415342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100</v>
      </c>
      <c r="W60" s="13">
        <f t="shared" si="7"/>
        <v>100.00098650415342</v>
      </c>
      <c r="X60" s="13">
        <f t="shared" si="7"/>
        <v>0</v>
      </c>
      <c r="Y60" s="13">
        <f t="shared" si="7"/>
        <v>0</v>
      </c>
      <c r="Z60" s="14">
        <f t="shared" si="7"/>
        <v>100.00098650415342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99.99949306889013</v>
      </c>
      <c r="F61" s="13">
        <f t="shared" si="7"/>
        <v>100</v>
      </c>
      <c r="G61" s="13">
        <f t="shared" si="7"/>
        <v>110.89248173140834</v>
      </c>
      <c r="H61" s="13">
        <f t="shared" si="7"/>
        <v>100</v>
      </c>
      <c r="I61" s="13">
        <f t="shared" si="7"/>
        <v>103.25585702157855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100.68605472689813</v>
      </c>
      <c r="W61" s="13">
        <f t="shared" si="7"/>
        <v>99.99949306889013</v>
      </c>
      <c r="X61" s="13">
        <f t="shared" si="7"/>
        <v>0</v>
      </c>
      <c r="Y61" s="13">
        <f t="shared" si="7"/>
        <v>0</v>
      </c>
      <c r="Z61" s="14">
        <f t="shared" si="7"/>
        <v>99.99949306889013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100.02226032404586</v>
      </c>
      <c r="F64" s="13">
        <f t="shared" si="7"/>
        <v>100</v>
      </c>
      <c r="G64" s="13">
        <f t="shared" si="7"/>
        <v>0</v>
      </c>
      <c r="H64" s="13">
        <f t="shared" si="7"/>
        <v>100</v>
      </c>
      <c r="I64" s="13">
        <f t="shared" si="7"/>
        <v>66.70711453488016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91.66852619947534</v>
      </c>
      <c r="W64" s="13">
        <f t="shared" si="7"/>
        <v>100.02226032404586</v>
      </c>
      <c r="X64" s="13">
        <f t="shared" si="7"/>
        <v>0</v>
      </c>
      <c r="Y64" s="13">
        <f t="shared" si="7"/>
        <v>0</v>
      </c>
      <c r="Z64" s="14">
        <f t="shared" si="7"/>
        <v>100.02226032404586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100</v>
      </c>
      <c r="U66" s="16">
        <f t="shared" si="7"/>
        <v>17.9961786481968</v>
      </c>
      <c r="V66" s="16">
        <f t="shared" si="7"/>
        <v>91.97386568175973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22006046</v>
      </c>
      <c r="C67" s="24"/>
      <c r="D67" s="25">
        <v>27966016</v>
      </c>
      <c r="E67" s="26">
        <v>27966016</v>
      </c>
      <c r="F67" s="26">
        <v>1266289</v>
      </c>
      <c r="G67" s="26">
        <v>1252846</v>
      </c>
      <c r="H67" s="26">
        <v>1669301</v>
      </c>
      <c r="I67" s="26">
        <v>4188436</v>
      </c>
      <c r="J67" s="26">
        <v>1922117</v>
      </c>
      <c r="K67" s="26">
        <v>1260537</v>
      </c>
      <c r="L67" s="26">
        <v>1337300</v>
      </c>
      <c r="M67" s="26">
        <v>4519954</v>
      </c>
      <c r="N67" s="26">
        <v>1690500</v>
      </c>
      <c r="O67" s="26">
        <v>1511826</v>
      </c>
      <c r="P67" s="26">
        <v>1572347</v>
      </c>
      <c r="Q67" s="26">
        <v>4774673</v>
      </c>
      <c r="R67" s="26">
        <v>1762885</v>
      </c>
      <c r="S67" s="26">
        <v>1490151</v>
      </c>
      <c r="T67" s="26">
        <v>2310431</v>
      </c>
      <c r="U67" s="26">
        <v>5563467</v>
      </c>
      <c r="V67" s="26">
        <v>19046530</v>
      </c>
      <c r="W67" s="26">
        <v>27966016</v>
      </c>
      <c r="X67" s="26"/>
      <c r="Y67" s="25"/>
      <c r="Z67" s="27">
        <v>27966016</v>
      </c>
    </row>
    <row r="68" spans="1:26" ht="13.5" hidden="1">
      <c r="A68" s="37" t="s">
        <v>31</v>
      </c>
      <c r="B68" s="19">
        <v>3093783</v>
      </c>
      <c r="C68" s="19"/>
      <c r="D68" s="20">
        <v>2421268</v>
      </c>
      <c r="E68" s="21">
        <v>2421268</v>
      </c>
      <c r="F68" s="21">
        <v>141089</v>
      </c>
      <c r="G68" s="21">
        <v>146719</v>
      </c>
      <c r="H68" s="21">
        <v>227935</v>
      </c>
      <c r="I68" s="21">
        <v>515743</v>
      </c>
      <c r="J68" s="21">
        <v>158205</v>
      </c>
      <c r="K68" s="21">
        <v>142394</v>
      </c>
      <c r="L68" s="21">
        <v>133660</v>
      </c>
      <c r="M68" s="21">
        <v>434259</v>
      </c>
      <c r="N68" s="21">
        <v>107283</v>
      </c>
      <c r="O68" s="21">
        <v>132211</v>
      </c>
      <c r="P68" s="21">
        <v>131632</v>
      </c>
      <c r="Q68" s="21">
        <v>371126</v>
      </c>
      <c r="R68" s="21">
        <v>136887</v>
      </c>
      <c r="S68" s="21">
        <v>139946</v>
      </c>
      <c r="T68" s="21">
        <v>221991</v>
      </c>
      <c r="U68" s="21">
        <v>498824</v>
      </c>
      <c r="V68" s="21">
        <v>1819952</v>
      </c>
      <c r="W68" s="21">
        <v>2421268</v>
      </c>
      <c r="X68" s="21"/>
      <c r="Y68" s="20"/>
      <c r="Z68" s="23">
        <v>2421268</v>
      </c>
    </row>
    <row r="69" spans="1:26" ht="13.5" hidden="1">
      <c r="A69" s="38" t="s">
        <v>32</v>
      </c>
      <c r="B69" s="19">
        <v>18912263</v>
      </c>
      <c r="C69" s="19"/>
      <c r="D69" s="20">
        <v>25544748</v>
      </c>
      <c r="E69" s="21">
        <v>25544748</v>
      </c>
      <c r="F69" s="21">
        <v>1125200</v>
      </c>
      <c r="G69" s="21">
        <v>1106127</v>
      </c>
      <c r="H69" s="21">
        <v>1432082</v>
      </c>
      <c r="I69" s="21">
        <v>3663409</v>
      </c>
      <c r="J69" s="21">
        <v>1748877</v>
      </c>
      <c r="K69" s="21">
        <v>1100225</v>
      </c>
      <c r="L69" s="21">
        <v>1191691</v>
      </c>
      <c r="M69" s="21">
        <v>4040793</v>
      </c>
      <c r="N69" s="21">
        <v>1574634</v>
      </c>
      <c r="O69" s="21">
        <v>1365724</v>
      </c>
      <c r="P69" s="21">
        <v>1440191</v>
      </c>
      <c r="Q69" s="21">
        <v>4380549</v>
      </c>
      <c r="R69" s="21">
        <v>1619131</v>
      </c>
      <c r="S69" s="21">
        <v>1350205</v>
      </c>
      <c r="T69" s="21">
        <v>2086933</v>
      </c>
      <c r="U69" s="21">
        <v>5056269</v>
      </c>
      <c r="V69" s="21">
        <v>17141020</v>
      </c>
      <c r="W69" s="21">
        <v>25544748</v>
      </c>
      <c r="X69" s="21"/>
      <c r="Y69" s="20"/>
      <c r="Z69" s="23">
        <v>25544748</v>
      </c>
    </row>
    <row r="70" spans="1:26" ht="13.5" hidden="1">
      <c r="A70" s="39" t="s">
        <v>103</v>
      </c>
      <c r="B70" s="19">
        <v>14949895</v>
      </c>
      <c r="C70" s="19"/>
      <c r="D70" s="20">
        <v>23869121</v>
      </c>
      <c r="E70" s="21">
        <v>23869121</v>
      </c>
      <c r="F70" s="21">
        <v>1024521</v>
      </c>
      <c r="G70" s="21">
        <v>997477</v>
      </c>
      <c r="H70" s="21">
        <v>1315065</v>
      </c>
      <c r="I70" s="21">
        <v>3337063</v>
      </c>
      <c r="J70" s="21">
        <v>1625655</v>
      </c>
      <c r="K70" s="21">
        <v>999390</v>
      </c>
      <c r="L70" s="21">
        <v>1075032</v>
      </c>
      <c r="M70" s="21">
        <v>3700077</v>
      </c>
      <c r="N70" s="21">
        <v>1529583</v>
      </c>
      <c r="O70" s="21">
        <v>1260628</v>
      </c>
      <c r="P70" s="21">
        <v>1339723</v>
      </c>
      <c r="Q70" s="21">
        <v>4129934</v>
      </c>
      <c r="R70" s="21">
        <v>1484321</v>
      </c>
      <c r="S70" s="21">
        <v>1250596</v>
      </c>
      <c r="T70" s="21">
        <v>1934938</v>
      </c>
      <c r="U70" s="21">
        <v>4669855</v>
      </c>
      <c r="V70" s="21">
        <v>15836929</v>
      </c>
      <c r="W70" s="21">
        <v>23869121</v>
      </c>
      <c r="X70" s="21"/>
      <c r="Y70" s="20"/>
      <c r="Z70" s="23">
        <v>23869121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3962368</v>
      </c>
      <c r="C73" s="19"/>
      <c r="D73" s="20">
        <v>1675627</v>
      </c>
      <c r="E73" s="21">
        <v>1675627</v>
      </c>
      <c r="F73" s="21">
        <v>100679</v>
      </c>
      <c r="G73" s="21">
        <v>108650</v>
      </c>
      <c r="H73" s="21">
        <v>117017</v>
      </c>
      <c r="I73" s="21">
        <v>326346</v>
      </c>
      <c r="J73" s="21">
        <v>123222</v>
      </c>
      <c r="K73" s="21">
        <v>100835</v>
      </c>
      <c r="L73" s="21">
        <v>116659</v>
      </c>
      <c r="M73" s="21">
        <v>340716</v>
      </c>
      <c r="N73" s="21">
        <v>45051</v>
      </c>
      <c r="O73" s="21">
        <v>105096</v>
      </c>
      <c r="P73" s="21">
        <v>100468</v>
      </c>
      <c r="Q73" s="21">
        <v>250615</v>
      </c>
      <c r="R73" s="21">
        <v>134810</v>
      </c>
      <c r="S73" s="21">
        <v>99609</v>
      </c>
      <c r="T73" s="21">
        <v>151995</v>
      </c>
      <c r="U73" s="21">
        <v>386414</v>
      </c>
      <c r="V73" s="21">
        <v>1304091</v>
      </c>
      <c r="W73" s="21">
        <v>1675627</v>
      </c>
      <c r="X73" s="21"/>
      <c r="Y73" s="20"/>
      <c r="Z73" s="23">
        <v>1675627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>
        <v>9284</v>
      </c>
      <c r="I75" s="30">
        <v>9284</v>
      </c>
      <c r="J75" s="30">
        <v>15035</v>
      </c>
      <c r="K75" s="30">
        <v>17918</v>
      </c>
      <c r="L75" s="30">
        <v>11949</v>
      </c>
      <c r="M75" s="30">
        <v>44902</v>
      </c>
      <c r="N75" s="30">
        <v>8583</v>
      </c>
      <c r="O75" s="30">
        <v>13891</v>
      </c>
      <c r="P75" s="30">
        <v>524</v>
      </c>
      <c r="Q75" s="30">
        <v>22998</v>
      </c>
      <c r="R75" s="30">
        <v>6867</v>
      </c>
      <c r="S75" s="30"/>
      <c r="T75" s="30">
        <v>1507</v>
      </c>
      <c r="U75" s="30">
        <v>8374</v>
      </c>
      <c r="V75" s="30">
        <v>85558</v>
      </c>
      <c r="W75" s="30"/>
      <c r="X75" s="30"/>
      <c r="Y75" s="29"/>
      <c r="Z75" s="31"/>
    </row>
    <row r="76" spans="1:26" ht="13.5" hidden="1">
      <c r="A76" s="42" t="s">
        <v>286</v>
      </c>
      <c r="B76" s="32">
        <v>22006046</v>
      </c>
      <c r="C76" s="32"/>
      <c r="D76" s="33">
        <v>27966016</v>
      </c>
      <c r="E76" s="34">
        <v>27966268</v>
      </c>
      <c r="F76" s="34">
        <v>1266289</v>
      </c>
      <c r="G76" s="34">
        <v>1252846</v>
      </c>
      <c r="H76" s="34">
        <v>1669301</v>
      </c>
      <c r="I76" s="34">
        <v>4188436</v>
      </c>
      <c r="J76" s="34">
        <v>1922117</v>
      </c>
      <c r="K76" s="34">
        <v>1260537</v>
      </c>
      <c r="L76" s="34">
        <v>1337300</v>
      </c>
      <c r="M76" s="34">
        <v>4519954</v>
      </c>
      <c r="N76" s="34">
        <v>1690500</v>
      </c>
      <c r="O76" s="34">
        <v>1511826</v>
      </c>
      <c r="P76" s="34">
        <v>1572347</v>
      </c>
      <c r="Q76" s="34">
        <v>4774673</v>
      </c>
      <c r="R76" s="34">
        <v>1756018</v>
      </c>
      <c r="S76" s="34">
        <v>1490151</v>
      </c>
      <c r="T76" s="34">
        <v>2310431</v>
      </c>
      <c r="U76" s="34">
        <v>5556600</v>
      </c>
      <c r="V76" s="34">
        <v>19039663</v>
      </c>
      <c r="W76" s="34">
        <v>27966268</v>
      </c>
      <c r="X76" s="34"/>
      <c r="Y76" s="33"/>
      <c r="Z76" s="35">
        <v>27966268</v>
      </c>
    </row>
    <row r="77" spans="1:26" ht="13.5" hidden="1">
      <c r="A77" s="37" t="s">
        <v>31</v>
      </c>
      <c r="B77" s="19">
        <v>3093783</v>
      </c>
      <c r="C77" s="19"/>
      <c r="D77" s="20">
        <v>2421268</v>
      </c>
      <c r="E77" s="21">
        <v>2421268</v>
      </c>
      <c r="F77" s="21">
        <v>141089</v>
      </c>
      <c r="G77" s="21">
        <v>146719</v>
      </c>
      <c r="H77" s="21">
        <v>227935</v>
      </c>
      <c r="I77" s="21">
        <v>515743</v>
      </c>
      <c r="J77" s="21">
        <v>158205</v>
      </c>
      <c r="K77" s="21">
        <v>142394</v>
      </c>
      <c r="L77" s="21">
        <v>133660</v>
      </c>
      <c r="M77" s="21">
        <v>434259</v>
      </c>
      <c r="N77" s="21">
        <v>107283</v>
      </c>
      <c r="O77" s="21">
        <v>132211</v>
      </c>
      <c r="P77" s="21">
        <v>131632</v>
      </c>
      <c r="Q77" s="21">
        <v>371126</v>
      </c>
      <c r="R77" s="21">
        <v>136887</v>
      </c>
      <c r="S77" s="21">
        <v>139946</v>
      </c>
      <c r="T77" s="21">
        <v>221991</v>
      </c>
      <c r="U77" s="21">
        <v>498824</v>
      </c>
      <c r="V77" s="21">
        <v>1819952</v>
      </c>
      <c r="W77" s="21">
        <v>2421268</v>
      </c>
      <c r="X77" s="21"/>
      <c r="Y77" s="20"/>
      <c r="Z77" s="23">
        <v>2421268</v>
      </c>
    </row>
    <row r="78" spans="1:26" ht="13.5" hidden="1">
      <c r="A78" s="38" t="s">
        <v>32</v>
      </c>
      <c r="B78" s="19">
        <v>18912263</v>
      </c>
      <c r="C78" s="19"/>
      <c r="D78" s="20">
        <v>25544748</v>
      </c>
      <c r="E78" s="21">
        <v>25545000</v>
      </c>
      <c r="F78" s="21">
        <v>1125200</v>
      </c>
      <c r="G78" s="21">
        <v>1106127</v>
      </c>
      <c r="H78" s="21">
        <v>1432082</v>
      </c>
      <c r="I78" s="21">
        <v>3663409</v>
      </c>
      <c r="J78" s="21">
        <v>1748877</v>
      </c>
      <c r="K78" s="21">
        <v>1100225</v>
      </c>
      <c r="L78" s="21">
        <v>1191691</v>
      </c>
      <c r="M78" s="21">
        <v>4040793</v>
      </c>
      <c r="N78" s="21">
        <v>1574634</v>
      </c>
      <c r="O78" s="21">
        <v>1365724</v>
      </c>
      <c r="P78" s="21">
        <v>1440191</v>
      </c>
      <c r="Q78" s="21">
        <v>4380549</v>
      </c>
      <c r="R78" s="21">
        <v>1619131</v>
      </c>
      <c r="S78" s="21">
        <v>1350205</v>
      </c>
      <c r="T78" s="21">
        <v>2086933</v>
      </c>
      <c r="U78" s="21">
        <v>5056269</v>
      </c>
      <c r="V78" s="21">
        <v>17141020</v>
      </c>
      <c r="W78" s="21">
        <v>25545000</v>
      </c>
      <c r="X78" s="21"/>
      <c r="Y78" s="20"/>
      <c r="Z78" s="23">
        <v>25545000</v>
      </c>
    </row>
    <row r="79" spans="1:26" ht="13.5" hidden="1">
      <c r="A79" s="39" t="s">
        <v>103</v>
      </c>
      <c r="B79" s="19">
        <v>14949895</v>
      </c>
      <c r="C79" s="19"/>
      <c r="D79" s="20">
        <v>23869121</v>
      </c>
      <c r="E79" s="21">
        <v>23869000</v>
      </c>
      <c r="F79" s="21">
        <v>1024521</v>
      </c>
      <c r="G79" s="21">
        <v>1106127</v>
      </c>
      <c r="H79" s="21">
        <v>1315065</v>
      </c>
      <c r="I79" s="21">
        <v>3445713</v>
      </c>
      <c r="J79" s="21">
        <v>1625655</v>
      </c>
      <c r="K79" s="21">
        <v>999390</v>
      </c>
      <c r="L79" s="21">
        <v>1075032</v>
      </c>
      <c r="M79" s="21">
        <v>3700077</v>
      </c>
      <c r="N79" s="21">
        <v>1529583</v>
      </c>
      <c r="O79" s="21">
        <v>1260628</v>
      </c>
      <c r="P79" s="21">
        <v>1339723</v>
      </c>
      <c r="Q79" s="21">
        <v>4129934</v>
      </c>
      <c r="R79" s="21">
        <v>1484321</v>
      </c>
      <c r="S79" s="21">
        <v>1250596</v>
      </c>
      <c r="T79" s="21">
        <v>1934938</v>
      </c>
      <c r="U79" s="21">
        <v>4669855</v>
      </c>
      <c r="V79" s="21">
        <v>15945579</v>
      </c>
      <c r="W79" s="21">
        <v>23869000</v>
      </c>
      <c r="X79" s="21"/>
      <c r="Y79" s="20"/>
      <c r="Z79" s="23">
        <v>23869000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3962368</v>
      </c>
      <c r="C82" s="19"/>
      <c r="D82" s="20">
        <v>1675627</v>
      </c>
      <c r="E82" s="21">
        <v>1676000</v>
      </c>
      <c r="F82" s="21">
        <v>100679</v>
      </c>
      <c r="G82" s="21"/>
      <c r="H82" s="21">
        <v>117017</v>
      </c>
      <c r="I82" s="21">
        <v>217696</v>
      </c>
      <c r="J82" s="21">
        <v>123222</v>
      </c>
      <c r="K82" s="21">
        <v>100835</v>
      </c>
      <c r="L82" s="21">
        <v>116659</v>
      </c>
      <c r="M82" s="21">
        <v>340716</v>
      </c>
      <c r="N82" s="21">
        <v>45051</v>
      </c>
      <c r="O82" s="21">
        <v>105096</v>
      </c>
      <c r="P82" s="21">
        <v>100468</v>
      </c>
      <c r="Q82" s="21">
        <v>250615</v>
      </c>
      <c r="R82" s="21">
        <v>134810</v>
      </c>
      <c r="S82" s="21">
        <v>99609</v>
      </c>
      <c r="T82" s="21">
        <v>151995</v>
      </c>
      <c r="U82" s="21">
        <v>386414</v>
      </c>
      <c r="V82" s="21">
        <v>1195441</v>
      </c>
      <c r="W82" s="21">
        <v>1676000</v>
      </c>
      <c r="X82" s="21"/>
      <c r="Y82" s="20"/>
      <c r="Z82" s="23">
        <v>1676000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>
        <v>9284</v>
      </c>
      <c r="I84" s="30">
        <v>9284</v>
      </c>
      <c r="J84" s="30">
        <v>15035</v>
      </c>
      <c r="K84" s="30">
        <v>17918</v>
      </c>
      <c r="L84" s="30">
        <v>11949</v>
      </c>
      <c r="M84" s="30">
        <v>44902</v>
      </c>
      <c r="N84" s="30">
        <v>8583</v>
      </c>
      <c r="O84" s="30">
        <v>13891</v>
      </c>
      <c r="P84" s="30">
        <v>524</v>
      </c>
      <c r="Q84" s="30">
        <v>22998</v>
      </c>
      <c r="R84" s="30"/>
      <c r="S84" s="30"/>
      <c r="T84" s="30">
        <v>1507</v>
      </c>
      <c r="U84" s="30">
        <v>1507</v>
      </c>
      <c r="V84" s="30">
        <v>78691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2000000</v>
      </c>
      <c r="F5" s="358">
        <f t="shared" si="0"/>
        <v>1150000</v>
      </c>
      <c r="G5" s="358">
        <f t="shared" si="0"/>
        <v>0</v>
      </c>
      <c r="H5" s="356">
        <f t="shared" si="0"/>
        <v>214034</v>
      </c>
      <c r="I5" s="356">
        <f t="shared" si="0"/>
        <v>10304</v>
      </c>
      <c r="J5" s="358">
        <f t="shared" si="0"/>
        <v>224338</v>
      </c>
      <c r="K5" s="358">
        <f t="shared" si="0"/>
        <v>136500</v>
      </c>
      <c r="L5" s="356">
        <f t="shared" si="0"/>
        <v>0</v>
      </c>
      <c r="M5" s="356">
        <f t="shared" si="0"/>
        <v>0</v>
      </c>
      <c r="N5" s="358">
        <f t="shared" si="0"/>
        <v>136500</v>
      </c>
      <c r="O5" s="358">
        <f t="shared" si="0"/>
        <v>19482</v>
      </c>
      <c r="P5" s="356">
        <f t="shared" si="0"/>
        <v>0</v>
      </c>
      <c r="Q5" s="356">
        <f t="shared" si="0"/>
        <v>29500</v>
      </c>
      <c r="R5" s="358">
        <f t="shared" si="0"/>
        <v>48982</v>
      </c>
      <c r="S5" s="358">
        <f t="shared" si="0"/>
        <v>0</v>
      </c>
      <c r="T5" s="356">
        <f t="shared" si="0"/>
        <v>658</v>
      </c>
      <c r="U5" s="356">
        <f t="shared" si="0"/>
        <v>0</v>
      </c>
      <c r="V5" s="358">
        <f t="shared" si="0"/>
        <v>658</v>
      </c>
      <c r="W5" s="358">
        <f t="shared" si="0"/>
        <v>410478</v>
      </c>
      <c r="X5" s="356">
        <f t="shared" si="0"/>
        <v>1150000</v>
      </c>
      <c r="Y5" s="358">
        <f t="shared" si="0"/>
        <v>-739522</v>
      </c>
      <c r="Z5" s="359">
        <f>+IF(X5&lt;&gt;0,+(Y5/X5)*100,0)</f>
        <v>-64.30626086956521</v>
      </c>
      <c r="AA5" s="360">
        <f>+AA6+AA8+AA11+AA13+AA15</f>
        <v>1150000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800000</v>
      </c>
      <c r="F6" s="59">
        <f t="shared" si="1"/>
        <v>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136500</v>
      </c>
      <c r="L6" s="60">
        <f t="shared" si="1"/>
        <v>0</v>
      </c>
      <c r="M6" s="60">
        <f t="shared" si="1"/>
        <v>0</v>
      </c>
      <c r="N6" s="59">
        <f t="shared" si="1"/>
        <v>136500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136500</v>
      </c>
      <c r="X6" s="60">
        <f t="shared" si="1"/>
        <v>500000</v>
      </c>
      <c r="Y6" s="59">
        <f t="shared" si="1"/>
        <v>-363500</v>
      </c>
      <c r="Z6" s="61">
        <f>+IF(X6&lt;&gt;0,+(Y6/X6)*100,0)</f>
        <v>-72.7</v>
      </c>
      <c r="AA6" s="62">
        <f t="shared" si="1"/>
        <v>500000</v>
      </c>
    </row>
    <row r="7" spans="1:27" ht="13.5">
      <c r="A7" s="291" t="s">
        <v>228</v>
      </c>
      <c r="B7" s="142"/>
      <c r="C7" s="60"/>
      <c r="D7" s="340"/>
      <c r="E7" s="60">
        <v>800000</v>
      </c>
      <c r="F7" s="59">
        <v>500000</v>
      </c>
      <c r="G7" s="59"/>
      <c r="H7" s="60"/>
      <c r="I7" s="60"/>
      <c r="J7" s="59"/>
      <c r="K7" s="59">
        <v>136500</v>
      </c>
      <c r="L7" s="60"/>
      <c r="M7" s="60"/>
      <c r="N7" s="59">
        <v>136500</v>
      </c>
      <c r="O7" s="59"/>
      <c r="P7" s="60"/>
      <c r="Q7" s="60"/>
      <c r="R7" s="59"/>
      <c r="S7" s="59"/>
      <c r="T7" s="60"/>
      <c r="U7" s="60"/>
      <c r="V7" s="59"/>
      <c r="W7" s="59">
        <v>136500</v>
      </c>
      <c r="X7" s="60">
        <v>500000</v>
      </c>
      <c r="Y7" s="59">
        <v>-363500</v>
      </c>
      <c r="Z7" s="61">
        <v>-72.7</v>
      </c>
      <c r="AA7" s="62">
        <v>500000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1200000</v>
      </c>
      <c r="F8" s="59">
        <f t="shared" si="2"/>
        <v>650000</v>
      </c>
      <c r="G8" s="59">
        <f t="shared" si="2"/>
        <v>0</v>
      </c>
      <c r="H8" s="60">
        <f t="shared" si="2"/>
        <v>124200</v>
      </c>
      <c r="I8" s="60">
        <f t="shared" si="2"/>
        <v>0</v>
      </c>
      <c r="J8" s="59">
        <f t="shared" si="2"/>
        <v>124200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19482</v>
      </c>
      <c r="P8" s="60">
        <f t="shared" si="2"/>
        <v>0</v>
      </c>
      <c r="Q8" s="60">
        <f t="shared" si="2"/>
        <v>29500</v>
      </c>
      <c r="R8" s="59">
        <f t="shared" si="2"/>
        <v>48982</v>
      </c>
      <c r="S8" s="59">
        <f t="shared" si="2"/>
        <v>0</v>
      </c>
      <c r="T8" s="60">
        <f t="shared" si="2"/>
        <v>658</v>
      </c>
      <c r="U8" s="60">
        <f t="shared" si="2"/>
        <v>0</v>
      </c>
      <c r="V8" s="59">
        <f t="shared" si="2"/>
        <v>658</v>
      </c>
      <c r="W8" s="59">
        <f t="shared" si="2"/>
        <v>173840</v>
      </c>
      <c r="X8" s="60">
        <f t="shared" si="2"/>
        <v>650000</v>
      </c>
      <c r="Y8" s="59">
        <f t="shared" si="2"/>
        <v>-476160</v>
      </c>
      <c r="Z8" s="61">
        <f>+IF(X8&lt;&gt;0,+(Y8/X8)*100,0)</f>
        <v>-73.25538461538461</v>
      </c>
      <c r="AA8" s="62">
        <f>SUM(AA9:AA10)</f>
        <v>650000</v>
      </c>
    </row>
    <row r="9" spans="1:27" ht="13.5">
      <c r="A9" s="291" t="s">
        <v>229</v>
      </c>
      <c r="B9" s="142"/>
      <c r="C9" s="60"/>
      <c r="D9" s="340"/>
      <c r="E9" s="60">
        <v>800000</v>
      </c>
      <c r="F9" s="59">
        <v>250000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>
        <v>29500</v>
      </c>
      <c r="R9" s="59">
        <v>29500</v>
      </c>
      <c r="S9" s="59"/>
      <c r="T9" s="60">
        <v>658</v>
      </c>
      <c r="U9" s="60"/>
      <c r="V9" s="59">
        <v>658</v>
      </c>
      <c r="W9" s="59">
        <v>30158</v>
      </c>
      <c r="X9" s="60">
        <v>250000</v>
      </c>
      <c r="Y9" s="59">
        <v>-219842</v>
      </c>
      <c r="Z9" s="61">
        <v>-87.94</v>
      </c>
      <c r="AA9" s="62">
        <v>250000</v>
      </c>
    </row>
    <row r="10" spans="1:27" ht="13.5">
      <c r="A10" s="291" t="s">
        <v>230</v>
      </c>
      <c r="B10" s="142"/>
      <c r="C10" s="60"/>
      <c r="D10" s="340"/>
      <c r="E10" s="60">
        <v>400000</v>
      </c>
      <c r="F10" s="59">
        <v>400000</v>
      </c>
      <c r="G10" s="59"/>
      <c r="H10" s="60">
        <v>124200</v>
      </c>
      <c r="I10" s="60"/>
      <c r="J10" s="59">
        <v>124200</v>
      </c>
      <c r="K10" s="59"/>
      <c r="L10" s="60"/>
      <c r="M10" s="60"/>
      <c r="N10" s="59"/>
      <c r="O10" s="59">
        <v>19482</v>
      </c>
      <c r="P10" s="60"/>
      <c r="Q10" s="60"/>
      <c r="R10" s="59">
        <v>19482</v>
      </c>
      <c r="S10" s="59"/>
      <c r="T10" s="60"/>
      <c r="U10" s="60"/>
      <c r="V10" s="59"/>
      <c r="W10" s="59">
        <v>143682</v>
      </c>
      <c r="X10" s="60">
        <v>400000</v>
      </c>
      <c r="Y10" s="59">
        <v>-256318</v>
      </c>
      <c r="Z10" s="61">
        <v>-64.08</v>
      </c>
      <c r="AA10" s="62">
        <v>400000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89834</v>
      </c>
      <c r="I15" s="60">
        <f t="shared" si="5"/>
        <v>10304</v>
      </c>
      <c r="J15" s="59">
        <f t="shared" si="5"/>
        <v>100138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100138</v>
      </c>
      <c r="X15" s="60">
        <f t="shared" si="5"/>
        <v>0</v>
      </c>
      <c r="Y15" s="59">
        <f t="shared" si="5"/>
        <v>100138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>
        <v>89834</v>
      </c>
      <c r="I20" s="60">
        <v>10304</v>
      </c>
      <c r="J20" s="59">
        <v>100138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100138</v>
      </c>
      <c r="X20" s="60"/>
      <c r="Y20" s="59">
        <v>100138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303109</v>
      </c>
      <c r="D40" s="344">
        <f t="shared" si="9"/>
        <v>0</v>
      </c>
      <c r="E40" s="343">
        <f t="shared" si="9"/>
        <v>152000</v>
      </c>
      <c r="F40" s="345">
        <f t="shared" si="9"/>
        <v>152000</v>
      </c>
      <c r="G40" s="345">
        <f t="shared" si="9"/>
        <v>8229</v>
      </c>
      <c r="H40" s="343">
        <f t="shared" si="9"/>
        <v>14242</v>
      </c>
      <c r="I40" s="343">
        <f t="shared" si="9"/>
        <v>5026</v>
      </c>
      <c r="J40" s="345">
        <f t="shared" si="9"/>
        <v>27497</v>
      </c>
      <c r="K40" s="345">
        <f t="shared" si="9"/>
        <v>19935</v>
      </c>
      <c r="L40" s="343">
        <f t="shared" si="9"/>
        <v>31802</v>
      </c>
      <c r="M40" s="343">
        <f t="shared" si="9"/>
        <v>31802</v>
      </c>
      <c r="N40" s="345">
        <f t="shared" si="9"/>
        <v>83539</v>
      </c>
      <c r="O40" s="345">
        <f t="shared" si="9"/>
        <v>5720</v>
      </c>
      <c r="P40" s="343">
        <f t="shared" si="9"/>
        <v>17042</v>
      </c>
      <c r="Q40" s="343">
        <f t="shared" si="9"/>
        <v>9743</v>
      </c>
      <c r="R40" s="345">
        <f t="shared" si="9"/>
        <v>32505</v>
      </c>
      <c r="S40" s="345">
        <f t="shared" si="9"/>
        <v>8896</v>
      </c>
      <c r="T40" s="343">
        <f t="shared" si="9"/>
        <v>45059</v>
      </c>
      <c r="U40" s="343">
        <f t="shared" si="9"/>
        <v>45481</v>
      </c>
      <c r="V40" s="345">
        <f t="shared" si="9"/>
        <v>99436</v>
      </c>
      <c r="W40" s="345">
        <f t="shared" si="9"/>
        <v>242977</v>
      </c>
      <c r="X40" s="343">
        <f t="shared" si="9"/>
        <v>152000</v>
      </c>
      <c r="Y40" s="345">
        <f t="shared" si="9"/>
        <v>90977</v>
      </c>
      <c r="Z40" s="336">
        <f>+IF(X40&lt;&gt;0,+(Y40/X40)*100,0)</f>
        <v>59.853289473684214</v>
      </c>
      <c r="AA40" s="350">
        <f>SUM(AA41:AA49)</f>
        <v>152000</v>
      </c>
    </row>
    <row r="41" spans="1:27" ht="13.5">
      <c r="A41" s="361" t="s">
        <v>247</v>
      </c>
      <c r="B41" s="142"/>
      <c r="C41" s="362"/>
      <c r="D41" s="363"/>
      <c r="E41" s="362">
        <v>100000</v>
      </c>
      <c r="F41" s="364">
        <v>100000</v>
      </c>
      <c r="G41" s="364">
        <v>6579</v>
      </c>
      <c r="H41" s="362">
        <v>13369</v>
      </c>
      <c r="I41" s="362">
        <v>3468</v>
      </c>
      <c r="J41" s="364">
        <v>23416</v>
      </c>
      <c r="K41" s="364">
        <v>4894</v>
      </c>
      <c r="L41" s="362">
        <v>23295</v>
      </c>
      <c r="M41" s="362">
        <v>23295</v>
      </c>
      <c r="N41" s="364">
        <v>51484</v>
      </c>
      <c r="O41" s="364">
        <v>5720</v>
      </c>
      <c r="P41" s="362">
        <v>9425</v>
      </c>
      <c r="Q41" s="362">
        <v>5938</v>
      </c>
      <c r="R41" s="364">
        <v>21083</v>
      </c>
      <c r="S41" s="364">
        <v>5193</v>
      </c>
      <c r="T41" s="362">
        <v>43098</v>
      </c>
      <c r="U41" s="362">
        <v>42918</v>
      </c>
      <c r="V41" s="364">
        <v>91209</v>
      </c>
      <c r="W41" s="364">
        <v>187192</v>
      </c>
      <c r="X41" s="362">
        <v>100000</v>
      </c>
      <c r="Y41" s="364">
        <v>87192</v>
      </c>
      <c r="Z41" s="365">
        <v>87.19</v>
      </c>
      <c r="AA41" s="366">
        <v>100000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2000</v>
      </c>
      <c r="F44" s="53">
        <v>2000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2000</v>
      </c>
      <c r="Y44" s="53">
        <v>-2000</v>
      </c>
      <c r="Z44" s="94">
        <v>-100</v>
      </c>
      <c r="AA44" s="95">
        <v>2000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50000</v>
      </c>
      <c r="F48" s="53">
        <v>50000</v>
      </c>
      <c r="G48" s="53">
        <v>1650</v>
      </c>
      <c r="H48" s="54">
        <v>873</v>
      </c>
      <c r="I48" s="54">
        <v>1558</v>
      </c>
      <c r="J48" s="53">
        <v>4081</v>
      </c>
      <c r="K48" s="53">
        <v>15041</v>
      </c>
      <c r="L48" s="54">
        <v>8507</v>
      </c>
      <c r="M48" s="54">
        <v>8507</v>
      </c>
      <c r="N48" s="53">
        <v>32055</v>
      </c>
      <c r="O48" s="53"/>
      <c r="P48" s="54"/>
      <c r="Q48" s="54">
        <v>3805</v>
      </c>
      <c r="R48" s="53">
        <v>3805</v>
      </c>
      <c r="S48" s="53">
        <v>3703</v>
      </c>
      <c r="T48" s="54">
        <v>1961</v>
      </c>
      <c r="U48" s="54">
        <v>2563</v>
      </c>
      <c r="V48" s="53">
        <v>8227</v>
      </c>
      <c r="W48" s="53">
        <v>48168</v>
      </c>
      <c r="X48" s="54">
        <v>50000</v>
      </c>
      <c r="Y48" s="53">
        <v>-1832</v>
      </c>
      <c r="Z48" s="94">
        <v>-3.66</v>
      </c>
      <c r="AA48" s="95">
        <v>50000</v>
      </c>
    </row>
    <row r="49" spans="1:27" ht="13.5">
      <c r="A49" s="361" t="s">
        <v>93</v>
      </c>
      <c r="B49" s="136"/>
      <c r="C49" s="54">
        <v>303109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>
        <v>7617</v>
      </c>
      <c r="Q49" s="54"/>
      <c r="R49" s="53">
        <v>7617</v>
      </c>
      <c r="S49" s="53"/>
      <c r="T49" s="54"/>
      <c r="U49" s="54"/>
      <c r="V49" s="53"/>
      <c r="W49" s="53">
        <v>7617</v>
      </c>
      <c r="X49" s="54"/>
      <c r="Y49" s="53">
        <v>7617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303109</v>
      </c>
      <c r="D60" s="346">
        <f t="shared" si="14"/>
        <v>0</v>
      </c>
      <c r="E60" s="219">
        <f t="shared" si="14"/>
        <v>2152000</v>
      </c>
      <c r="F60" s="264">
        <f t="shared" si="14"/>
        <v>1302000</v>
      </c>
      <c r="G60" s="264">
        <f t="shared" si="14"/>
        <v>8229</v>
      </c>
      <c r="H60" s="219">
        <f t="shared" si="14"/>
        <v>228276</v>
      </c>
      <c r="I60" s="219">
        <f t="shared" si="14"/>
        <v>15330</v>
      </c>
      <c r="J60" s="264">
        <f t="shared" si="14"/>
        <v>251835</v>
      </c>
      <c r="K60" s="264">
        <f t="shared" si="14"/>
        <v>156435</v>
      </c>
      <c r="L60" s="219">
        <f t="shared" si="14"/>
        <v>31802</v>
      </c>
      <c r="M60" s="219">
        <f t="shared" si="14"/>
        <v>31802</v>
      </c>
      <c r="N60" s="264">
        <f t="shared" si="14"/>
        <v>220039</v>
      </c>
      <c r="O60" s="264">
        <f t="shared" si="14"/>
        <v>25202</v>
      </c>
      <c r="P60" s="219">
        <f t="shared" si="14"/>
        <v>17042</v>
      </c>
      <c r="Q60" s="219">
        <f t="shared" si="14"/>
        <v>39243</v>
      </c>
      <c r="R60" s="264">
        <f t="shared" si="14"/>
        <v>81487</v>
      </c>
      <c r="S60" s="264">
        <f t="shared" si="14"/>
        <v>8896</v>
      </c>
      <c r="T60" s="219">
        <f t="shared" si="14"/>
        <v>45717</v>
      </c>
      <c r="U60" s="219">
        <f t="shared" si="14"/>
        <v>45481</v>
      </c>
      <c r="V60" s="264">
        <f t="shared" si="14"/>
        <v>100094</v>
      </c>
      <c r="W60" s="264">
        <f t="shared" si="14"/>
        <v>653455</v>
      </c>
      <c r="X60" s="219">
        <f t="shared" si="14"/>
        <v>1302000</v>
      </c>
      <c r="Y60" s="264">
        <f t="shared" si="14"/>
        <v>-648545</v>
      </c>
      <c r="Z60" s="337">
        <f>+IF(X60&lt;&gt;0,+(Y60/X60)*100,0)</f>
        <v>-49.81144393241168</v>
      </c>
      <c r="AA60" s="232">
        <f>+AA57+AA54+AA51+AA40+AA37+AA34+AA22+AA5</f>
        <v>1302000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21608286</v>
      </c>
      <c r="D5" s="153">
        <f>SUM(D6:D8)</f>
        <v>0</v>
      </c>
      <c r="E5" s="154">
        <f t="shared" si="0"/>
        <v>18916383</v>
      </c>
      <c r="F5" s="100">
        <f t="shared" si="0"/>
        <v>18916382</v>
      </c>
      <c r="G5" s="100">
        <f t="shared" si="0"/>
        <v>9174038</v>
      </c>
      <c r="H5" s="100">
        <f t="shared" si="0"/>
        <v>1147053</v>
      </c>
      <c r="I5" s="100">
        <f t="shared" si="0"/>
        <v>462144</v>
      </c>
      <c r="J5" s="100">
        <f t="shared" si="0"/>
        <v>10783235</v>
      </c>
      <c r="K5" s="100">
        <f t="shared" si="0"/>
        <v>936045</v>
      </c>
      <c r="L5" s="100">
        <f t="shared" si="0"/>
        <v>3149020</v>
      </c>
      <c r="M5" s="100">
        <f t="shared" si="0"/>
        <v>193875</v>
      </c>
      <c r="N5" s="100">
        <f t="shared" si="0"/>
        <v>4278940</v>
      </c>
      <c r="O5" s="100">
        <f t="shared" si="0"/>
        <v>3688314</v>
      </c>
      <c r="P5" s="100">
        <f t="shared" si="0"/>
        <v>439191</v>
      </c>
      <c r="Q5" s="100">
        <f t="shared" si="0"/>
        <v>3268498</v>
      </c>
      <c r="R5" s="100">
        <f t="shared" si="0"/>
        <v>7396003</v>
      </c>
      <c r="S5" s="100">
        <f t="shared" si="0"/>
        <v>264894</v>
      </c>
      <c r="T5" s="100">
        <f t="shared" si="0"/>
        <v>221759</v>
      </c>
      <c r="U5" s="100">
        <f t="shared" si="0"/>
        <v>482091</v>
      </c>
      <c r="V5" s="100">
        <f t="shared" si="0"/>
        <v>968744</v>
      </c>
      <c r="W5" s="100">
        <f t="shared" si="0"/>
        <v>23426922</v>
      </c>
      <c r="X5" s="100">
        <f t="shared" si="0"/>
        <v>18916382</v>
      </c>
      <c r="Y5" s="100">
        <f t="shared" si="0"/>
        <v>4510540</v>
      </c>
      <c r="Z5" s="137">
        <f>+IF(X5&lt;&gt;0,+(Y5/X5)*100,0)</f>
        <v>23.844623141994067</v>
      </c>
      <c r="AA5" s="153">
        <f>SUM(AA6:AA8)</f>
        <v>18916382</v>
      </c>
    </row>
    <row r="6" spans="1:27" ht="13.5">
      <c r="A6" s="138" t="s">
        <v>75</v>
      </c>
      <c r="B6" s="136"/>
      <c r="C6" s="155">
        <v>3471908</v>
      </c>
      <c r="D6" s="155"/>
      <c r="E6" s="156">
        <v>6485442</v>
      </c>
      <c r="F6" s="60">
        <v>6485442</v>
      </c>
      <c r="G6" s="60">
        <v>880582</v>
      </c>
      <c r="H6" s="60"/>
      <c r="I6" s="60"/>
      <c r="J6" s="60">
        <v>880582</v>
      </c>
      <c r="K6" s="60"/>
      <c r="L6" s="60">
        <v>398190</v>
      </c>
      <c r="M6" s="60"/>
      <c r="N6" s="60">
        <v>398190</v>
      </c>
      <c r="O6" s="60">
        <v>346134</v>
      </c>
      <c r="P6" s="60"/>
      <c r="Q6" s="60">
        <v>422275</v>
      </c>
      <c r="R6" s="60">
        <v>768409</v>
      </c>
      <c r="S6" s="60"/>
      <c r="T6" s="60"/>
      <c r="U6" s="60"/>
      <c r="V6" s="60"/>
      <c r="W6" s="60">
        <v>2047181</v>
      </c>
      <c r="X6" s="60">
        <v>6485442</v>
      </c>
      <c r="Y6" s="60">
        <v>-4438261</v>
      </c>
      <c r="Z6" s="140">
        <v>-68.43</v>
      </c>
      <c r="AA6" s="155">
        <v>6485442</v>
      </c>
    </row>
    <row r="7" spans="1:27" ht="13.5">
      <c r="A7" s="138" t="s">
        <v>76</v>
      </c>
      <c r="B7" s="136"/>
      <c r="C7" s="157">
        <v>11779471</v>
      </c>
      <c r="D7" s="157"/>
      <c r="E7" s="158">
        <v>5255820</v>
      </c>
      <c r="F7" s="159">
        <v>5255820</v>
      </c>
      <c r="G7" s="159">
        <v>6455971</v>
      </c>
      <c r="H7" s="159">
        <v>1144568</v>
      </c>
      <c r="I7" s="159">
        <v>458332</v>
      </c>
      <c r="J7" s="159">
        <v>8058871</v>
      </c>
      <c r="K7" s="159">
        <v>933221</v>
      </c>
      <c r="L7" s="159">
        <v>1907203</v>
      </c>
      <c r="M7" s="159">
        <v>192021</v>
      </c>
      <c r="N7" s="159">
        <v>3032445</v>
      </c>
      <c r="O7" s="159">
        <v>2619518</v>
      </c>
      <c r="P7" s="159">
        <v>437516</v>
      </c>
      <c r="Q7" s="159">
        <v>1953910</v>
      </c>
      <c r="R7" s="159">
        <v>5010944</v>
      </c>
      <c r="S7" s="159">
        <v>261417</v>
      </c>
      <c r="T7" s="159">
        <v>219901</v>
      </c>
      <c r="U7" s="159">
        <v>471782</v>
      </c>
      <c r="V7" s="159">
        <v>953100</v>
      </c>
      <c r="W7" s="159">
        <v>17055360</v>
      </c>
      <c r="X7" s="159">
        <v>5255820</v>
      </c>
      <c r="Y7" s="159">
        <v>11799540</v>
      </c>
      <c r="Z7" s="141">
        <v>224.5</v>
      </c>
      <c r="AA7" s="157">
        <v>5255820</v>
      </c>
    </row>
    <row r="8" spans="1:27" ht="13.5">
      <c r="A8" s="138" t="s">
        <v>77</v>
      </c>
      <c r="B8" s="136"/>
      <c r="C8" s="155">
        <v>6356907</v>
      </c>
      <c r="D8" s="155"/>
      <c r="E8" s="156">
        <v>7175121</v>
      </c>
      <c r="F8" s="60">
        <v>7175120</v>
      </c>
      <c r="G8" s="60">
        <v>1837485</v>
      </c>
      <c r="H8" s="60">
        <v>2485</v>
      </c>
      <c r="I8" s="60">
        <v>3812</v>
      </c>
      <c r="J8" s="60">
        <v>1843782</v>
      </c>
      <c r="K8" s="60">
        <v>2824</v>
      </c>
      <c r="L8" s="60">
        <v>843627</v>
      </c>
      <c r="M8" s="60">
        <v>1854</v>
      </c>
      <c r="N8" s="60">
        <v>848305</v>
      </c>
      <c r="O8" s="60">
        <v>722662</v>
      </c>
      <c r="P8" s="60">
        <v>1675</v>
      </c>
      <c r="Q8" s="60">
        <v>892313</v>
      </c>
      <c r="R8" s="60">
        <v>1616650</v>
      </c>
      <c r="S8" s="60">
        <v>3477</v>
      </c>
      <c r="T8" s="60">
        <v>1858</v>
      </c>
      <c r="U8" s="60">
        <v>10309</v>
      </c>
      <c r="V8" s="60">
        <v>15644</v>
      </c>
      <c r="W8" s="60">
        <v>4324381</v>
      </c>
      <c r="X8" s="60">
        <v>7175120</v>
      </c>
      <c r="Y8" s="60">
        <v>-2850739</v>
      </c>
      <c r="Z8" s="140">
        <v>-39.73</v>
      </c>
      <c r="AA8" s="155">
        <v>7175120</v>
      </c>
    </row>
    <row r="9" spans="1:27" ht="13.5">
      <c r="A9" s="135" t="s">
        <v>78</v>
      </c>
      <c r="B9" s="136"/>
      <c r="C9" s="153">
        <f aca="true" t="shared" si="1" ref="C9:Y9">SUM(C10:C14)</f>
        <v>7146442</v>
      </c>
      <c r="D9" s="153">
        <f>SUM(D10:D14)</f>
        <v>0</v>
      </c>
      <c r="E9" s="154">
        <f t="shared" si="1"/>
        <v>6461790</v>
      </c>
      <c r="F9" s="100">
        <f t="shared" si="1"/>
        <v>4561790</v>
      </c>
      <c r="G9" s="100">
        <f t="shared" si="1"/>
        <v>526195</v>
      </c>
      <c r="H9" s="100">
        <f t="shared" si="1"/>
        <v>710981</v>
      </c>
      <c r="I9" s="100">
        <f t="shared" si="1"/>
        <v>233539</v>
      </c>
      <c r="J9" s="100">
        <f t="shared" si="1"/>
        <v>1470715</v>
      </c>
      <c r="K9" s="100">
        <f t="shared" si="1"/>
        <v>234294</v>
      </c>
      <c r="L9" s="100">
        <f t="shared" si="1"/>
        <v>337809</v>
      </c>
      <c r="M9" s="100">
        <f t="shared" si="1"/>
        <v>149872</v>
      </c>
      <c r="N9" s="100">
        <f t="shared" si="1"/>
        <v>721975</v>
      </c>
      <c r="O9" s="100">
        <f t="shared" si="1"/>
        <v>298655</v>
      </c>
      <c r="P9" s="100">
        <f t="shared" si="1"/>
        <v>232845</v>
      </c>
      <c r="Q9" s="100">
        <f t="shared" si="1"/>
        <v>318389</v>
      </c>
      <c r="R9" s="100">
        <f t="shared" si="1"/>
        <v>849889</v>
      </c>
      <c r="S9" s="100">
        <f t="shared" si="1"/>
        <v>194550</v>
      </c>
      <c r="T9" s="100">
        <f t="shared" si="1"/>
        <v>164202</v>
      </c>
      <c r="U9" s="100">
        <f t="shared" si="1"/>
        <v>161138</v>
      </c>
      <c r="V9" s="100">
        <f t="shared" si="1"/>
        <v>519890</v>
      </c>
      <c r="W9" s="100">
        <f t="shared" si="1"/>
        <v>3562469</v>
      </c>
      <c r="X9" s="100">
        <f t="shared" si="1"/>
        <v>4561790</v>
      </c>
      <c r="Y9" s="100">
        <f t="shared" si="1"/>
        <v>-999321</v>
      </c>
      <c r="Z9" s="137">
        <f>+IF(X9&lt;&gt;0,+(Y9/X9)*100,0)</f>
        <v>-21.906335013229455</v>
      </c>
      <c r="AA9" s="153">
        <f>SUM(AA10:AA14)</f>
        <v>4561790</v>
      </c>
    </row>
    <row r="10" spans="1:27" ht="13.5">
      <c r="A10" s="138" t="s">
        <v>79</v>
      </c>
      <c r="B10" s="136"/>
      <c r="C10" s="155">
        <v>3211800</v>
      </c>
      <c r="D10" s="155"/>
      <c r="E10" s="156">
        <v>2351028</v>
      </c>
      <c r="F10" s="60">
        <v>2351028</v>
      </c>
      <c r="G10" s="60">
        <v>184971</v>
      </c>
      <c r="H10" s="60">
        <v>522000</v>
      </c>
      <c r="I10" s="60"/>
      <c r="J10" s="60">
        <v>706971</v>
      </c>
      <c r="K10" s="60"/>
      <c r="L10" s="60">
        <v>83642</v>
      </c>
      <c r="M10" s="60"/>
      <c r="N10" s="60">
        <v>83642</v>
      </c>
      <c r="O10" s="60">
        <v>72707</v>
      </c>
      <c r="P10" s="60"/>
      <c r="Q10" s="60">
        <v>88701</v>
      </c>
      <c r="R10" s="60">
        <v>161408</v>
      </c>
      <c r="S10" s="60"/>
      <c r="T10" s="60"/>
      <c r="U10" s="60"/>
      <c r="V10" s="60"/>
      <c r="W10" s="60">
        <v>952021</v>
      </c>
      <c r="X10" s="60">
        <v>2351028</v>
      </c>
      <c r="Y10" s="60">
        <v>-1399007</v>
      </c>
      <c r="Z10" s="140">
        <v>-59.51</v>
      </c>
      <c r="AA10" s="155">
        <v>2351028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2198688</v>
      </c>
      <c r="D12" s="155"/>
      <c r="E12" s="156">
        <v>3845000</v>
      </c>
      <c r="F12" s="60">
        <v>1945000</v>
      </c>
      <c r="G12" s="60">
        <v>268209</v>
      </c>
      <c r="H12" s="60">
        <v>188981</v>
      </c>
      <c r="I12" s="60">
        <v>233539</v>
      </c>
      <c r="J12" s="60">
        <v>690729</v>
      </c>
      <c r="K12" s="60">
        <v>234294</v>
      </c>
      <c r="L12" s="60">
        <v>221150</v>
      </c>
      <c r="M12" s="60">
        <v>149872</v>
      </c>
      <c r="N12" s="60">
        <v>605316</v>
      </c>
      <c r="O12" s="60">
        <v>197248</v>
      </c>
      <c r="P12" s="60">
        <v>232845</v>
      </c>
      <c r="Q12" s="60">
        <v>194674</v>
      </c>
      <c r="R12" s="60">
        <v>624767</v>
      </c>
      <c r="S12" s="60">
        <v>194550</v>
      </c>
      <c r="T12" s="60">
        <v>164202</v>
      </c>
      <c r="U12" s="60">
        <v>161138</v>
      </c>
      <c r="V12" s="60">
        <v>519890</v>
      </c>
      <c r="W12" s="60">
        <v>2440702</v>
      </c>
      <c r="X12" s="60">
        <v>1945000</v>
      </c>
      <c r="Y12" s="60">
        <v>495702</v>
      </c>
      <c r="Z12" s="140">
        <v>25.49</v>
      </c>
      <c r="AA12" s="155">
        <v>1945000</v>
      </c>
    </row>
    <row r="13" spans="1:27" ht="13.5">
      <c r="A13" s="138" t="s">
        <v>82</v>
      </c>
      <c r="B13" s="136"/>
      <c r="C13" s="155">
        <v>1735954</v>
      </c>
      <c r="D13" s="155"/>
      <c r="E13" s="156">
        <v>265762</v>
      </c>
      <c r="F13" s="60">
        <v>265762</v>
      </c>
      <c r="G13" s="60">
        <v>73015</v>
      </c>
      <c r="H13" s="60"/>
      <c r="I13" s="60"/>
      <c r="J13" s="60">
        <v>73015</v>
      </c>
      <c r="K13" s="60"/>
      <c r="L13" s="60">
        <v>33017</v>
      </c>
      <c r="M13" s="60"/>
      <c r="N13" s="60">
        <v>33017</v>
      </c>
      <c r="O13" s="60">
        <v>28700</v>
      </c>
      <c r="P13" s="60"/>
      <c r="Q13" s="60">
        <v>35014</v>
      </c>
      <c r="R13" s="60">
        <v>63714</v>
      </c>
      <c r="S13" s="60"/>
      <c r="T13" s="60"/>
      <c r="U13" s="60"/>
      <c r="V13" s="60"/>
      <c r="W13" s="60">
        <v>169746</v>
      </c>
      <c r="X13" s="60">
        <v>265762</v>
      </c>
      <c r="Y13" s="60">
        <v>-96016</v>
      </c>
      <c r="Z13" s="140">
        <v>-36.13</v>
      </c>
      <c r="AA13" s="155">
        <v>265762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14689742</v>
      </c>
      <c r="D15" s="153">
        <f>SUM(D16:D18)</f>
        <v>0</v>
      </c>
      <c r="E15" s="154">
        <f t="shared" si="2"/>
        <v>14639783</v>
      </c>
      <c r="F15" s="100">
        <f t="shared" si="2"/>
        <v>14639780</v>
      </c>
      <c r="G15" s="100">
        <f t="shared" si="2"/>
        <v>4411970</v>
      </c>
      <c r="H15" s="100">
        <f t="shared" si="2"/>
        <v>403843</v>
      </c>
      <c r="I15" s="100">
        <f t="shared" si="2"/>
        <v>310</v>
      </c>
      <c r="J15" s="100">
        <f t="shared" si="2"/>
        <v>4816123</v>
      </c>
      <c r="K15" s="100">
        <f t="shared" si="2"/>
        <v>2994</v>
      </c>
      <c r="L15" s="100">
        <f t="shared" si="2"/>
        <v>317851</v>
      </c>
      <c r="M15" s="100">
        <f t="shared" si="2"/>
        <v>3714898</v>
      </c>
      <c r="N15" s="100">
        <f t="shared" si="2"/>
        <v>4035743</v>
      </c>
      <c r="O15" s="100">
        <f t="shared" si="2"/>
        <v>278929</v>
      </c>
      <c r="P15" s="100">
        <f t="shared" si="2"/>
        <v>302537</v>
      </c>
      <c r="Q15" s="100">
        <f t="shared" si="2"/>
        <v>4048158</v>
      </c>
      <c r="R15" s="100">
        <f t="shared" si="2"/>
        <v>4629624</v>
      </c>
      <c r="S15" s="100">
        <f t="shared" si="2"/>
        <v>1228</v>
      </c>
      <c r="T15" s="100">
        <f t="shared" si="2"/>
        <v>1005</v>
      </c>
      <c r="U15" s="100">
        <f t="shared" si="2"/>
        <v>1304</v>
      </c>
      <c r="V15" s="100">
        <f t="shared" si="2"/>
        <v>3537</v>
      </c>
      <c r="W15" s="100">
        <f t="shared" si="2"/>
        <v>13485027</v>
      </c>
      <c r="X15" s="100">
        <f t="shared" si="2"/>
        <v>14639780</v>
      </c>
      <c r="Y15" s="100">
        <f t="shared" si="2"/>
        <v>-1154753</v>
      </c>
      <c r="Z15" s="137">
        <f>+IF(X15&lt;&gt;0,+(Y15/X15)*100,0)</f>
        <v>-7.887775635972671</v>
      </c>
      <c r="AA15" s="153">
        <f>SUM(AA16:AA18)</f>
        <v>14639780</v>
      </c>
    </row>
    <row r="16" spans="1:27" ht="13.5">
      <c r="A16" s="138" t="s">
        <v>85</v>
      </c>
      <c r="B16" s="136"/>
      <c r="C16" s="155">
        <v>3515759</v>
      </c>
      <c r="D16" s="155"/>
      <c r="E16" s="156">
        <v>1971944</v>
      </c>
      <c r="F16" s="60">
        <v>1971941</v>
      </c>
      <c r="G16" s="60">
        <v>699970</v>
      </c>
      <c r="H16" s="60">
        <v>3843</v>
      </c>
      <c r="I16" s="60">
        <v>310</v>
      </c>
      <c r="J16" s="60">
        <v>704123</v>
      </c>
      <c r="K16" s="60">
        <v>2994</v>
      </c>
      <c r="L16" s="60">
        <v>317851</v>
      </c>
      <c r="M16" s="60">
        <v>2898</v>
      </c>
      <c r="N16" s="60">
        <v>323743</v>
      </c>
      <c r="O16" s="60">
        <v>278929</v>
      </c>
      <c r="P16" s="60">
        <v>2537</v>
      </c>
      <c r="Q16" s="60">
        <v>336158</v>
      </c>
      <c r="R16" s="60">
        <v>617624</v>
      </c>
      <c r="S16" s="60">
        <v>1228</v>
      </c>
      <c r="T16" s="60">
        <v>1005</v>
      </c>
      <c r="U16" s="60">
        <v>1304</v>
      </c>
      <c r="V16" s="60">
        <v>3537</v>
      </c>
      <c r="W16" s="60">
        <v>1649027</v>
      </c>
      <c r="X16" s="60">
        <v>1971941</v>
      </c>
      <c r="Y16" s="60">
        <v>-322914</v>
      </c>
      <c r="Z16" s="140">
        <v>-16.38</v>
      </c>
      <c r="AA16" s="155">
        <v>1971941</v>
      </c>
    </row>
    <row r="17" spans="1:27" ht="13.5">
      <c r="A17" s="138" t="s">
        <v>86</v>
      </c>
      <c r="B17" s="136"/>
      <c r="C17" s="155">
        <v>11173983</v>
      </c>
      <c r="D17" s="155"/>
      <c r="E17" s="156">
        <v>12667839</v>
      </c>
      <c r="F17" s="60">
        <v>12667839</v>
      </c>
      <c r="G17" s="60">
        <v>3712000</v>
      </c>
      <c r="H17" s="60">
        <v>400000</v>
      </c>
      <c r="I17" s="60"/>
      <c r="J17" s="60">
        <v>4112000</v>
      </c>
      <c r="K17" s="60"/>
      <c r="L17" s="60"/>
      <c r="M17" s="60">
        <v>3712000</v>
      </c>
      <c r="N17" s="60">
        <v>3712000</v>
      </c>
      <c r="O17" s="60"/>
      <c r="P17" s="60">
        <v>300000</v>
      </c>
      <c r="Q17" s="60">
        <v>3712000</v>
      </c>
      <c r="R17" s="60">
        <v>4012000</v>
      </c>
      <c r="S17" s="60"/>
      <c r="T17" s="60"/>
      <c r="U17" s="60"/>
      <c r="V17" s="60"/>
      <c r="W17" s="60">
        <v>11836000</v>
      </c>
      <c r="X17" s="60">
        <v>12667839</v>
      </c>
      <c r="Y17" s="60">
        <v>-831839</v>
      </c>
      <c r="Z17" s="140">
        <v>-6.57</v>
      </c>
      <c r="AA17" s="155">
        <v>12667839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24271673</v>
      </c>
      <c r="D19" s="153">
        <f>SUM(D20:D23)</f>
        <v>0</v>
      </c>
      <c r="E19" s="154">
        <f t="shared" si="3"/>
        <v>31723111</v>
      </c>
      <c r="F19" s="100">
        <f t="shared" si="3"/>
        <v>31703111</v>
      </c>
      <c r="G19" s="100">
        <f t="shared" si="3"/>
        <v>3111203</v>
      </c>
      <c r="H19" s="100">
        <f t="shared" si="3"/>
        <v>1356127</v>
      </c>
      <c r="I19" s="100">
        <f t="shared" si="3"/>
        <v>1691366</v>
      </c>
      <c r="J19" s="100">
        <f t="shared" si="3"/>
        <v>6158696</v>
      </c>
      <c r="K19" s="100">
        <f t="shared" si="3"/>
        <v>2006997</v>
      </c>
      <c r="L19" s="100">
        <f t="shared" si="3"/>
        <v>2192508</v>
      </c>
      <c r="M19" s="100">
        <f t="shared" si="3"/>
        <v>1799583</v>
      </c>
      <c r="N19" s="100">
        <f t="shared" si="3"/>
        <v>5999088</v>
      </c>
      <c r="O19" s="100">
        <f t="shared" si="3"/>
        <v>2261992</v>
      </c>
      <c r="P19" s="100">
        <f t="shared" si="3"/>
        <v>1373714</v>
      </c>
      <c r="Q19" s="100">
        <f t="shared" si="3"/>
        <v>2272678</v>
      </c>
      <c r="R19" s="100">
        <f t="shared" si="3"/>
        <v>5908384</v>
      </c>
      <c r="S19" s="100">
        <f t="shared" si="3"/>
        <v>1619131</v>
      </c>
      <c r="T19" s="100">
        <f t="shared" si="3"/>
        <v>1350205</v>
      </c>
      <c r="U19" s="100">
        <f t="shared" si="3"/>
        <v>2086933</v>
      </c>
      <c r="V19" s="100">
        <f t="shared" si="3"/>
        <v>5056269</v>
      </c>
      <c r="W19" s="100">
        <f t="shared" si="3"/>
        <v>23122437</v>
      </c>
      <c r="X19" s="100">
        <f t="shared" si="3"/>
        <v>31703111</v>
      </c>
      <c r="Y19" s="100">
        <f t="shared" si="3"/>
        <v>-8580674</v>
      </c>
      <c r="Z19" s="137">
        <f>+IF(X19&lt;&gt;0,+(Y19/X19)*100,0)</f>
        <v>-27.065716042819897</v>
      </c>
      <c r="AA19" s="153">
        <f>SUM(AA20:AA23)</f>
        <v>31703111</v>
      </c>
    </row>
    <row r="20" spans="1:27" ht="13.5">
      <c r="A20" s="138" t="s">
        <v>89</v>
      </c>
      <c r="B20" s="136"/>
      <c r="C20" s="155">
        <v>18573351</v>
      </c>
      <c r="D20" s="155"/>
      <c r="E20" s="156">
        <v>29587644</v>
      </c>
      <c r="F20" s="60">
        <v>29567644</v>
      </c>
      <c r="G20" s="60">
        <v>2092288</v>
      </c>
      <c r="H20" s="60">
        <v>1247477</v>
      </c>
      <c r="I20" s="60">
        <v>1571177</v>
      </c>
      <c r="J20" s="60">
        <v>4910942</v>
      </c>
      <c r="K20" s="60">
        <v>1877778</v>
      </c>
      <c r="L20" s="60">
        <v>1373407</v>
      </c>
      <c r="M20" s="60">
        <v>1679471</v>
      </c>
      <c r="N20" s="60">
        <v>4930656</v>
      </c>
      <c r="O20" s="60">
        <v>1853336</v>
      </c>
      <c r="P20" s="60">
        <v>1264240</v>
      </c>
      <c r="Q20" s="60">
        <v>1731878</v>
      </c>
      <c r="R20" s="60">
        <v>4849454</v>
      </c>
      <c r="S20" s="60">
        <v>1484321</v>
      </c>
      <c r="T20" s="60">
        <v>1250596</v>
      </c>
      <c r="U20" s="60">
        <v>1934938</v>
      </c>
      <c r="V20" s="60">
        <v>4669855</v>
      </c>
      <c r="W20" s="60">
        <v>19360907</v>
      </c>
      <c r="X20" s="60">
        <v>29567644</v>
      </c>
      <c r="Y20" s="60">
        <v>-10206737</v>
      </c>
      <c r="Z20" s="140">
        <v>-34.52</v>
      </c>
      <c r="AA20" s="155">
        <v>29567644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5698322</v>
      </c>
      <c r="D23" s="155"/>
      <c r="E23" s="156">
        <v>2135467</v>
      </c>
      <c r="F23" s="60">
        <v>2135467</v>
      </c>
      <c r="G23" s="60">
        <v>1018915</v>
      </c>
      <c r="H23" s="60">
        <v>108650</v>
      </c>
      <c r="I23" s="60">
        <v>120189</v>
      </c>
      <c r="J23" s="60">
        <v>1247754</v>
      </c>
      <c r="K23" s="60">
        <v>129219</v>
      </c>
      <c r="L23" s="60">
        <v>819101</v>
      </c>
      <c r="M23" s="60">
        <v>120112</v>
      </c>
      <c r="N23" s="60">
        <v>1068432</v>
      </c>
      <c r="O23" s="60">
        <v>408656</v>
      </c>
      <c r="P23" s="60">
        <v>109474</v>
      </c>
      <c r="Q23" s="60">
        <v>540800</v>
      </c>
      <c r="R23" s="60">
        <v>1058930</v>
      </c>
      <c r="S23" s="60">
        <v>134810</v>
      </c>
      <c r="T23" s="60">
        <v>99609</v>
      </c>
      <c r="U23" s="60">
        <v>151995</v>
      </c>
      <c r="V23" s="60">
        <v>386414</v>
      </c>
      <c r="W23" s="60">
        <v>3761530</v>
      </c>
      <c r="X23" s="60">
        <v>2135467</v>
      </c>
      <c r="Y23" s="60">
        <v>1626063</v>
      </c>
      <c r="Z23" s="140">
        <v>76.15</v>
      </c>
      <c r="AA23" s="155">
        <v>2135467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67716143</v>
      </c>
      <c r="D25" s="168">
        <f>+D5+D9+D15+D19+D24</f>
        <v>0</v>
      </c>
      <c r="E25" s="169">
        <f t="shared" si="4"/>
        <v>71741067</v>
      </c>
      <c r="F25" s="73">
        <f t="shared" si="4"/>
        <v>69821063</v>
      </c>
      <c r="G25" s="73">
        <f t="shared" si="4"/>
        <v>17223406</v>
      </c>
      <c r="H25" s="73">
        <f t="shared" si="4"/>
        <v>3618004</v>
      </c>
      <c r="I25" s="73">
        <f t="shared" si="4"/>
        <v>2387359</v>
      </c>
      <c r="J25" s="73">
        <f t="shared" si="4"/>
        <v>23228769</v>
      </c>
      <c r="K25" s="73">
        <f t="shared" si="4"/>
        <v>3180330</v>
      </c>
      <c r="L25" s="73">
        <f t="shared" si="4"/>
        <v>5997188</v>
      </c>
      <c r="M25" s="73">
        <f t="shared" si="4"/>
        <v>5858228</v>
      </c>
      <c r="N25" s="73">
        <f t="shared" si="4"/>
        <v>15035746</v>
      </c>
      <c r="O25" s="73">
        <f t="shared" si="4"/>
        <v>6527890</v>
      </c>
      <c r="P25" s="73">
        <f t="shared" si="4"/>
        <v>2348287</v>
      </c>
      <c r="Q25" s="73">
        <f t="shared" si="4"/>
        <v>9907723</v>
      </c>
      <c r="R25" s="73">
        <f t="shared" si="4"/>
        <v>18783900</v>
      </c>
      <c r="S25" s="73">
        <f t="shared" si="4"/>
        <v>2079803</v>
      </c>
      <c r="T25" s="73">
        <f t="shared" si="4"/>
        <v>1737171</v>
      </c>
      <c r="U25" s="73">
        <f t="shared" si="4"/>
        <v>2731466</v>
      </c>
      <c r="V25" s="73">
        <f t="shared" si="4"/>
        <v>6548440</v>
      </c>
      <c r="W25" s="73">
        <f t="shared" si="4"/>
        <v>63596855</v>
      </c>
      <c r="X25" s="73">
        <f t="shared" si="4"/>
        <v>69821063</v>
      </c>
      <c r="Y25" s="73">
        <f t="shared" si="4"/>
        <v>-6224208</v>
      </c>
      <c r="Z25" s="170">
        <f>+IF(X25&lt;&gt;0,+(Y25/X25)*100,0)</f>
        <v>-8.914513375426553</v>
      </c>
      <c r="AA25" s="168">
        <f>+AA5+AA9+AA15+AA19+AA24</f>
        <v>69821063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15582626</v>
      </c>
      <c r="D28" s="153">
        <f>SUM(D29:D31)</f>
        <v>0</v>
      </c>
      <c r="E28" s="154">
        <f t="shared" si="5"/>
        <v>29487812</v>
      </c>
      <c r="F28" s="100">
        <f t="shared" si="5"/>
        <v>29688541</v>
      </c>
      <c r="G28" s="100">
        <f t="shared" si="5"/>
        <v>2229166</v>
      </c>
      <c r="H28" s="100">
        <f t="shared" si="5"/>
        <v>2132254</v>
      </c>
      <c r="I28" s="100">
        <f t="shared" si="5"/>
        <v>1767145</v>
      </c>
      <c r="J28" s="100">
        <f t="shared" si="5"/>
        <v>6128565</v>
      </c>
      <c r="K28" s="100">
        <f t="shared" si="5"/>
        <v>1337839</v>
      </c>
      <c r="L28" s="100">
        <f t="shared" si="5"/>
        <v>770661</v>
      </c>
      <c r="M28" s="100">
        <f t="shared" si="5"/>
        <v>1742298</v>
      </c>
      <c r="N28" s="100">
        <f t="shared" si="5"/>
        <v>3850798</v>
      </c>
      <c r="O28" s="100">
        <f t="shared" si="5"/>
        <v>1373443</v>
      </c>
      <c r="P28" s="100">
        <f t="shared" si="5"/>
        <v>1331977</v>
      </c>
      <c r="Q28" s="100">
        <f t="shared" si="5"/>
        <v>1384443</v>
      </c>
      <c r="R28" s="100">
        <f t="shared" si="5"/>
        <v>4089863</v>
      </c>
      <c r="S28" s="100">
        <f t="shared" si="5"/>
        <v>4256047</v>
      </c>
      <c r="T28" s="100">
        <f t="shared" si="5"/>
        <v>1244108</v>
      </c>
      <c r="U28" s="100">
        <f t="shared" si="5"/>
        <v>1069399</v>
      </c>
      <c r="V28" s="100">
        <f t="shared" si="5"/>
        <v>6569554</v>
      </c>
      <c r="W28" s="100">
        <f t="shared" si="5"/>
        <v>20638780</v>
      </c>
      <c r="X28" s="100">
        <f t="shared" si="5"/>
        <v>29688541</v>
      </c>
      <c r="Y28" s="100">
        <f t="shared" si="5"/>
        <v>-9049761</v>
      </c>
      <c r="Z28" s="137">
        <f>+IF(X28&lt;&gt;0,+(Y28/X28)*100,0)</f>
        <v>-30.482336602529575</v>
      </c>
      <c r="AA28" s="153">
        <f>SUM(AA29:AA31)</f>
        <v>29688541</v>
      </c>
    </row>
    <row r="29" spans="1:27" ht="13.5">
      <c r="A29" s="138" t="s">
        <v>75</v>
      </c>
      <c r="B29" s="136"/>
      <c r="C29" s="155">
        <v>3617561</v>
      </c>
      <c r="D29" s="155"/>
      <c r="E29" s="156">
        <v>6195443</v>
      </c>
      <c r="F29" s="60">
        <v>6445442</v>
      </c>
      <c r="G29" s="60">
        <v>517676</v>
      </c>
      <c r="H29" s="60">
        <v>380961</v>
      </c>
      <c r="I29" s="60">
        <v>394455</v>
      </c>
      <c r="J29" s="60">
        <v>1293092</v>
      </c>
      <c r="K29" s="60">
        <v>355641</v>
      </c>
      <c r="L29" s="60">
        <v>411964</v>
      </c>
      <c r="M29" s="60">
        <v>661224</v>
      </c>
      <c r="N29" s="60">
        <v>1428829</v>
      </c>
      <c r="O29" s="60">
        <v>510906</v>
      </c>
      <c r="P29" s="60">
        <v>452106</v>
      </c>
      <c r="Q29" s="60">
        <v>352574</v>
      </c>
      <c r="R29" s="60">
        <v>1315586</v>
      </c>
      <c r="S29" s="60">
        <v>921539</v>
      </c>
      <c r="T29" s="60">
        <v>412994</v>
      </c>
      <c r="U29" s="60">
        <v>397748</v>
      </c>
      <c r="V29" s="60">
        <v>1732281</v>
      </c>
      <c r="W29" s="60">
        <v>5769788</v>
      </c>
      <c r="X29" s="60">
        <v>6445442</v>
      </c>
      <c r="Y29" s="60">
        <v>-675654</v>
      </c>
      <c r="Z29" s="140">
        <v>-10.48</v>
      </c>
      <c r="AA29" s="155">
        <v>6445442</v>
      </c>
    </row>
    <row r="30" spans="1:27" ht="13.5">
      <c r="A30" s="138" t="s">
        <v>76</v>
      </c>
      <c r="B30" s="136"/>
      <c r="C30" s="157">
        <v>3665346</v>
      </c>
      <c r="D30" s="157"/>
      <c r="E30" s="158">
        <v>16867423</v>
      </c>
      <c r="F30" s="159">
        <v>17067423</v>
      </c>
      <c r="G30" s="159">
        <v>1360968</v>
      </c>
      <c r="H30" s="159">
        <v>1235146</v>
      </c>
      <c r="I30" s="159">
        <v>1012813</v>
      </c>
      <c r="J30" s="159">
        <v>3608927</v>
      </c>
      <c r="K30" s="159">
        <v>503086</v>
      </c>
      <c r="L30" s="159">
        <v>-23274</v>
      </c>
      <c r="M30" s="159">
        <v>729356</v>
      </c>
      <c r="N30" s="159">
        <v>1209168</v>
      </c>
      <c r="O30" s="159">
        <v>474152</v>
      </c>
      <c r="P30" s="159">
        <v>498412</v>
      </c>
      <c r="Q30" s="159">
        <v>624756</v>
      </c>
      <c r="R30" s="159">
        <v>1597320</v>
      </c>
      <c r="S30" s="159">
        <v>2767385</v>
      </c>
      <c r="T30" s="159">
        <v>474119</v>
      </c>
      <c r="U30" s="159">
        <v>341385</v>
      </c>
      <c r="V30" s="159">
        <v>3582889</v>
      </c>
      <c r="W30" s="159">
        <v>9998304</v>
      </c>
      <c r="X30" s="159">
        <v>17067423</v>
      </c>
      <c r="Y30" s="159">
        <v>-7069119</v>
      </c>
      <c r="Z30" s="141">
        <v>-41.42</v>
      </c>
      <c r="AA30" s="157">
        <v>17067423</v>
      </c>
    </row>
    <row r="31" spans="1:27" ht="13.5">
      <c r="A31" s="138" t="s">
        <v>77</v>
      </c>
      <c r="B31" s="136"/>
      <c r="C31" s="155">
        <v>8299719</v>
      </c>
      <c r="D31" s="155"/>
      <c r="E31" s="156">
        <v>6424946</v>
      </c>
      <c r="F31" s="60">
        <v>6175676</v>
      </c>
      <c r="G31" s="60">
        <v>350522</v>
      </c>
      <c r="H31" s="60">
        <v>516147</v>
      </c>
      <c r="I31" s="60">
        <v>359877</v>
      </c>
      <c r="J31" s="60">
        <v>1226546</v>
      </c>
      <c r="K31" s="60">
        <v>479112</v>
      </c>
      <c r="L31" s="60">
        <v>381971</v>
      </c>
      <c r="M31" s="60">
        <v>351718</v>
      </c>
      <c r="N31" s="60">
        <v>1212801</v>
      </c>
      <c r="O31" s="60">
        <v>388385</v>
      </c>
      <c r="P31" s="60">
        <v>381459</v>
      </c>
      <c r="Q31" s="60">
        <v>407113</v>
      </c>
      <c r="R31" s="60">
        <v>1176957</v>
      </c>
      <c r="S31" s="60">
        <v>567123</v>
      </c>
      <c r="T31" s="60">
        <v>356995</v>
      </c>
      <c r="U31" s="60">
        <v>330266</v>
      </c>
      <c r="V31" s="60">
        <v>1254384</v>
      </c>
      <c r="W31" s="60">
        <v>4870688</v>
      </c>
      <c r="X31" s="60">
        <v>6175676</v>
      </c>
      <c r="Y31" s="60">
        <v>-1304988</v>
      </c>
      <c r="Z31" s="140">
        <v>-21.13</v>
      </c>
      <c r="AA31" s="155">
        <v>6175676</v>
      </c>
    </row>
    <row r="32" spans="1:27" ht="13.5">
      <c r="A32" s="135" t="s">
        <v>78</v>
      </c>
      <c r="B32" s="136"/>
      <c r="C32" s="153">
        <f aca="true" t="shared" si="6" ref="C32:Y32">SUM(C33:C37)</f>
        <v>8947558</v>
      </c>
      <c r="D32" s="153">
        <f>SUM(D33:D37)</f>
        <v>0</v>
      </c>
      <c r="E32" s="154">
        <f t="shared" si="6"/>
        <v>5615492</v>
      </c>
      <c r="F32" s="100">
        <f t="shared" si="6"/>
        <v>5522219</v>
      </c>
      <c r="G32" s="100">
        <f t="shared" si="6"/>
        <v>496650</v>
      </c>
      <c r="H32" s="100">
        <f t="shared" si="6"/>
        <v>431232</v>
      </c>
      <c r="I32" s="100">
        <f t="shared" si="6"/>
        <v>534106</v>
      </c>
      <c r="J32" s="100">
        <f t="shared" si="6"/>
        <v>1461988</v>
      </c>
      <c r="K32" s="100">
        <f t="shared" si="6"/>
        <v>444687</v>
      </c>
      <c r="L32" s="100">
        <f t="shared" si="6"/>
        <v>457234</v>
      </c>
      <c r="M32" s="100">
        <f t="shared" si="6"/>
        <v>392180</v>
      </c>
      <c r="N32" s="100">
        <f t="shared" si="6"/>
        <v>1294101</v>
      </c>
      <c r="O32" s="100">
        <f t="shared" si="6"/>
        <v>397259</v>
      </c>
      <c r="P32" s="100">
        <f t="shared" si="6"/>
        <v>358880</v>
      </c>
      <c r="Q32" s="100">
        <f t="shared" si="6"/>
        <v>357319</v>
      </c>
      <c r="R32" s="100">
        <f t="shared" si="6"/>
        <v>1113458</v>
      </c>
      <c r="S32" s="100">
        <f t="shared" si="6"/>
        <v>725793</v>
      </c>
      <c r="T32" s="100">
        <f t="shared" si="6"/>
        <v>374606</v>
      </c>
      <c r="U32" s="100">
        <f t="shared" si="6"/>
        <v>396537</v>
      </c>
      <c r="V32" s="100">
        <f t="shared" si="6"/>
        <v>1496936</v>
      </c>
      <c r="W32" s="100">
        <f t="shared" si="6"/>
        <v>5366483</v>
      </c>
      <c r="X32" s="100">
        <f t="shared" si="6"/>
        <v>5522219</v>
      </c>
      <c r="Y32" s="100">
        <f t="shared" si="6"/>
        <v>-155736</v>
      </c>
      <c r="Z32" s="137">
        <f>+IF(X32&lt;&gt;0,+(Y32/X32)*100,0)</f>
        <v>-2.8201706596569243</v>
      </c>
      <c r="AA32" s="153">
        <f>SUM(AA33:AA37)</f>
        <v>5522219</v>
      </c>
    </row>
    <row r="33" spans="1:27" ht="13.5">
      <c r="A33" s="138" t="s">
        <v>79</v>
      </c>
      <c r="B33" s="136"/>
      <c r="C33" s="155">
        <v>4638156</v>
      </c>
      <c r="D33" s="155"/>
      <c r="E33" s="156">
        <v>2651728</v>
      </c>
      <c r="F33" s="60">
        <v>2472966</v>
      </c>
      <c r="G33" s="60">
        <v>208322</v>
      </c>
      <c r="H33" s="60">
        <v>203960</v>
      </c>
      <c r="I33" s="60">
        <v>214964</v>
      </c>
      <c r="J33" s="60">
        <v>627246</v>
      </c>
      <c r="K33" s="60">
        <v>192086</v>
      </c>
      <c r="L33" s="60">
        <v>174865</v>
      </c>
      <c r="M33" s="60">
        <v>178981</v>
      </c>
      <c r="N33" s="60">
        <v>545932</v>
      </c>
      <c r="O33" s="60">
        <v>171324</v>
      </c>
      <c r="P33" s="60">
        <v>196451</v>
      </c>
      <c r="Q33" s="60">
        <v>158717</v>
      </c>
      <c r="R33" s="60">
        <v>526492</v>
      </c>
      <c r="S33" s="60">
        <v>175386</v>
      </c>
      <c r="T33" s="60">
        <v>160710</v>
      </c>
      <c r="U33" s="60">
        <v>208080</v>
      </c>
      <c r="V33" s="60">
        <v>544176</v>
      </c>
      <c r="W33" s="60">
        <v>2243846</v>
      </c>
      <c r="X33" s="60">
        <v>2472966</v>
      </c>
      <c r="Y33" s="60">
        <v>-229120</v>
      </c>
      <c r="Z33" s="140">
        <v>-9.26</v>
      </c>
      <c r="AA33" s="155">
        <v>2472966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1513403</v>
      </c>
      <c r="D35" s="155"/>
      <c r="E35" s="156">
        <v>2698002</v>
      </c>
      <c r="F35" s="60">
        <v>2794764</v>
      </c>
      <c r="G35" s="60">
        <v>268829</v>
      </c>
      <c r="H35" s="60">
        <v>207664</v>
      </c>
      <c r="I35" s="60">
        <v>267310</v>
      </c>
      <c r="J35" s="60">
        <v>743803</v>
      </c>
      <c r="K35" s="60">
        <v>252601</v>
      </c>
      <c r="L35" s="60">
        <v>282369</v>
      </c>
      <c r="M35" s="60">
        <v>213199</v>
      </c>
      <c r="N35" s="60">
        <v>748169</v>
      </c>
      <c r="O35" s="60">
        <v>225935</v>
      </c>
      <c r="P35" s="60">
        <v>162429</v>
      </c>
      <c r="Q35" s="60">
        <v>198602</v>
      </c>
      <c r="R35" s="60">
        <v>586966</v>
      </c>
      <c r="S35" s="60">
        <v>550407</v>
      </c>
      <c r="T35" s="60">
        <v>213896</v>
      </c>
      <c r="U35" s="60">
        <v>188457</v>
      </c>
      <c r="V35" s="60">
        <v>952760</v>
      </c>
      <c r="W35" s="60">
        <v>3031698</v>
      </c>
      <c r="X35" s="60">
        <v>2794764</v>
      </c>
      <c r="Y35" s="60">
        <v>236934</v>
      </c>
      <c r="Z35" s="140">
        <v>8.48</v>
      </c>
      <c r="AA35" s="155">
        <v>2794764</v>
      </c>
    </row>
    <row r="36" spans="1:27" ht="13.5">
      <c r="A36" s="138" t="s">
        <v>82</v>
      </c>
      <c r="B36" s="136"/>
      <c r="C36" s="155">
        <v>2795999</v>
      </c>
      <c r="D36" s="155"/>
      <c r="E36" s="156">
        <v>265762</v>
      </c>
      <c r="F36" s="60">
        <v>254489</v>
      </c>
      <c r="G36" s="60">
        <v>19499</v>
      </c>
      <c r="H36" s="60">
        <v>19608</v>
      </c>
      <c r="I36" s="60">
        <v>51832</v>
      </c>
      <c r="J36" s="60">
        <v>90939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90939</v>
      </c>
      <c r="X36" s="60">
        <v>254489</v>
      </c>
      <c r="Y36" s="60">
        <v>-163550</v>
      </c>
      <c r="Z36" s="140">
        <v>-64.27</v>
      </c>
      <c r="AA36" s="155">
        <v>254489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16753725</v>
      </c>
      <c r="D38" s="153">
        <f>SUM(D39:D41)</f>
        <v>0</v>
      </c>
      <c r="E38" s="154">
        <f t="shared" si="7"/>
        <v>17592641</v>
      </c>
      <c r="F38" s="100">
        <f t="shared" si="7"/>
        <v>28037378</v>
      </c>
      <c r="G38" s="100">
        <f t="shared" si="7"/>
        <v>567143</v>
      </c>
      <c r="H38" s="100">
        <f t="shared" si="7"/>
        <v>615388</v>
      </c>
      <c r="I38" s="100">
        <f t="shared" si="7"/>
        <v>549017</v>
      </c>
      <c r="J38" s="100">
        <f t="shared" si="7"/>
        <v>1731548</v>
      </c>
      <c r="K38" s="100">
        <f t="shared" si="7"/>
        <v>1057062</v>
      </c>
      <c r="L38" s="100">
        <f t="shared" si="7"/>
        <v>589303</v>
      </c>
      <c r="M38" s="100">
        <f t="shared" si="7"/>
        <v>550204</v>
      </c>
      <c r="N38" s="100">
        <f t="shared" si="7"/>
        <v>2196569</v>
      </c>
      <c r="O38" s="100">
        <f t="shared" si="7"/>
        <v>508838</v>
      </c>
      <c r="P38" s="100">
        <f t="shared" si="7"/>
        <v>581726</v>
      </c>
      <c r="Q38" s="100">
        <f t="shared" si="7"/>
        <v>625317</v>
      </c>
      <c r="R38" s="100">
        <f t="shared" si="7"/>
        <v>1715881</v>
      </c>
      <c r="S38" s="100">
        <f t="shared" si="7"/>
        <v>2586639</v>
      </c>
      <c r="T38" s="100">
        <f t="shared" si="7"/>
        <v>871822</v>
      </c>
      <c r="U38" s="100">
        <f t="shared" si="7"/>
        <v>466550</v>
      </c>
      <c r="V38" s="100">
        <f t="shared" si="7"/>
        <v>3925011</v>
      </c>
      <c r="W38" s="100">
        <f t="shared" si="7"/>
        <v>9569009</v>
      </c>
      <c r="X38" s="100">
        <f t="shared" si="7"/>
        <v>28037378</v>
      </c>
      <c r="Y38" s="100">
        <f t="shared" si="7"/>
        <v>-18468369</v>
      </c>
      <c r="Z38" s="137">
        <f>+IF(X38&lt;&gt;0,+(Y38/X38)*100,0)</f>
        <v>-65.8705282640909</v>
      </c>
      <c r="AA38" s="153">
        <f>SUM(AA39:AA41)</f>
        <v>28037378</v>
      </c>
    </row>
    <row r="39" spans="1:27" ht="13.5">
      <c r="A39" s="138" t="s">
        <v>85</v>
      </c>
      <c r="B39" s="136"/>
      <c r="C39" s="155">
        <v>5591998</v>
      </c>
      <c r="D39" s="155"/>
      <c r="E39" s="156">
        <v>2182314</v>
      </c>
      <c r="F39" s="60">
        <v>2275061</v>
      </c>
      <c r="G39" s="60">
        <v>109099</v>
      </c>
      <c r="H39" s="60">
        <v>89473</v>
      </c>
      <c r="I39" s="60">
        <v>130764</v>
      </c>
      <c r="J39" s="60">
        <v>329336</v>
      </c>
      <c r="K39" s="60">
        <v>415527</v>
      </c>
      <c r="L39" s="60">
        <v>116838</v>
      </c>
      <c r="M39" s="60">
        <v>111464</v>
      </c>
      <c r="N39" s="60">
        <v>643829</v>
      </c>
      <c r="O39" s="60">
        <v>103774</v>
      </c>
      <c r="P39" s="60">
        <v>141363</v>
      </c>
      <c r="Q39" s="60">
        <v>127673</v>
      </c>
      <c r="R39" s="60">
        <v>372810</v>
      </c>
      <c r="S39" s="60">
        <v>114275</v>
      </c>
      <c r="T39" s="60">
        <v>194767</v>
      </c>
      <c r="U39" s="60">
        <v>78620</v>
      </c>
      <c r="V39" s="60">
        <v>387662</v>
      </c>
      <c r="W39" s="60">
        <v>1733637</v>
      </c>
      <c r="X39" s="60">
        <v>2275061</v>
      </c>
      <c r="Y39" s="60">
        <v>-541424</v>
      </c>
      <c r="Z39" s="140">
        <v>-23.8</v>
      </c>
      <c r="AA39" s="155">
        <v>2275061</v>
      </c>
    </row>
    <row r="40" spans="1:27" ht="13.5">
      <c r="A40" s="138" t="s">
        <v>86</v>
      </c>
      <c r="B40" s="136"/>
      <c r="C40" s="155">
        <v>11161727</v>
      </c>
      <c r="D40" s="155"/>
      <c r="E40" s="156">
        <v>15410327</v>
      </c>
      <c r="F40" s="60">
        <v>25762317</v>
      </c>
      <c r="G40" s="60">
        <v>458044</v>
      </c>
      <c r="H40" s="60">
        <v>525915</v>
      </c>
      <c r="I40" s="60">
        <v>418253</v>
      </c>
      <c r="J40" s="60">
        <v>1402212</v>
      </c>
      <c r="K40" s="60">
        <v>641535</v>
      </c>
      <c r="L40" s="60">
        <v>472465</v>
      </c>
      <c r="M40" s="60">
        <v>438740</v>
      </c>
      <c r="N40" s="60">
        <v>1552740</v>
      </c>
      <c r="O40" s="60">
        <v>405064</v>
      </c>
      <c r="P40" s="60">
        <v>440363</v>
      </c>
      <c r="Q40" s="60">
        <v>497644</v>
      </c>
      <c r="R40" s="60">
        <v>1343071</v>
      </c>
      <c r="S40" s="60">
        <v>2472364</v>
      </c>
      <c r="T40" s="60">
        <v>677055</v>
      </c>
      <c r="U40" s="60">
        <v>387930</v>
      </c>
      <c r="V40" s="60">
        <v>3537349</v>
      </c>
      <c r="W40" s="60">
        <v>7835372</v>
      </c>
      <c r="X40" s="60">
        <v>25762317</v>
      </c>
      <c r="Y40" s="60">
        <v>-17926945</v>
      </c>
      <c r="Z40" s="140">
        <v>-69.59</v>
      </c>
      <c r="AA40" s="155">
        <v>25762317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25323834</v>
      </c>
      <c r="D42" s="153">
        <f>SUM(D43:D46)</f>
        <v>0</v>
      </c>
      <c r="E42" s="154">
        <f t="shared" si="8"/>
        <v>24693133</v>
      </c>
      <c r="F42" s="100">
        <f t="shared" si="8"/>
        <v>23765138</v>
      </c>
      <c r="G42" s="100">
        <f t="shared" si="8"/>
        <v>3396623</v>
      </c>
      <c r="H42" s="100">
        <f t="shared" si="8"/>
        <v>3326510</v>
      </c>
      <c r="I42" s="100">
        <f t="shared" si="8"/>
        <v>-33204</v>
      </c>
      <c r="J42" s="100">
        <f t="shared" si="8"/>
        <v>6689929</v>
      </c>
      <c r="K42" s="100">
        <f t="shared" si="8"/>
        <v>1441683</v>
      </c>
      <c r="L42" s="100">
        <f t="shared" si="8"/>
        <v>261690</v>
      </c>
      <c r="M42" s="100">
        <f t="shared" si="8"/>
        <v>258023</v>
      </c>
      <c r="N42" s="100">
        <f t="shared" si="8"/>
        <v>1961396</v>
      </c>
      <c r="O42" s="100">
        <f t="shared" si="8"/>
        <v>1495165</v>
      </c>
      <c r="P42" s="100">
        <f t="shared" si="8"/>
        <v>1154218</v>
      </c>
      <c r="Q42" s="100">
        <f t="shared" si="8"/>
        <v>1533111</v>
      </c>
      <c r="R42" s="100">
        <f t="shared" si="8"/>
        <v>4182494</v>
      </c>
      <c r="S42" s="100">
        <f t="shared" si="8"/>
        <v>1101894</v>
      </c>
      <c r="T42" s="100">
        <f t="shared" si="8"/>
        <v>7544804</v>
      </c>
      <c r="U42" s="100">
        <f t="shared" si="8"/>
        <v>230775</v>
      </c>
      <c r="V42" s="100">
        <f t="shared" si="8"/>
        <v>8877473</v>
      </c>
      <c r="W42" s="100">
        <f t="shared" si="8"/>
        <v>21711292</v>
      </c>
      <c r="X42" s="100">
        <f t="shared" si="8"/>
        <v>23765138</v>
      </c>
      <c r="Y42" s="100">
        <f t="shared" si="8"/>
        <v>-2053846</v>
      </c>
      <c r="Z42" s="137">
        <f>+IF(X42&lt;&gt;0,+(Y42/X42)*100,0)</f>
        <v>-8.642264143385155</v>
      </c>
      <c r="AA42" s="153">
        <f>SUM(AA43:AA46)</f>
        <v>23765138</v>
      </c>
    </row>
    <row r="43" spans="1:27" ht="13.5">
      <c r="A43" s="138" t="s">
        <v>89</v>
      </c>
      <c r="B43" s="136"/>
      <c r="C43" s="155">
        <v>22527835</v>
      </c>
      <c r="D43" s="155"/>
      <c r="E43" s="156">
        <v>22559666</v>
      </c>
      <c r="F43" s="60">
        <v>21856666</v>
      </c>
      <c r="G43" s="60">
        <v>3261480</v>
      </c>
      <c r="H43" s="60">
        <v>3185127</v>
      </c>
      <c r="I43" s="60">
        <v>-196538</v>
      </c>
      <c r="J43" s="60">
        <v>6250069</v>
      </c>
      <c r="K43" s="60">
        <v>1299277</v>
      </c>
      <c r="L43" s="60">
        <v>130297</v>
      </c>
      <c r="M43" s="60">
        <v>89909</v>
      </c>
      <c r="N43" s="60">
        <v>1519483</v>
      </c>
      <c r="O43" s="60">
        <v>1380490</v>
      </c>
      <c r="P43" s="60">
        <v>1034241</v>
      </c>
      <c r="Q43" s="60">
        <v>1398716</v>
      </c>
      <c r="R43" s="60">
        <v>3813447</v>
      </c>
      <c r="S43" s="60">
        <v>961206</v>
      </c>
      <c r="T43" s="60">
        <v>7418425</v>
      </c>
      <c r="U43" s="60">
        <v>84364</v>
      </c>
      <c r="V43" s="60">
        <v>8463995</v>
      </c>
      <c r="W43" s="60">
        <v>20046994</v>
      </c>
      <c r="X43" s="60">
        <v>21856666</v>
      </c>
      <c r="Y43" s="60">
        <v>-1809672</v>
      </c>
      <c r="Z43" s="140">
        <v>-8.28</v>
      </c>
      <c r="AA43" s="155">
        <v>21856666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2795999</v>
      </c>
      <c r="D46" s="155"/>
      <c r="E46" s="156">
        <v>2133467</v>
      </c>
      <c r="F46" s="60">
        <v>1908472</v>
      </c>
      <c r="G46" s="60">
        <v>135143</v>
      </c>
      <c r="H46" s="60">
        <v>141383</v>
      </c>
      <c r="I46" s="60">
        <v>163334</v>
      </c>
      <c r="J46" s="60">
        <v>439860</v>
      </c>
      <c r="K46" s="60">
        <v>142406</v>
      </c>
      <c r="L46" s="60">
        <v>131393</v>
      </c>
      <c r="M46" s="60">
        <v>168114</v>
      </c>
      <c r="N46" s="60">
        <v>441913</v>
      </c>
      <c r="O46" s="60">
        <v>114675</v>
      </c>
      <c r="P46" s="60">
        <v>119977</v>
      </c>
      <c r="Q46" s="60">
        <v>134395</v>
      </c>
      <c r="R46" s="60">
        <v>369047</v>
      </c>
      <c r="S46" s="60">
        <v>140688</v>
      </c>
      <c r="T46" s="60">
        <v>126379</v>
      </c>
      <c r="U46" s="60">
        <v>146411</v>
      </c>
      <c r="V46" s="60">
        <v>413478</v>
      </c>
      <c r="W46" s="60">
        <v>1664298</v>
      </c>
      <c r="X46" s="60">
        <v>1908472</v>
      </c>
      <c r="Y46" s="60">
        <v>-244174</v>
      </c>
      <c r="Z46" s="140">
        <v>-12.79</v>
      </c>
      <c r="AA46" s="155">
        <v>1908472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66607743</v>
      </c>
      <c r="D48" s="168">
        <f>+D28+D32+D38+D42+D47</f>
        <v>0</v>
      </c>
      <c r="E48" s="169">
        <f t="shared" si="9"/>
        <v>77389078</v>
      </c>
      <c r="F48" s="73">
        <f t="shared" si="9"/>
        <v>87013276</v>
      </c>
      <c r="G48" s="73">
        <f t="shared" si="9"/>
        <v>6689582</v>
      </c>
      <c r="H48" s="73">
        <f t="shared" si="9"/>
        <v>6505384</v>
      </c>
      <c r="I48" s="73">
        <f t="shared" si="9"/>
        <v>2817064</v>
      </c>
      <c r="J48" s="73">
        <f t="shared" si="9"/>
        <v>16012030</v>
      </c>
      <c r="K48" s="73">
        <f t="shared" si="9"/>
        <v>4281271</v>
      </c>
      <c r="L48" s="73">
        <f t="shared" si="9"/>
        <v>2078888</v>
      </c>
      <c r="M48" s="73">
        <f t="shared" si="9"/>
        <v>2942705</v>
      </c>
      <c r="N48" s="73">
        <f t="shared" si="9"/>
        <v>9302864</v>
      </c>
      <c r="O48" s="73">
        <f t="shared" si="9"/>
        <v>3774705</v>
      </c>
      <c r="P48" s="73">
        <f t="shared" si="9"/>
        <v>3426801</v>
      </c>
      <c r="Q48" s="73">
        <f t="shared" si="9"/>
        <v>3900190</v>
      </c>
      <c r="R48" s="73">
        <f t="shared" si="9"/>
        <v>11101696</v>
      </c>
      <c r="S48" s="73">
        <f t="shared" si="9"/>
        <v>8670373</v>
      </c>
      <c r="T48" s="73">
        <f t="shared" si="9"/>
        <v>10035340</v>
      </c>
      <c r="U48" s="73">
        <f t="shared" si="9"/>
        <v>2163261</v>
      </c>
      <c r="V48" s="73">
        <f t="shared" si="9"/>
        <v>20868974</v>
      </c>
      <c r="W48" s="73">
        <f t="shared" si="9"/>
        <v>57285564</v>
      </c>
      <c r="X48" s="73">
        <f t="shared" si="9"/>
        <v>87013276</v>
      </c>
      <c r="Y48" s="73">
        <f t="shared" si="9"/>
        <v>-29727712</v>
      </c>
      <c r="Z48" s="170">
        <f>+IF(X48&lt;&gt;0,+(Y48/X48)*100,0)</f>
        <v>-34.164570473131015</v>
      </c>
      <c r="AA48" s="168">
        <f>+AA28+AA32+AA38+AA42+AA47</f>
        <v>87013276</v>
      </c>
    </row>
    <row r="49" spans="1:27" ht="13.5">
      <c r="A49" s="148" t="s">
        <v>49</v>
      </c>
      <c r="B49" s="149"/>
      <c r="C49" s="171">
        <f aca="true" t="shared" si="10" ref="C49:Y49">+C25-C48</f>
        <v>1108400</v>
      </c>
      <c r="D49" s="171">
        <f>+D25-D48</f>
        <v>0</v>
      </c>
      <c r="E49" s="172">
        <f t="shared" si="10"/>
        <v>-5648011</v>
      </c>
      <c r="F49" s="173">
        <f t="shared" si="10"/>
        <v>-17192213</v>
      </c>
      <c r="G49" s="173">
        <f t="shared" si="10"/>
        <v>10533824</v>
      </c>
      <c r="H49" s="173">
        <f t="shared" si="10"/>
        <v>-2887380</v>
      </c>
      <c r="I49" s="173">
        <f t="shared" si="10"/>
        <v>-429705</v>
      </c>
      <c r="J49" s="173">
        <f t="shared" si="10"/>
        <v>7216739</v>
      </c>
      <c r="K49" s="173">
        <f t="shared" si="10"/>
        <v>-1100941</v>
      </c>
      <c r="L49" s="173">
        <f t="shared" si="10"/>
        <v>3918300</v>
      </c>
      <c r="M49" s="173">
        <f t="shared" si="10"/>
        <v>2915523</v>
      </c>
      <c r="N49" s="173">
        <f t="shared" si="10"/>
        <v>5732882</v>
      </c>
      <c r="O49" s="173">
        <f t="shared" si="10"/>
        <v>2753185</v>
      </c>
      <c r="P49" s="173">
        <f t="shared" si="10"/>
        <v>-1078514</v>
      </c>
      <c r="Q49" s="173">
        <f t="shared" si="10"/>
        <v>6007533</v>
      </c>
      <c r="R49" s="173">
        <f t="shared" si="10"/>
        <v>7682204</v>
      </c>
      <c r="S49" s="173">
        <f t="shared" si="10"/>
        <v>-6590570</v>
      </c>
      <c r="T49" s="173">
        <f t="shared" si="10"/>
        <v>-8298169</v>
      </c>
      <c r="U49" s="173">
        <f t="shared" si="10"/>
        <v>568205</v>
      </c>
      <c r="V49" s="173">
        <f t="shared" si="10"/>
        <v>-14320534</v>
      </c>
      <c r="W49" s="173">
        <f t="shared" si="10"/>
        <v>6311291</v>
      </c>
      <c r="X49" s="173">
        <f>IF(F25=F48,0,X25-X48)</f>
        <v>-17192213</v>
      </c>
      <c r="Y49" s="173">
        <f t="shared" si="10"/>
        <v>23503504</v>
      </c>
      <c r="Z49" s="174">
        <f>+IF(X49&lt;&gt;0,+(Y49/X49)*100,0)</f>
        <v>-136.71017221575838</v>
      </c>
      <c r="AA49" s="171">
        <f>+AA25-AA48</f>
        <v>-17192213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3093783</v>
      </c>
      <c r="D5" s="155">
        <v>0</v>
      </c>
      <c r="E5" s="156">
        <v>2421268</v>
      </c>
      <c r="F5" s="60">
        <v>2421268</v>
      </c>
      <c r="G5" s="60">
        <v>141089</v>
      </c>
      <c r="H5" s="60">
        <v>146719</v>
      </c>
      <c r="I5" s="60">
        <v>227935</v>
      </c>
      <c r="J5" s="60">
        <v>515743</v>
      </c>
      <c r="K5" s="60">
        <v>158205</v>
      </c>
      <c r="L5" s="60">
        <v>142394</v>
      </c>
      <c r="M5" s="60">
        <v>133660</v>
      </c>
      <c r="N5" s="60">
        <v>434259</v>
      </c>
      <c r="O5" s="60">
        <v>107283</v>
      </c>
      <c r="P5" s="60">
        <v>132211</v>
      </c>
      <c r="Q5" s="60">
        <v>131632</v>
      </c>
      <c r="R5" s="60">
        <v>371126</v>
      </c>
      <c r="S5" s="60">
        <v>136887</v>
      </c>
      <c r="T5" s="60">
        <v>139946</v>
      </c>
      <c r="U5" s="60">
        <v>221991</v>
      </c>
      <c r="V5" s="60">
        <v>498824</v>
      </c>
      <c r="W5" s="60">
        <v>1819952</v>
      </c>
      <c r="X5" s="60">
        <v>2421268</v>
      </c>
      <c r="Y5" s="60">
        <v>-601316</v>
      </c>
      <c r="Z5" s="140">
        <v>-24.83</v>
      </c>
      <c r="AA5" s="155">
        <v>2421268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14949895</v>
      </c>
      <c r="D7" s="155">
        <v>0</v>
      </c>
      <c r="E7" s="156">
        <v>23869121</v>
      </c>
      <c r="F7" s="60">
        <v>23869121</v>
      </c>
      <c r="G7" s="60">
        <v>1024521</v>
      </c>
      <c r="H7" s="60">
        <v>997477</v>
      </c>
      <c r="I7" s="60">
        <v>1315065</v>
      </c>
      <c r="J7" s="60">
        <v>3337063</v>
      </c>
      <c r="K7" s="60">
        <v>1625655</v>
      </c>
      <c r="L7" s="60">
        <v>999390</v>
      </c>
      <c r="M7" s="60">
        <v>1075032</v>
      </c>
      <c r="N7" s="60">
        <v>3700077</v>
      </c>
      <c r="O7" s="60">
        <v>1529583</v>
      </c>
      <c r="P7" s="60">
        <v>1260628</v>
      </c>
      <c r="Q7" s="60">
        <v>1339723</v>
      </c>
      <c r="R7" s="60">
        <v>4129934</v>
      </c>
      <c r="S7" s="60">
        <v>1484321</v>
      </c>
      <c r="T7" s="60">
        <v>1250596</v>
      </c>
      <c r="U7" s="60">
        <v>1934938</v>
      </c>
      <c r="V7" s="60">
        <v>4669855</v>
      </c>
      <c r="W7" s="60">
        <v>15836929</v>
      </c>
      <c r="X7" s="60">
        <v>23869121</v>
      </c>
      <c r="Y7" s="60">
        <v>-8032192</v>
      </c>
      <c r="Z7" s="140">
        <v>-33.65</v>
      </c>
      <c r="AA7" s="155">
        <v>23869121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3962368</v>
      </c>
      <c r="D10" s="155">
        <v>0</v>
      </c>
      <c r="E10" s="156">
        <v>1675627</v>
      </c>
      <c r="F10" s="54">
        <v>1675627</v>
      </c>
      <c r="G10" s="54">
        <v>100679</v>
      </c>
      <c r="H10" s="54">
        <v>108650</v>
      </c>
      <c r="I10" s="54">
        <v>117017</v>
      </c>
      <c r="J10" s="54">
        <v>326346</v>
      </c>
      <c r="K10" s="54">
        <v>123222</v>
      </c>
      <c r="L10" s="54">
        <v>100835</v>
      </c>
      <c r="M10" s="54">
        <v>116659</v>
      </c>
      <c r="N10" s="54">
        <v>340716</v>
      </c>
      <c r="O10" s="54">
        <v>45051</v>
      </c>
      <c r="P10" s="54">
        <v>105096</v>
      </c>
      <c r="Q10" s="54">
        <v>100468</v>
      </c>
      <c r="R10" s="54">
        <v>250615</v>
      </c>
      <c r="S10" s="54">
        <v>134810</v>
      </c>
      <c r="T10" s="54">
        <v>99609</v>
      </c>
      <c r="U10" s="54">
        <v>151995</v>
      </c>
      <c r="V10" s="54">
        <v>386414</v>
      </c>
      <c r="W10" s="54">
        <v>1304091</v>
      </c>
      <c r="X10" s="54">
        <v>1675627</v>
      </c>
      <c r="Y10" s="54">
        <v>-371536</v>
      </c>
      <c r="Z10" s="184">
        <v>-22.17</v>
      </c>
      <c r="AA10" s="130">
        <v>1675627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116908</v>
      </c>
      <c r="D12" s="155">
        <v>0</v>
      </c>
      <c r="E12" s="156">
        <v>87708</v>
      </c>
      <c r="F12" s="60">
        <v>0</v>
      </c>
      <c r="G12" s="60">
        <v>2642</v>
      </c>
      <c r="H12" s="60">
        <v>2485</v>
      </c>
      <c r="I12" s="60">
        <v>3812</v>
      </c>
      <c r="J12" s="60">
        <v>8939</v>
      </c>
      <c r="K12" s="60">
        <v>2824</v>
      </c>
      <c r="L12" s="60">
        <v>13931</v>
      </c>
      <c r="M12" s="60">
        <v>1854</v>
      </c>
      <c r="N12" s="60">
        <v>18609</v>
      </c>
      <c r="O12" s="60">
        <v>1434</v>
      </c>
      <c r="P12" s="60">
        <v>1675</v>
      </c>
      <c r="Q12" s="60">
        <v>12430</v>
      </c>
      <c r="R12" s="60">
        <v>15539</v>
      </c>
      <c r="S12" s="60">
        <v>3477</v>
      </c>
      <c r="T12" s="60">
        <v>1858</v>
      </c>
      <c r="U12" s="60">
        <v>10309</v>
      </c>
      <c r="V12" s="60">
        <v>15644</v>
      </c>
      <c r="W12" s="60">
        <v>58731</v>
      </c>
      <c r="X12" s="60">
        <v>0</v>
      </c>
      <c r="Y12" s="60">
        <v>58731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2707673</v>
      </c>
      <c r="D13" s="155">
        <v>0</v>
      </c>
      <c r="E13" s="156">
        <v>0</v>
      </c>
      <c r="F13" s="60">
        <v>0</v>
      </c>
      <c r="G13" s="60">
        <v>0</v>
      </c>
      <c r="H13" s="60">
        <v>7098</v>
      </c>
      <c r="I13" s="60">
        <v>0</v>
      </c>
      <c r="J13" s="60">
        <v>7098</v>
      </c>
      <c r="K13" s="60">
        <v>636</v>
      </c>
      <c r="L13" s="60">
        <v>31</v>
      </c>
      <c r="M13" s="60">
        <v>0</v>
      </c>
      <c r="N13" s="60">
        <v>667</v>
      </c>
      <c r="O13" s="60">
        <v>422</v>
      </c>
      <c r="P13" s="60">
        <v>3509</v>
      </c>
      <c r="Q13" s="60">
        <v>0</v>
      </c>
      <c r="R13" s="60">
        <v>3931</v>
      </c>
      <c r="S13" s="60">
        <v>0</v>
      </c>
      <c r="T13" s="60">
        <v>0</v>
      </c>
      <c r="U13" s="60">
        <v>0</v>
      </c>
      <c r="V13" s="60">
        <v>0</v>
      </c>
      <c r="W13" s="60">
        <v>11696</v>
      </c>
      <c r="X13" s="60">
        <v>0</v>
      </c>
      <c r="Y13" s="60">
        <v>11696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9284</v>
      </c>
      <c r="J14" s="60">
        <v>9284</v>
      </c>
      <c r="K14" s="60">
        <v>15035</v>
      </c>
      <c r="L14" s="60">
        <v>17918</v>
      </c>
      <c r="M14" s="60">
        <v>11949</v>
      </c>
      <c r="N14" s="60">
        <v>44902</v>
      </c>
      <c r="O14" s="60">
        <v>8583</v>
      </c>
      <c r="P14" s="60">
        <v>13891</v>
      </c>
      <c r="Q14" s="60">
        <v>524</v>
      </c>
      <c r="R14" s="60">
        <v>22998</v>
      </c>
      <c r="S14" s="60">
        <v>6867</v>
      </c>
      <c r="T14" s="60">
        <v>0</v>
      </c>
      <c r="U14" s="60">
        <v>1507</v>
      </c>
      <c r="V14" s="60">
        <v>8374</v>
      </c>
      <c r="W14" s="60">
        <v>85558</v>
      </c>
      <c r="X14" s="60">
        <v>0</v>
      </c>
      <c r="Y14" s="60">
        <v>85558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28900</v>
      </c>
      <c r="D16" s="155">
        <v>0</v>
      </c>
      <c r="E16" s="156">
        <v>50000</v>
      </c>
      <c r="F16" s="60">
        <v>50000</v>
      </c>
      <c r="G16" s="60">
        <v>2100</v>
      </c>
      <c r="H16" s="60">
        <v>2400</v>
      </c>
      <c r="I16" s="60">
        <v>2900</v>
      </c>
      <c r="J16" s="60">
        <v>7400</v>
      </c>
      <c r="K16" s="60">
        <v>2850</v>
      </c>
      <c r="L16" s="60">
        <v>3000</v>
      </c>
      <c r="M16" s="60">
        <v>500</v>
      </c>
      <c r="N16" s="60">
        <v>6350</v>
      </c>
      <c r="O16" s="60">
        <v>1950</v>
      </c>
      <c r="P16" s="60">
        <v>4100</v>
      </c>
      <c r="Q16" s="60">
        <v>4700</v>
      </c>
      <c r="R16" s="60">
        <v>10750</v>
      </c>
      <c r="S16" s="60">
        <v>3050</v>
      </c>
      <c r="T16" s="60">
        <v>1300</v>
      </c>
      <c r="U16" s="60">
        <v>1650</v>
      </c>
      <c r="V16" s="60">
        <v>6000</v>
      </c>
      <c r="W16" s="60">
        <v>30500</v>
      </c>
      <c r="X16" s="60">
        <v>50000</v>
      </c>
      <c r="Y16" s="60">
        <v>-19500</v>
      </c>
      <c r="Z16" s="140">
        <v>-39</v>
      </c>
      <c r="AA16" s="155">
        <v>50000</v>
      </c>
    </row>
    <row r="17" spans="1:27" ht="13.5">
      <c r="A17" s="181" t="s">
        <v>113</v>
      </c>
      <c r="B17" s="185"/>
      <c r="C17" s="155">
        <v>1953220</v>
      </c>
      <c r="D17" s="155">
        <v>0</v>
      </c>
      <c r="E17" s="156">
        <v>3630000</v>
      </c>
      <c r="F17" s="60">
        <v>1730000</v>
      </c>
      <c r="G17" s="60">
        <v>225512</v>
      </c>
      <c r="H17" s="60">
        <v>160660</v>
      </c>
      <c r="I17" s="60">
        <v>194994</v>
      </c>
      <c r="J17" s="60">
        <v>581166</v>
      </c>
      <c r="K17" s="60">
        <v>197840</v>
      </c>
      <c r="L17" s="60">
        <v>174652</v>
      </c>
      <c r="M17" s="60">
        <v>125076</v>
      </c>
      <c r="N17" s="60">
        <v>497568</v>
      </c>
      <c r="O17" s="60">
        <v>164810</v>
      </c>
      <c r="P17" s="60">
        <v>198912</v>
      </c>
      <c r="Q17" s="60">
        <v>171798</v>
      </c>
      <c r="R17" s="60">
        <v>535520</v>
      </c>
      <c r="S17" s="60">
        <v>165782</v>
      </c>
      <c r="T17" s="60">
        <v>138282</v>
      </c>
      <c r="U17" s="60">
        <v>138724</v>
      </c>
      <c r="V17" s="60">
        <v>442788</v>
      </c>
      <c r="W17" s="60">
        <v>2057042</v>
      </c>
      <c r="X17" s="60">
        <v>1730000</v>
      </c>
      <c r="Y17" s="60">
        <v>327042</v>
      </c>
      <c r="Z17" s="140">
        <v>18.9</v>
      </c>
      <c r="AA17" s="155">
        <v>1730000</v>
      </c>
    </row>
    <row r="18" spans="1:27" ht="13.5">
      <c r="A18" s="183" t="s">
        <v>114</v>
      </c>
      <c r="B18" s="182"/>
      <c r="C18" s="155">
        <v>209631</v>
      </c>
      <c r="D18" s="155">
        <v>0</v>
      </c>
      <c r="E18" s="156">
        <v>115000</v>
      </c>
      <c r="F18" s="60">
        <v>115000</v>
      </c>
      <c r="G18" s="60">
        <v>2796</v>
      </c>
      <c r="H18" s="60">
        <v>2118</v>
      </c>
      <c r="I18" s="60">
        <v>2142</v>
      </c>
      <c r="J18" s="60">
        <v>7056</v>
      </c>
      <c r="K18" s="60">
        <v>2273</v>
      </c>
      <c r="L18" s="60">
        <v>2835</v>
      </c>
      <c r="M18" s="60">
        <v>2952</v>
      </c>
      <c r="N18" s="60">
        <v>8060</v>
      </c>
      <c r="O18" s="60">
        <v>2958</v>
      </c>
      <c r="P18" s="60">
        <v>3072</v>
      </c>
      <c r="Q18" s="60">
        <v>1620</v>
      </c>
      <c r="R18" s="60">
        <v>7650</v>
      </c>
      <c r="S18" s="60">
        <v>2340</v>
      </c>
      <c r="T18" s="60">
        <v>2448</v>
      </c>
      <c r="U18" s="60">
        <v>2109</v>
      </c>
      <c r="V18" s="60">
        <v>6897</v>
      </c>
      <c r="W18" s="60">
        <v>29663</v>
      </c>
      <c r="X18" s="60">
        <v>115000</v>
      </c>
      <c r="Y18" s="60">
        <v>-85337</v>
      </c>
      <c r="Z18" s="140">
        <v>-74.21</v>
      </c>
      <c r="AA18" s="155">
        <v>115000</v>
      </c>
    </row>
    <row r="19" spans="1:27" ht="13.5">
      <c r="A19" s="181" t="s">
        <v>34</v>
      </c>
      <c r="B19" s="185"/>
      <c r="C19" s="155">
        <v>24791784</v>
      </c>
      <c r="D19" s="155">
        <v>0</v>
      </c>
      <c r="E19" s="156">
        <v>28106000</v>
      </c>
      <c r="F19" s="60">
        <v>28085996</v>
      </c>
      <c r="G19" s="60">
        <v>10891395</v>
      </c>
      <c r="H19" s="60">
        <v>2062000</v>
      </c>
      <c r="I19" s="60">
        <v>250000</v>
      </c>
      <c r="J19" s="60">
        <v>13203395</v>
      </c>
      <c r="K19" s="60">
        <v>250000</v>
      </c>
      <c r="L19" s="60">
        <v>4400000</v>
      </c>
      <c r="M19" s="60">
        <v>600000</v>
      </c>
      <c r="N19" s="60">
        <v>5250000</v>
      </c>
      <c r="O19" s="60">
        <v>3563999</v>
      </c>
      <c r="P19" s="60">
        <v>300000</v>
      </c>
      <c r="Q19" s="60">
        <v>4348000</v>
      </c>
      <c r="R19" s="60">
        <v>8211999</v>
      </c>
      <c r="S19" s="60">
        <v>0</v>
      </c>
      <c r="T19" s="60">
        <v>0</v>
      </c>
      <c r="U19" s="60">
        <v>0</v>
      </c>
      <c r="V19" s="60">
        <v>0</v>
      </c>
      <c r="W19" s="60">
        <v>26665394</v>
      </c>
      <c r="X19" s="60">
        <v>28085996</v>
      </c>
      <c r="Y19" s="60">
        <v>-1420602</v>
      </c>
      <c r="Z19" s="140">
        <v>-5.06</v>
      </c>
      <c r="AA19" s="155">
        <v>28085996</v>
      </c>
    </row>
    <row r="20" spans="1:27" ht="13.5">
      <c r="A20" s="181" t="s">
        <v>35</v>
      </c>
      <c r="B20" s="185"/>
      <c r="C20" s="155">
        <v>5718178</v>
      </c>
      <c r="D20" s="155">
        <v>0</v>
      </c>
      <c r="E20" s="156">
        <v>650343</v>
      </c>
      <c r="F20" s="54">
        <v>738051</v>
      </c>
      <c r="G20" s="54">
        <v>1120672</v>
      </c>
      <c r="H20" s="54">
        <v>128397</v>
      </c>
      <c r="I20" s="54">
        <v>264210</v>
      </c>
      <c r="J20" s="54">
        <v>1513279</v>
      </c>
      <c r="K20" s="54">
        <v>801790</v>
      </c>
      <c r="L20" s="54">
        <v>142202</v>
      </c>
      <c r="M20" s="54">
        <v>78546</v>
      </c>
      <c r="N20" s="54">
        <v>1022538</v>
      </c>
      <c r="O20" s="54">
        <v>1101817</v>
      </c>
      <c r="P20" s="54">
        <v>325193</v>
      </c>
      <c r="Q20" s="54">
        <v>84828</v>
      </c>
      <c r="R20" s="54">
        <v>1511838</v>
      </c>
      <c r="S20" s="54">
        <v>142269</v>
      </c>
      <c r="T20" s="54">
        <v>103132</v>
      </c>
      <c r="U20" s="54">
        <v>268243</v>
      </c>
      <c r="V20" s="54">
        <v>513644</v>
      </c>
      <c r="W20" s="54">
        <v>4561299</v>
      </c>
      <c r="X20" s="54">
        <v>738051</v>
      </c>
      <c r="Y20" s="54">
        <v>3823248</v>
      </c>
      <c r="Z20" s="184">
        <v>518.02</v>
      </c>
      <c r="AA20" s="130">
        <v>738051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57532340</v>
      </c>
      <c r="D22" s="188">
        <f>SUM(D5:D21)</f>
        <v>0</v>
      </c>
      <c r="E22" s="189">
        <f t="shared" si="0"/>
        <v>60605067</v>
      </c>
      <c r="F22" s="190">
        <f t="shared" si="0"/>
        <v>58685063</v>
      </c>
      <c r="G22" s="190">
        <f t="shared" si="0"/>
        <v>13511406</v>
      </c>
      <c r="H22" s="190">
        <f t="shared" si="0"/>
        <v>3618004</v>
      </c>
      <c r="I22" s="190">
        <f t="shared" si="0"/>
        <v>2387359</v>
      </c>
      <c r="J22" s="190">
        <f t="shared" si="0"/>
        <v>19516769</v>
      </c>
      <c r="K22" s="190">
        <f t="shared" si="0"/>
        <v>3180330</v>
      </c>
      <c r="L22" s="190">
        <f t="shared" si="0"/>
        <v>5997188</v>
      </c>
      <c r="M22" s="190">
        <f t="shared" si="0"/>
        <v>2146228</v>
      </c>
      <c r="N22" s="190">
        <f t="shared" si="0"/>
        <v>11323746</v>
      </c>
      <c r="O22" s="190">
        <f t="shared" si="0"/>
        <v>6527890</v>
      </c>
      <c r="P22" s="190">
        <f t="shared" si="0"/>
        <v>2348287</v>
      </c>
      <c r="Q22" s="190">
        <f t="shared" si="0"/>
        <v>6195723</v>
      </c>
      <c r="R22" s="190">
        <f t="shared" si="0"/>
        <v>15071900</v>
      </c>
      <c r="S22" s="190">
        <f t="shared" si="0"/>
        <v>2079803</v>
      </c>
      <c r="T22" s="190">
        <f t="shared" si="0"/>
        <v>1737171</v>
      </c>
      <c r="U22" s="190">
        <f t="shared" si="0"/>
        <v>2731466</v>
      </c>
      <c r="V22" s="190">
        <f t="shared" si="0"/>
        <v>6548440</v>
      </c>
      <c r="W22" s="190">
        <f t="shared" si="0"/>
        <v>52460855</v>
      </c>
      <c r="X22" s="190">
        <f t="shared" si="0"/>
        <v>58685063</v>
      </c>
      <c r="Y22" s="190">
        <f t="shared" si="0"/>
        <v>-6224208</v>
      </c>
      <c r="Z22" s="191">
        <f>+IF(X22&lt;&gt;0,+(Y22/X22)*100,0)</f>
        <v>-10.606119652627791</v>
      </c>
      <c r="AA22" s="188">
        <f>SUM(AA5:AA21)</f>
        <v>58685063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20842161</v>
      </c>
      <c r="D25" s="155">
        <v>0</v>
      </c>
      <c r="E25" s="156">
        <v>22420386</v>
      </c>
      <c r="F25" s="60">
        <v>21887769</v>
      </c>
      <c r="G25" s="60">
        <v>1631373</v>
      </c>
      <c r="H25" s="60">
        <v>1762719</v>
      </c>
      <c r="I25" s="60">
        <v>1788761</v>
      </c>
      <c r="J25" s="60">
        <v>5182853</v>
      </c>
      <c r="K25" s="60">
        <v>1595058</v>
      </c>
      <c r="L25" s="60">
        <v>1521859</v>
      </c>
      <c r="M25" s="60">
        <v>1640717</v>
      </c>
      <c r="N25" s="60">
        <v>4757634</v>
      </c>
      <c r="O25" s="60">
        <v>1698252</v>
      </c>
      <c r="P25" s="60">
        <v>1596561</v>
      </c>
      <c r="Q25" s="60">
        <v>1649699</v>
      </c>
      <c r="R25" s="60">
        <v>4944512</v>
      </c>
      <c r="S25" s="60">
        <v>1698417</v>
      </c>
      <c r="T25" s="60">
        <v>1696128</v>
      </c>
      <c r="U25" s="60">
        <v>1669509</v>
      </c>
      <c r="V25" s="60">
        <v>5064054</v>
      </c>
      <c r="W25" s="60">
        <v>19949053</v>
      </c>
      <c r="X25" s="60">
        <v>21887769</v>
      </c>
      <c r="Y25" s="60">
        <v>-1938716</v>
      </c>
      <c r="Z25" s="140">
        <v>-8.86</v>
      </c>
      <c r="AA25" s="155">
        <v>21887769</v>
      </c>
    </row>
    <row r="26" spans="1:27" ht="13.5">
      <c r="A26" s="183" t="s">
        <v>38</v>
      </c>
      <c r="B26" s="182"/>
      <c r="C26" s="155">
        <v>2031849</v>
      </c>
      <c r="D26" s="155">
        <v>0</v>
      </c>
      <c r="E26" s="156">
        <v>2473016</v>
      </c>
      <c r="F26" s="60">
        <v>2423635</v>
      </c>
      <c r="G26" s="60">
        <v>169320</v>
      </c>
      <c r="H26" s="60">
        <v>173926</v>
      </c>
      <c r="I26" s="60">
        <v>178535</v>
      </c>
      <c r="J26" s="60">
        <v>521781</v>
      </c>
      <c r="K26" s="60">
        <v>178535</v>
      </c>
      <c r="L26" s="60">
        <v>179119</v>
      </c>
      <c r="M26" s="60">
        <v>178535</v>
      </c>
      <c r="N26" s="60">
        <v>536189</v>
      </c>
      <c r="O26" s="60">
        <v>178535</v>
      </c>
      <c r="P26" s="60">
        <v>194105</v>
      </c>
      <c r="Q26" s="60">
        <v>169080</v>
      </c>
      <c r="R26" s="60">
        <v>541720</v>
      </c>
      <c r="S26" s="60">
        <v>186986</v>
      </c>
      <c r="T26" s="60">
        <v>186986</v>
      </c>
      <c r="U26" s="60">
        <v>186987</v>
      </c>
      <c r="V26" s="60">
        <v>560959</v>
      </c>
      <c r="W26" s="60">
        <v>2160649</v>
      </c>
      <c r="X26" s="60">
        <v>2423635</v>
      </c>
      <c r="Y26" s="60">
        <v>-262986</v>
      </c>
      <c r="Z26" s="140">
        <v>-10.85</v>
      </c>
      <c r="AA26" s="155">
        <v>2423635</v>
      </c>
    </row>
    <row r="27" spans="1:27" ht="13.5">
      <c r="A27" s="183" t="s">
        <v>118</v>
      </c>
      <c r="B27" s="182"/>
      <c r="C27" s="155">
        <v>88297</v>
      </c>
      <c r="D27" s="155">
        <v>0</v>
      </c>
      <c r="E27" s="156">
        <v>8739825</v>
      </c>
      <c r="F27" s="60">
        <v>8739825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8739825</v>
      </c>
      <c r="Y27" s="60">
        <v>-8739825</v>
      </c>
      <c r="Z27" s="140">
        <v>-100</v>
      </c>
      <c r="AA27" s="155">
        <v>8739825</v>
      </c>
    </row>
    <row r="28" spans="1:27" ht="13.5">
      <c r="A28" s="183" t="s">
        <v>39</v>
      </c>
      <c r="B28" s="182"/>
      <c r="C28" s="155">
        <v>8365728</v>
      </c>
      <c r="D28" s="155">
        <v>0</v>
      </c>
      <c r="E28" s="156">
        <v>8452386</v>
      </c>
      <c r="F28" s="60">
        <v>8452386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8452386</v>
      </c>
      <c r="Y28" s="60">
        <v>-8452386</v>
      </c>
      <c r="Z28" s="140">
        <v>-100</v>
      </c>
      <c r="AA28" s="155">
        <v>8452386</v>
      </c>
    </row>
    <row r="29" spans="1:27" ht="13.5">
      <c r="A29" s="183" t="s">
        <v>40</v>
      </c>
      <c r="B29" s="182"/>
      <c r="C29" s="155">
        <v>337361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19731836</v>
      </c>
      <c r="D30" s="155">
        <v>0</v>
      </c>
      <c r="E30" s="156">
        <v>19241735</v>
      </c>
      <c r="F30" s="60">
        <v>17941735</v>
      </c>
      <c r="G30" s="60">
        <v>2928050</v>
      </c>
      <c r="H30" s="60">
        <v>2637127</v>
      </c>
      <c r="I30" s="60">
        <v>-358560</v>
      </c>
      <c r="J30" s="60">
        <v>5206617</v>
      </c>
      <c r="K30" s="60">
        <v>1000000</v>
      </c>
      <c r="L30" s="60">
        <v>50000</v>
      </c>
      <c r="M30" s="60">
        <v>0</v>
      </c>
      <c r="N30" s="60">
        <v>1050000</v>
      </c>
      <c r="O30" s="60">
        <v>1269215</v>
      </c>
      <c r="P30" s="60">
        <v>0</v>
      </c>
      <c r="Q30" s="60">
        <v>1279121</v>
      </c>
      <c r="R30" s="60">
        <v>2548336</v>
      </c>
      <c r="S30" s="60">
        <v>877193</v>
      </c>
      <c r="T30" s="60">
        <v>7320991</v>
      </c>
      <c r="U30" s="60">
        <v>0</v>
      </c>
      <c r="V30" s="60">
        <v>8198184</v>
      </c>
      <c r="W30" s="60">
        <v>17003137</v>
      </c>
      <c r="X30" s="60">
        <v>17941735</v>
      </c>
      <c r="Y30" s="60">
        <v>-938598</v>
      </c>
      <c r="Z30" s="140">
        <v>-5.23</v>
      </c>
      <c r="AA30" s="155">
        <v>17941735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443684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3017605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11749222</v>
      </c>
      <c r="D34" s="155">
        <v>0</v>
      </c>
      <c r="E34" s="156">
        <v>16061730</v>
      </c>
      <c r="F34" s="60">
        <v>27567926</v>
      </c>
      <c r="G34" s="60">
        <v>1960839</v>
      </c>
      <c r="H34" s="60">
        <v>1931612</v>
      </c>
      <c r="I34" s="60">
        <v>1208328</v>
      </c>
      <c r="J34" s="60">
        <v>5100779</v>
      </c>
      <c r="K34" s="60">
        <v>1507678</v>
      </c>
      <c r="L34" s="60">
        <v>327910</v>
      </c>
      <c r="M34" s="60">
        <v>1123453</v>
      </c>
      <c r="N34" s="60">
        <v>2959041</v>
      </c>
      <c r="O34" s="60">
        <v>628703</v>
      </c>
      <c r="P34" s="60">
        <v>1636135</v>
      </c>
      <c r="Q34" s="60">
        <v>802290</v>
      </c>
      <c r="R34" s="60">
        <v>3067128</v>
      </c>
      <c r="S34" s="60">
        <v>5907777</v>
      </c>
      <c r="T34" s="60">
        <v>831235</v>
      </c>
      <c r="U34" s="60">
        <v>306765</v>
      </c>
      <c r="V34" s="60">
        <v>7045777</v>
      </c>
      <c r="W34" s="60">
        <v>18172725</v>
      </c>
      <c r="X34" s="60">
        <v>27567926</v>
      </c>
      <c r="Y34" s="60">
        <v>-9395201</v>
      </c>
      <c r="Z34" s="140">
        <v>-34.08</v>
      </c>
      <c r="AA34" s="155">
        <v>27567926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66607743</v>
      </c>
      <c r="D36" s="188">
        <f>SUM(D25:D35)</f>
        <v>0</v>
      </c>
      <c r="E36" s="189">
        <f t="shared" si="1"/>
        <v>77389078</v>
      </c>
      <c r="F36" s="190">
        <f t="shared" si="1"/>
        <v>87013276</v>
      </c>
      <c r="G36" s="190">
        <f t="shared" si="1"/>
        <v>6689582</v>
      </c>
      <c r="H36" s="190">
        <f t="shared" si="1"/>
        <v>6505384</v>
      </c>
      <c r="I36" s="190">
        <f t="shared" si="1"/>
        <v>2817064</v>
      </c>
      <c r="J36" s="190">
        <f t="shared" si="1"/>
        <v>16012030</v>
      </c>
      <c r="K36" s="190">
        <f t="shared" si="1"/>
        <v>4281271</v>
      </c>
      <c r="L36" s="190">
        <f t="shared" si="1"/>
        <v>2078888</v>
      </c>
      <c r="M36" s="190">
        <f t="shared" si="1"/>
        <v>2942705</v>
      </c>
      <c r="N36" s="190">
        <f t="shared" si="1"/>
        <v>9302864</v>
      </c>
      <c r="O36" s="190">
        <f t="shared" si="1"/>
        <v>3774705</v>
      </c>
      <c r="P36" s="190">
        <f t="shared" si="1"/>
        <v>3426801</v>
      </c>
      <c r="Q36" s="190">
        <f t="shared" si="1"/>
        <v>3900190</v>
      </c>
      <c r="R36" s="190">
        <f t="shared" si="1"/>
        <v>11101696</v>
      </c>
      <c r="S36" s="190">
        <f t="shared" si="1"/>
        <v>8670373</v>
      </c>
      <c r="T36" s="190">
        <f t="shared" si="1"/>
        <v>10035340</v>
      </c>
      <c r="U36" s="190">
        <f t="shared" si="1"/>
        <v>2163261</v>
      </c>
      <c r="V36" s="190">
        <f t="shared" si="1"/>
        <v>20868974</v>
      </c>
      <c r="W36" s="190">
        <f t="shared" si="1"/>
        <v>57285564</v>
      </c>
      <c r="X36" s="190">
        <f t="shared" si="1"/>
        <v>87013276</v>
      </c>
      <c r="Y36" s="190">
        <f t="shared" si="1"/>
        <v>-29727712</v>
      </c>
      <c r="Z36" s="191">
        <f>+IF(X36&lt;&gt;0,+(Y36/X36)*100,0)</f>
        <v>-34.164570473131015</v>
      </c>
      <c r="AA36" s="188">
        <f>SUM(AA25:AA35)</f>
        <v>87013276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-9075403</v>
      </c>
      <c r="D38" s="199">
        <f>+D22-D36</f>
        <v>0</v>
      </c>
      <c r="E38" s="200">
        <f t="shared" si="2"/>
        <v>-16784011</v>
      </c>
      <c r="F38" s="106">
        <f t="shared" si="2"/>
        <v>-28328213</v>
      </c>
      <c r="G38" s="106">
        <f t="shared" si="2"/>
        <v>6821824</v>
      </c>
      <c r="H38" s="106">
        <f t="shared" si="2"/>
        <v>-2887380</v>
      </c>
      <c r="I38" s="106">
        <f t="shared" si="2"/>
        <v>-429705</v>
      </c>
      <c r="J38" s="106">
        <f t="shared" si="2"/>
        <v>3504739</v>
      </c>
      <c r="K38" s="106">
        <f t="shared" si="2"/>
        <v>-1100941</v>
      </c>
      <c r="L38" s="106">
        <f t="shared" si="2"/>
        <v>3918300</v>
      </c>
      <c r="M38" s="106">
        <f t="shared" si="2"/>
        <v>-796477</v>
      </c>
      <c r="N38" s="106">
        <f t="shared" si="2"/>
        <v>2020882</v>
      </c>
      <c r="O38" s="106">
        <f t="shared" si="2"/>
        <v>2753185</v>
      </c>
      <c r="P38" s="106">
        <f t="shared" si="2"/>
        <v>-1078514</v>
      </c>
      <c r="Q38" s="106">
        <f t="shared" si="2"/>
        <v>2295533</v>
      </c>
      <c r="R38" s="106">
        <f t="shared" si="2"/>
        <v>3970204</v>
      </c>
      <c r="S38" s="106">
        <f t="shared" si="2"/>
        <v>-6590570</v>
      </c>
      <c r="T38" s="106">
        <f t="shared" si="2"/>
        <v>-8298169</v>
      </c>
      <c r="U38" s="106">
        <f t="shared" si="2"/>
        <v>568205</v>
      </c>
      <c r="V38" s="106">
        <f t="shared" si="2"/>
        <v>-14320534</v>
      </c>
      <c r="W38" s="106">
        <f t="shared" si="2"/>
        <v>-4824709</v>
      </c>
      <c r="X38" s="106">
        <f>IF(F22=F36,0,X22-X36)</f>
        <v>-28328213</v>
      </c>
      <c r="Y38" s="106">
        <f t="shared" si="2"/>
        <v>23503504</v>
      </c>
      <c r="Z38" s="201">
        <f>+IF(X38&lt;&gt;0,+(Y38/X38)*100,0)</f>
        <v>-82.9685374082721</v>
      </c>
      <c r="AA38" s="199">
        <f>+AA22-AA36</f>
        <v>-28328213</v>
      </c>
    </row>
    <row r="39" spans="1:27" ht="13.5">
      <c r="A39" s="181" t="s">
        <v>46</v>
      </c>
      <c r="B39" s="185"/>
      <c r="C39" s="155">
        <v>10183803</v>
      </c>
      <c r="D39" s="155">
        <v>0</v>
      </c>
      <c r="E39" s="156">
        <v>11136000</v>
      </c>
      <c r="F39" s="60">
        <v>11136000</v>
      </c>
      <c r="G39" s="60">
        <v>3712000</v>
      </c>
      <c r="H39" s="60">
        <v>0</v>
      </c>
      <c r="I39" s="60">
        <v>0</v>
      </c>
      <c r="J39" s="60">
        <v>3712000</v>
      </c>
      <c r="K39" s="60">
        <v>0</v>
      </c>
      <c r="L39" s="60">
        <v>0</v>
      </c>
      <c r="M39" s="60">
        <v>3712000</v>
      </c>
      <c r="N39" s="60">
        <v>3712000</v>
      </c>
      <c r="O39" s="60">
        <v>0</v>
      </c>
      <c r="P39" s="60">
        <v>0</v>
      </c>
      <c r="Q39" s="60">
        <v>3712000</v>
      </c>
      <c r="R39" s="60">
        <v>3712000</v>
      </c>
      <c r="S39" s="60">
        <v>0</v>
      </c>
      <c r="T39" s="60">
        <v>0</v>
      </c>
      <c r="U39" s="60">
        <v>0</v>
      </c>
      <c r="V39" s="60">
        <v>0</v>
      </c>
      <c r="W39" s="60">
        <v>11136000</v>
      </c>
      <c r="X39" s="60">
        <v>11136000</v>
      </c>
      <c r="Y39" s="60">
        <v>0</v>
      </c>
      <c r="Z39" s="140">
        <v>0</v>
      </c>
      <c r="AA39" s="155">
        <v>11136000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1108400</v>
      </c>
      <c r="D42" s="206">
        <f>SUM(D38:D41)</f>
        <v>0</v>
      </c>
      <c r="E42" s="207">
        <f t="shared" si="3"/>
        <v>-5648011</v>
      </c>
      <c r="F42" s="88">
        <f t="shared" si="3"/>
        <v>-17192213</v>
      </c>
      <c r="G42" s="88">
        <f t="shared" si="3"/>
        <v>10533824</v>
      </c>
      <c r="H42" s="88">
        <f t="shared" si="3"/>
        <v>-2887380</v>
      </c>
      <c r="I42" s="88">
        <f t="shared" si="3"/>
        <v>-429705</v>
      </c>
      <c r="J42" s="88">
        <f t="shared" si="3"/>
        <v>7216739</v>
      </c>
      <c r="K42" s="88">
        <f t="shared" si="3"/>
        <v>-1100941</v>
      </c>
      <c r="L42" s="88">
        <f t="shared" si="3"/>
        <v>3918300</v>
      </c>
      <c r="M42" s="88">
        <f t="shared" si="3"/>
        <v>2915523</v>
      </c>
      <c r="N42" s="88">
        <f t="shared" si="3"/>
        <v>5732882</v>
      </c>
      <c r="O42" s="88">
        <f t="shared" si="3"/>
        <v>2753185</v>
      </c>
      <c r="P42" s="88">
        <f t="shared" si="3"/>
        <v>-1078514</v>
      </c>
      <c r="Q42" s="88">
        <f t="shared" si="3"/>
        <v>6007533</v>
      </c>
      <c r="R42" s="88">
        <f t="shared" si="3"/>
        <v>7682204</v>
      </c>
      <c r="S42" s="88">
        <f t="shared" si="3"/>
        <v>-6590570</v>
      </c>
      <c r="T42" s="88">
        <f t="shared" si="3"/>
        <v>-8298169</v>
      </c>
      <c r="U42" s="88">
        <f t="shared" si="3"/>
        <v>568205</v>
      </c>
      <c r="V42" s="88">
        <f t="shared" si="3"/>
        <v>-14320534</v>
      </c>
      <c r="W42" s="88">
        <f t="shared" si="3"/>
        <v>6311291</v>
      </c>
      <c r="X42" s="88">
        <f t="shared" si="3"/>
        <v>-17192213</v>
      </c>
      <c r="Y42" s="88">
        <f t="shared" si="3"/>
        <v>23503504</v>
      </c>
      <c r="Z42" s="208">
        <f>+IF(X42&lt;&gt;0,+(Y42/X42)*100,0)</f>
        <v>-136.71017221575838</v>
      </c>
      <c r="AA42" s="206">
        <f>SUM(AA38:AA41)</f>
        <v>-17192213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1108400</v>
      </c>
      <c r="D44" s="210">
        <f>+D42-D43</f>
        <v>0</v>
      </c>
      <c r="E44" s="211">
        <f t="shared" si="4"/>
        <v>-5648011</v>
      </c>
      <c r="F44" s="77">
        <f t="shared" si="4"/>
        <v>-17192213</v>
      </c>
      <c r="G44" s="77">
        <f t="shared" si="4"/>
        <v>10533824</v>
      </c>
      <c r="H44" s="77">
        <f t="shared" si="4"/>
        <v>-2887380</v>
      </c>
      <c r="I44" s="77">
        <f t="shared" si="4"/>
        <v>-429705</v>
      </c>
      <c r="J44" s="77">
        <f t="shared" si="4"/>
        <v>7216739</v>
      </c>
      <c r="K44" s="77">
        <f t="shared" si="4"/>
        <v>-1100941</v>
      </c>
      <c r="L44" s="77">
        <f t="shared" si="4"/>
        <v>3918300</v>
      </c>
      <c r="M44" s="77">
        <f t="shared" si="4"/>
        <v>2915523</v>
      </c>
      <c r="N44" s="77">
        <f t="shared" si="4"/>
        <v>5732882</v>
      </c>
      <c r="O44" s="77">
        <f t="shared" si="4"/>
        <v>2753185</v>
      </c>
      <c r="P44" s="77">
        <f t="shared" si="4"/>
        <v>-1078514</v>
      </c>
      <c r="Q44" s="77">
        <f t="shared" si="4"/>
        <v>6007533</v>
      </c>
      <c r="R44" s="77">
        <f t="shared" si="4"/>
        <v>7682204</v>
      </c>
      <c r="S44" s="77">
        <f t="shared" si="4"/>
        <v>-6590570</v>
      </c>
      <c r="T44" s="77">
        <f t="shared" si="4"/>
        <v>-8298169</v>
      </c>
      <c r="U44" s="77">
        <f t="shared" si="4"/>
        <v>568205</v>
      </c>
      <c r="V44" s="77">
        <f t="shared" si="4"/>
        <v>-14320534</v>
      </c>
      <c r="W44" s="77">
        <f t="shared" si="4"/>
        <v>6311291</v>
      </c>
      <c r="X44" s="77">
        <f t="shared" si="4"/>
        <v>-17192213</v>
      </c>
      <c r="Y44" s="77">
        <f t="shared" si="4"/>
        <v>23503504</v>
      </c>
      <c r="Z44" s="212">
        <f>+IF(X44&lt;&gt;0,+(Y44/X44)*100,0)</f>
        <v>-136.71017221575838</v>
      </c>
      <c r="AA44" s="210">
        <f>+AA42-AA43</f>
        <v>-17192213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1108400</v>
      </c>
      <c r="D46" s="206">
        <f>SUM(D44:D45)</f>
        <v>0</v>
      </c>
      <c r="E46" s="207">
        <f t="shared" si="5"/>
        <v>-5648011</v>
      </c>
      <c r="F46" s="88">
        <f t="shared" si="5"/>
        <v>-17192213</v>
      </c>
      <c r="G46" s="88">
        <f t="shared" si="5"/>
        <v>10533824</v>
      </c>
      <c r="H46" s="88">
        <f t="shared" si="5"/>
        <v>-2887380</v>
      </c>
      <c r="I46" s="88">
        <f t="shared" si="5"/>
        <v>-429705</v>
      </c>
      <c r="J46" s="88">
        <f t="shared" si="5"/>
        <v>7216739</v>
      </c>
      <c r="K46" s="88">
        <f t="shared" si="5"/>
        <v>-1100941</v>
      </c>
      <c r="L46" s="88">
        <f t="shared" si="5"/>
        <v>3918300</v>
      </c>
      <c r="M46" s="88">
        <f t="shared" si="5"/>
        <v>2915523</v>
      </c>
      <c r="N46" s="88">
        <f t="shared" si="5"/>
        <v>5732882</v>
      </c>
      <c r="O46" s="88">
        <f t="shared" si="5"/>
        <v>2753185</v>
      </c>
      <c r="P46" s="88">
        <f t="shared" si="5"/>
        <v>-1078514</v>
      </c>
      <c r="Q46" s="88">
        <f t="shared" si="5"/>
        <v>6007533</v>
      </c>
      <c r="R46" s="88">
        <f t="shared" si="5"/>
        <v>7682204</v>
      </c>
      <c r="S46" s="88">
        <f t="shared" si="5"/>
        <v>-6590570</v>
      </c>
      <c r="T46" s="88">
        <f t="shared" si="5"/>
        <v>-8298169</v>
      </c>
      <c r="U46" s="88">
        <f t="shared" si="5"/>
        <v>568205</v>
      </c>
      <c r="V46" s="88">
        <f t="shared" si="5"/>
        <v>-14320534</v>
      </c>
      <c r="W46" s="88">
        <f t="shared" si="5"/>
        <v>6311291</v>
      </c>
      <c r="X46" s="88">
        <f t="shared" si="5"/>
        <v>-17192213</v>
      </c>
      <c r="Y46" s="88">
        <f t="shared" si="5"/>
        <v>23503504</v>
      </c>
      <c r="Z46" s="208">
        <f>+IF(X46&lt;&gt;0,+(Y46/X46)*100,0)</f>
        <v>-136.71017221575838</v>
      </c>
      <c r="AA46" s="206">
        <f>SUM(AA44:AA45)</f>
        <v>-17192213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1108400</v>
      </c>
      <c r="D48" s="217">
        <f>SUM(D46:D47)</f>
        <v>0</v>
      </c>
      <c r="E48" s="218">
        <f t="shared" si="6"/>
        <v>-5648011</v>
      </c>
      <c r="F48" s="219">
        <f t="shared" si="6"/>
        <v>-17192213</v>
      </c>
      <c r="G48" s="219">
        <f t="shared" si="6"/>
        <v>10533824</v>
      </c>
      <c r="H48" s="220">
        <f t="shared" si="6"/>
        <v>-2887380</v>
      </c>
      <c r="I48" s="220">
        <f t="shared" si="6"/>
        <v>-429705</v>
      </c>
      <c r="J48" s="220">
        <f t="shared" si="6"/>
        <v>7216739</v>
      </c>
      <c r="K48" s="220">
        <f t="shared" si="6"/>
        <v>-1100941</v>
      </c>
      <c r="L48" s="220">
        <f t="shared" si="6"/>
        <v>3918300</v>
      </c>
      <c r="M48" s="219">
        <f t="shared" si="6"/>
        <v>2915523</v>
      </c>
      <c r="N48" s="219">
        <f t="shared" si="6"/>
        <v>5732882</v>
      </c>
      <c r="O48" s="220">
        <f t="shared" si="6"/>
        <v>2753185</v>
      </c>
      <c r="P48" s="220">
        <f t="shared" si="6"/>
        <v>-1078514</v>
      </c>
      <c r="Q48" s="220">
        <f t="shared" si="6"/>
        <v>6007533</v>
      </c>
      <c r="R48" s="220">
        <f t="shared" si="6"/>
        <v>7682204</v>
      </c>
      <c r="S48" s="220">
        <f t="shared" si="6"/>
        <v>-6590570</v>
      </c>
      <c r="T48" s="219">
        <f t="shared" si="6"/>
        <v>-8298169</v>
      </c>
      <c r="U48" s="219">
        <f t="shared" si="6"/>
        <v>568205</v>
      </c>
      <c r="V48" s="220">
        <f t="shared" si="6"/>
        <v>-14320534</v>
      </c>
      <c r="W48" s="220">
        <f t="shared" si="6"/>
        <v>6311291</v>
      </c>
      <c r="X48" s="220">
        <f t="shared" si="6"/>
        <v>-17192213</v>
      </c>
      <c r="Y48" s="220">
        <f t="shared" si="6"/>
        <v>23503504</v>
      </c>
      <c r="Z48" s="221">
        <f>+IF(X48&lt;&gt;0,+(Y48/X48)*100,0)</f>
        <v>-136.71017221575838</v>
      </c>
      <c r="AA48" s="222">
        <f>SUM(AA46:AA47)</f>
        <v>-17192213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485000</v>
      </c>
      <c r="F5" s="100">
        <f t="shared" si="0"/>
        <v>35000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35000</v>
      </c>
      <c r="Y5" s="100">
        <f t="shared" si="0"/>
        <v>-35000</v>
      </c>
      <c r="Z5" s="137">
        <f>+IF(X5&lt;&gt;0,+(Y5/X5)*100,0)</f>
        <v>-100</v>
      </c>
      <c r="AA5" s="153">
        <f>SUM(AA6:AA8)</f>
        <v>35000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485000</v>
      </c>
      <c r="F8" s="60">
        <v>35000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35000</v>
      </c>
      <c r="Y8" s="60">
        <v>-35000</v>
      </c>
      <c r="Z8" s="140">
        <v>-100</v>
      </c>
      <c r="AA8" s="62">
        <v>35000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150000</v>
      </c>
      <c r="F9" s="100">
        <f t="shared" si="1"/>
        <v>150000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150000</v>
      </c>
      <c r="Y9" s="100">
        <f t="shared" si="1"/>
        <v>-150000</v>
      </c>
      <c r="Z9" s="137">
        <f>+IF(X9&lt;&gt;0,+(Y9/X9)*100,0)</f>
        <v>-100</v>
      </c>
      <c r="AA9" s="102">
        <f>SUM(AA10:AA14)</f>
        <v>150000</v>
      </c>
    </row>
    <row r="10" spans="1:27" ht="13.5">
      <c r="A10" s="138" t="s">
        <v>79</v>
      </c>
      <c r="B10" s="136"/>
      <c r="C10" s="155"/>
      <c r="D10" s="155"/>
      <c r="E10" s="156">
        <v>150000</v>
      </c>
      <c r="F10" s="60">
        <v>150000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150000</v>
      </c>
      <c r="Y10" s="60">
        <v>-150000</v>
      </c>
      <c r="Z10" s="140">
        <v>-100</v>
      </c>
      <c r="AA10" s="62">
        <v>150000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203191712</v>
      </c>
      <c r="D15" s="153">
        <f>SUM(D16:D18)</f>
        <v>0</v>
      </c>
      <c r="E15" s="154">
        <f t="shared" si="2"/>
        <v>10619200</v>
      </c>
      <c r="F15" s="100">
        <f t="shared" si="2"/>
        <v>10620000</v>
      </c>
      <c r="G15" s="100">
        <f t="shared" si="2"/>
        <v>0</v>
      </c>
      <c r="H15" s="100">
        <f t="shared" si="2"/>
        <v>0</v>
      </c>
      <c r="I15" s="100">
        <f t="shared" si="2"/>
        <v>307716</v>
      </c>
      <c r="J15" s="100">
        <f t="shared" si="2"/>
        <v>307716</v>
      </c>
      <c r="K15" s="100">
        <f t="shared" si="2"/>
        <v>1345035</v>
      </c>
      <c r="L15" s="100">
        <f t="shared" si="2"/>
        <v>250833</v>
      </c>
      <c r="M15" s="100">
        <f t="shared" si="2"/>
        <v>2210283</v>
      </c>
      <c r="N15" s="100">
        <f t="shared" si="2"/>
        <v>3806151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1938184</v>
      </c>
      <c r="T15" s="100">
        <f t="shared" si="2"/>
        <v>199910</v>
      </c>
      <c r="U15" s="100">
        <f t="shared" si="2"/>
        <v>93208</v>
      </c>
      <c r="V15" s="100">
        <f t="shared" si="2"/>
        <v>2231302</v>
      </c>
      <c r="W15" s="100">
        <f t="shared" si="2"/>
        <v>6345169</v>
      </c>
      <c r="X15" s="100">
        <f t="shared" si="2"/>
        <v>10620000</v>
      </c>
      <c r="Y15" s="100">
        <f t="shared" si="2"/>
        <v>-4274831</v>
      </c>
      <c r="Z15" s="137">
        <f>+IF(X15&lt;&gt;0,+(Y15/X15)*100,0)</f>
        <v>-40.25264595103578</v>
      </c>
      <c r="AA15" s="102">
        <f>SUM(AA16:AA18)</f>
        <v>10620000</v>
      </c>
    </row>
    <row r="16" spans="1:27" ht="13.5">
      <c r="A16" s="138" t="s">
        <v>85</v>
      </c>
      <c r="B16" s="136"/>
      <c r="C16" s="155"/>
      <c r="D16" s="155"/>
      <c r="E16" s="156">
        <v>10000</v>
      </c>
      <c r="F16" s="60">
        <v>10000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10000</v>
      </c>
      <c r="Y16" s="60">
        <v>-10000</v>
      </c>
      <c r="Z16" s="140">
        <v>-100</v>
      </c>
      <c r="AA16" s="62">
        <v>10000</v>
      </c>
    </row>
    <row r="17" spans="1:27" ht="13.5">
      <c r="A17" s="138" t="s">
        <v>86</v>
      </c>
      <c r="B17" s="136"/>
      <c r="C17" s="155">
        <v>203191712</v>
      </c>
      <c r="D17" s="155"/>
      <c r="E17" s="156">
        <v>10609200</v>
      </c>
      <c r="F17" s="60">
        <v>10610000</v>
      </c>
      <c r="G17" s="60"/>
      <c r="H17" s="60"/>
      <c r="I17" s="60">
        <v>307716</v>
      </c>
      <c r="J17" s="60">
        <v>307716</v>
      </c>
      <c r="K17" s="60">
        <v>1345035</v>
      </c>
      <c r="L17" s="60">
        <v>250833</v>
      </c>
      <c r="M17" s="60">
        <v>2210283</v>
      </c>
      <c r="N17" s="60">
        <v>3806151</v>
      </c>
      <c r="O17" s="60"/>
      <c r="P17" s="60"/>
      <c r="Q17" s="60"/>
      <c r="R17" s="60"/>
      <c r="S17" s="60">
        <v>1938184</v>
      </c>
      <c r="T17" s="60">
        <v>199910</v>
      </c>
      <c r="U17" s="60">
        <v>93208</v>
      </c>
      <c r="V17" s="60">
        <v>2231302</v>
      </c>
      <c r="W17" s="60">
        <v>6345169</v>
      </c>
      <c r="X17" s="60">
        <v>10610000</v>
      </c>
      <c r="Y17" s="60">
        <v>-4264831</v>
      </c>
      <c r="Z17" s="140">
        <v>-40.2</v>
      </c>
      <c r="AA17" s="62">
        <v>10610000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203191712</v>
      </c>
      <c r="D25" s="217">
        <f>+D5+D9+D15+D19+D24</f>
        <v>0</v>
      </c>
      <c r="E25" s="230">
        <f t="shared" si="4"/>
        <v>11254200</v>
      </c>
      <c r="F25" s="219">
        <f t="shared" si="4"/>
        <v>10805000</v>
      </c>
      <c r="G25" s="219">
        <f t="shared" si="4"/>
        <v>0</v>
      </c>
      <c r="H25" s="219">
        <f t="shared" si="4"/>
        <v>0</v>
      </c>
      <c r="I25" s="219">
        <f t="shared" si="4"/>
        <v>307716</v>
      </c>
      <c r="J25" s="219">
        <f t="shared" si="4"/>
        <v>307716</v>
      </c>
      <c r="K25" s="219">
        <f t="shared" si="4"/>
        <v>1345035</v>
      </c>
      <c r="L25" s="219">
        <f t="shared" si="4"/>
        <v>250833</v>
      </c>
      <c r="M25" s="219">
        <f t="shared" si="4"/>
        <v>2210283</v>
      </c>
      <c r="N25" s="219">
        <f t="shared" si="4"/>
        <v>3806151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1938184</v>
      </c>
      <c r="T25" s="219">
        <f t="shared" si="4"/>
        <v>199910</v>
      </c>
      <c r="U25" s="219">
        <f t="shared" si="4"/>
        <v>93208</v>
      </c>
      <c r="V25" s="219">
        <f t="shared" si="4"/>
        <v>2231302</v>
      </c>
      <c r="W25" s="219">
        <f t="shared" si="4"/>
        <v>6345169</v>
      </c>
      <c r="X25" s="219">
        <f t="shared" si="4"/>
        <v>10805000</v>
      </c>
      <c r="Y25" s="219">
        <f t="shared" si="4"/>
        <v>-4459831</v>
      </c>
      <c r="Z25" s="231">
        <f>+IF(X25&lt;&gt;0,+(Y25/X25)*100,0)</f>
        <v>-41.27562239703841</v>
      </c>
      <c r="AA25" s="232">
        <f>+AA5+AA9+AA15+AA19+AA24</f>
        <v>10805000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203191712</v>
      </c>
      <c r="D28" s="155"/>
      <c r="E28" s="156">
        <v>10804200</v>
      </c>
      <c r="F28" s="60">
        <v>10805000</v>
      </c>
      <c r="G28" s="60"/>
      <c r="H28" s="60"/>
      <c r="I28" s="60">
        <v>307716</v>
      </c>
      <c r="J28" s="60">
        <v>307716</v>
      </c>
      <c r="K28" s="60">
        <v>1345035</v>
      </c>
      <c r="L28" s="60">
        <v>250833</v>
      </c>
      <c r="M28" s="60">
        <v>2210283</v>
      </c>
      <c r="N28" s="60">
        <v>3806151</v>
      </c>
      <c r="O28" s="60"/>
      <c r="P28" s="60"/>
      <c r="Q28" s="60"/>
      <c r="R28" s="60"/>
      <c r="S28" s="60">
        <v>1938184</v>
      </c>
      <c r="T28" s="60">
        <v>199910</v>
      </c>
      <c r="U28" s="60">
        <v>93208</v>
      </c>
      <c r="V28" s="60">
        <v>2231302</v>
      </c>
      <c r="W28" s="60">
        <v>6345169</v>
      </c>
      <c r="X28" s="60">
        <v>10805000</v>
      </c>
      <c r="Y28" s="60">
        <v>-4459831</v>
      </c>
      <c r="Z28" s="140">
        <v>-41.28</v>
      </c>
      <c r="AA28" s="155">
        <v>10805000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203191712</v>
      </c>
      <c r="D32" s="210">
        <f>SUM(D28:D31)</f>
        <v>0</v>
      </c>
      <c r="E32" s="211">
        <f t="shared" si="5"/>
        <v>10804200</v>
      </c>
      <c r="F32" s="77">
        <f t="shared" si="5"/>
        <v>10805000</v>
      </c>
      <c r="G32" s="77">
        <f t="shared" si="5"/>
        <v>0</v>
      </c>
      <c r="H32" s="77">
        <f t="shared" si="5"/>
        <v>0</v>
      </c>
      <c r="I32" s="77">
        <f t="shared" si="5"/>
        <v>307716</v>
      </c>
      <c r="J32" s="77">
        <f t="shared" si="5"/>
        <v>307716</v>
      </c>
      <c r="K32" s="77">
        <f t="shared" si="5"/>
        <v>1345035</v>
      </c>
      <c r="L32" s="77">
        <f t="shared" si="5"/>
        <v>250833</v>
      </c>
      <c r="M32" s="77">
        <f t="shared" si="5"/>
        <v>2210283</v>
      </c>
      <c r="N32" s="77">
        <f t="shared" si="5"/>
        <v>3806151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1938184</v>
      </c>
      <c r="T32" s="77">
        <f t="shared" si="5"/>
        <v>199910</v>
      </c>
      <c r="U32" s="77">
        <f t="shared" si="5"/>
        <v>93208</v>
      </c>
      <c r="V32" s="77">
        <f t="shared" si="5"/>
        <v>2231302</v>
      </c>
      <c r="W32" s="77">
        <f t="shared" si="5"/>
        <v>6345169</v>
      </c>
      <c r="X32" s="77">
        <f t="shared" si="5"/>
        <v>10805000</v>
      </c>
      <c r="Y32" s="77">
        <f t="shared" si="5"/>
        <v>-4459831</v>
      </c>
      <c r="Z32" s="212">
        <f>+IF(X32&lt;&gt;0,+(Y32/X32)*100,0)</f>
        <v>-41.27562239703841</v>
      </c>
      <c r="AA32" s="79">
        <f>SUM(AA28:AA31)</f>
        <v>10805000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450000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203191712</v>
      </c>
      <c r="D36" s="222">
        <f>SUM(D32:D35)</f>
        <v>0</v>
      </c>
      <c r="E36" s="218">
        <f t="shared" si="6"/>
        <v>11254200</v>
      </c>
      <c r="F36" s="220">
        <f t="shared" si="6"/>
        <v>10805000</v>
      </c>
      <c r="G36" s="220">
        <f t="shared" si="6"/>
        <v>0</v>
      </c>
      <c r="H36" s="220">
        <f t="shared" si="6"/>
        <v>0</v>
      </c>
      <c r="I36" s="220">
        <f t="shared" si="6"/>
        <v>307716</v>
      </c>
      <c r="J36" s="220">
        <f t="shared" si="6"/>
        <v>307716</v>
      </c>
      <c r="K36" s="220">
        <f t="shared" si="6"/>
        <v>1345035</v>
      </c>
      <c r="L36" s="220">
        <f t="shared" si="6"/>
        <v>250833</v>
      </c>
      <c r="M36" s="220">
        <f t="shared" si="6"/>
        <v>2210283</v>
      </c>
      <c r="N36" s="220">
        <f t="shared" si="6"/>
        <v>3806151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1938184</v>
      </c>
      <c r="T36" s="220">
        <f t="shared" si="6"/>
        <v>199910</v>
      </c>
      <c r="U36" s="220">
        <f t="shared" si="6"/>
        <v>93208</v>
      </c>
      <c r="V36" s="220">
        <f t="shared" si="6"/>
        <v>2231302</v>
      </c>
      <c r="W36" s="220">
        <f t="shared" si="6"/>
        <v>6345169</v>
      </c>
      <c r="X36" s="220">
        <f t="shared" si="6"/>
        <v>10805000</v>
      </c>
      <c r="Y36" s="220">
        <f t="shared" si="6"/>
        <v>-4459831</v>
      </c>
      <c r="Z36" s="221">
        <f>+IF(X36&lt;&gt;0,+(Y36/X36)*100,0)</f>
        <v>-41.27562239703841</v>
      </c>
      <c r="AA36" s="239">
        <f>SUM(AA32:AA35)</f>
        <v>10805000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663048</v>
      </c>
      <c r="D6" s="155"/>
      <c r="E6" s="59">
        <v>1038259</v>
      </c>
      <c r="F6" s="60">
        <v>1038259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1038259</v>
      </c>
      <c r="Y6" s="60">
        <v>-1038259</v>
      </c>
      <c r="Z6" s="140">
        <v>-100</v>
      </c>
      <c r="AA6" s="62">
        <v>1038259</v>
      </c>
    </row>
    <row r="7" spans="1:27" ht="13.5">
      <c r="A7" s="249" t="s">
        <v>144</v>
      </c>
      <c r="B7" s="182"/>
      <c r="C7" s="155"/>
      <c r="D7" s="155"/>
      <c r="E7" s="59">
        <v>1796012</v>
      </c>
      <c r="F7" s="60">
        <v>1796012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1796012</v>
      </c>
      <c r="Y7" s="60">
        <v>-1796012</v>
      </c>
      <c r="Z7" s="140">
        <v>-100</v>
      </c>
      <c r="AA7" s="62">
        <v>1796012</v>
      </c>
    </row>
    <row r="8" spans="1:27" ht="13.5">
      <c r="A8" s="249" t="s">
        <v>145</v>
      </c>
      <c r="B8" s="182"/>
      <c r="C8" s="155">
        <v>13177673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4718403</v>
      </c>
      <c r="D9" s="155"/>
      <c r="E9" s="59">
        <v>13295843</v>
      </c>
      <c r="F9" s="60">
        <v>13295843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13295843</v>
      </c>
      <c r="Y9" s="60">
        <v>-13295843</v>
      </c>
      <c r="Z9" s="140">
        <v>-100</v>
      </c>
      <c r="AA9" s="62">
        <v>13295843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605975</v>
      </c>
      <c r="D11" s="155"/>
      <c r="E11" s="59">
        <v>316473</v>
      </c>
      <c r="F11" s="60">
        <v>316473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316473</v>
      </c>
      <c r="Y11" s="60">
        <v>-316473</v>
      </c>
      <c r="Z11" s="140">
        <v>-100</v>
      </c>
      <c r="AA11" s="62">
        <v>316473</v>
      </c>
    </row>
    <row r="12" spans="1:27" ht="13.5">
      <c r="A12" s="250" t="s">
        <v>56</v>
      </c>
      <c r="B12" s="251"/>
      <c r="C12" s="168">
        <f aca="true" t="shared" si="0" ref="C12:Y12">SUM(C6:C11)</f>
        <v>19165099</v>
      </c>
      <c r="D12" s="168">
        <f>SUM(D6:D11)</f>
        <v>0</v>
      </c>
      <c r="E12" s="72">
        <f t="shared" si="0"/>
        <v>16446587</v>
      </c>
      <c r="F12" s="73">
        <f t="shared" si="0"/>
        <v>16446587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16446587</v>
      </c>
      <c r="Y12" s="73">
        <f t="shared" si="0"/>
        <v>-16446587</v>
      </c>
      <c r="Z12" s="170">
        <f>+IF(X12&lt;&gt;0,+(Y12/X12)*100,0)</f>
        <v>-100</v>
      </c>
      <c r="AA12" s="74">
        <f>SUM(AA6:AA11)</f>
        <v>16446587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20308100</v>
      </c>
      <c r="D17" s="155"/>
      <c r="E17" s="59">
        <v>20414340</v>
      </c>
      <c r="F17" s="60">
        <v>20414340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20414340</v>
      </c>
      <c r="Y17" s="60">
        <v>-20414340</v>
      </c>
      <c r="Z17" s="140">
        <v>-100</v>
      </c>
      <c r="AA17" s="62">
        <v>20414340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203191712</v>
      </c>
      <c r="D19" s="155"/>
      <c r="E19" s="59">
        <v>214742426</v>
      </c>
      <c r="F19" s="60">
        <v>214742426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214742426</v>
      </c>
      <c r="Y19" s="60">
        <v>-214742426</v>
      </c>
      <c r="Z19" s="140">
        <v>-100</v>
      </c>
      <c r="AA19" s="62">
        <v>214742426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1020</v>
      </c>
      <c r="D22" s="155"/>
      <c r="E22" s="59">
        <v>35292</v>
      </c>
      <c r="F22" s="60">
        <v>35292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35292</v>
      </c>
      <c r="Y22" s="60">
        <v>-35292</v>
      </c>
      <c r="Z22" s="140">
        <v>-100</v>
      </c>
      <c r="AA22" s="62">
        <v>35292</v>
      </c>
    </row>
    <row r="23" spans="1:27" ht="13.5">
      <c r="A23" s="249" t="s">
        <v>158</v>
      </c>
      <c r="B23" s="182"/>
      <c r="C23" s="155">
        <v>43632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223544464</v>
      </c>
      <c r="D24" s="168">
        <f>SUM(D15:D23)</f>
        <v>0</v>
      </c>
      <c r="E24" s="76">
        <f t="shared" si="1"/>
        <v>235192058</v>
      </c>
      <c r="F24" s="77">
        <f t="shared" si="1"/>
        <v>235192058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235192058</v>
      </c>
      <c r="Y24" s="77">
        <f t="shared" si="1"/>
        <v>-235192058</v>
      </c>
      <c r="Z24" s="212">
        <f>+IF(X24&lt;&gt;0,+(Y24/X24)*100,0)</f>
        <v>-100</v>
      </c>
      <c r="AA24" s="79">
        <f>SUM(AA15:AA23)</f>
        <v>235192058</v>
      </c>
    </row>
    <row r="25" spans="1:27" ht="13.5">
      <c r="A25" s="250" t="s">
        <v>159</v>
      </c>
      <c r="B25" s="251"/>
      <c r="C25" s="168">
        <f aca="true" t="shared" si="2" ref="C25:Y25">+C12+C24</f>
        <v>242709563</v>
      </c>
      <c r="D25" s="168">
        <f>+D12+D24</f>
        <v>0</v>
      </c>
      <c r="E25" s="72">
        <f t="shared" si="2"/>
        <v>251638645</v>
      </c>
      <c r="F25" s="73">
        <f t="shared" si="2"/>
        <v>251638645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251638645</v>
      </c>
      <c r="Y25" s="73">
        <f t="shared" si="2"/>
        <v>-251638645</v>
      </c>
      <c r="Z25" s="170">
        <f>+IF(X25&lt;&gt;0,+(Y25/X25)*100,0)</f>
        <v>-100</v>
      </c>
      <c r="AA25" s="74">
        <f>+AA12+AA24</f>
        <v>251638645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375445</v>
      </c>
      <c r="D31" s="155"/>
      <c r="E31" s="59">
        <v>380809</v>
      </c>
      <c r="F31" s="60">
        <v>380809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380809</v>
      </c>
      <c r="Y31" s="60">
        <v>-380809</v>
      </c>
      <c r="Z31" s="140">
        <v>-100</v>
      </c>
      <c r="AA31" s="62">
        <v>380809</v>
      </c>
    </row>
    <row r="32" spans="1:27" ht="13.5">
      <c r="A32" s="249" t="s">
        <v>164</v>
      </c>
      <c r="B32" s="182"/>
      <c r="C32" s="155">
        <v>26988615</v>
      </c>
      <c r="D32" s="155"/>
      <c r="E32" s="59">
        <v>26642268</v>
      </c>
      <c r="F32" s="60">
        <v>26642268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26642268</v>
      </c>
      <c r="Y32" s="60">
        <v>-26642268</v>
      </c>
      <c r="Z32" s="140">
        <v>-100</v>
      </c>
      <c r="AA32" s="62">
        <v>26642268</v>
      </c>
    </row>
    <row r="33" spans="1:27" ht="13.5">
      <c r="A33" s="249" t="s">
        <v>165</v>
      </c>
      <c r="B33" s="182"/>
      <c r="C33" s="155">
        <v>4930718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32294778</v>
      </c>
      <c r="D34" s="168">
        <f>SUM(D29:D33)</f>
        <v>0</v>
      </c>
      <c r="E34" s="72">
        <f t="shared" si="3"/>
        <v>27023077</v>
      </c>
      <c r="F34" s="73">
        <f t="shared" si="3"/>
        <v>27023077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27023077</v>
      </c>
      <c r="Y34" s="73">
        <f t="shared" si="3"/>
        <v>-27023077</v>
      </c>
      <c r="Z34" s="170">
        <f>+IF(X34&lt;&gt;0,+(Y34/X34)*100,0)</f>
        <v>-100</v>
      </c>
      <c r="AA34" s="74">
        <f>SUM(AA29:AA33)</f>
        <v>27023077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3936000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3936000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36230778</v>
      </c>
      <c r="D40" s="168">
        <f>+D34+D39</f>
        <v>0</v>
      </c>
      <c r="E40" s="72">
        <f t="shared" si="5"/>
        <v>27023077</v>
      </c>
      <c r="F40" s="73">
        <f t="shared" si="5"/>
        <v>27023077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27023077</v>
      </c>
      <c r="Y40" s="73">
        <f t="shared" si="5"/>
        <v>-27023077</v>
      </c>
      <c r="Z40" s="170">
        <f>+IF(X40&lt;&gt;0,+(Y40/X40)*100,0)</f>
        <v>-100</v>
      </c>
      <c r="AA40" s="74">
        <f>+AA34+AA39</f>
        <v>27023077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206478785</v>
      </c>
      <c r="D42" s="257">
        <f>+D25-D40</f>
        <v>0</v>
      </c>
      <c r="E42" s="258">
        <f t="shared" si="6"/>
        <v>224615568</v>
      </c>
      <c r="F42" s="259">
        <f t="shared" si="6"/>
        <v>224615568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224615568</v>
      </c>
      <c r="Y42" s="259">
        <f t="shared" si="6"/>
        <v>-224615568</v>
      </c>
      <c r="Z42" s="260">
        <f>+IF(X42&lt;&gt;0,+(Y42/X42)*100,0)</f>
        <v>-100</v>
      </c>
      <c r="AA42" s="261">
        <f>+AA25-AA40</f>
        <v>224615568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206478785</v>
      </c>
      <c r="D45" s="155"/>
      <c r="E45" s="59">
        <v>224615568</v>
      </c>
      <c r="F45" s="60">
        <v>224615568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224615568</v>
      </c>
      <c r="Y45" s="60">
        <v>-224615568</v>
      </c>
      <c r="Z45" s="139">
        <v>-100</v>
      </c>
      <c r="AA45" s="62">
        <v>224615568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206478785</v>
      </c>
      <c r="D48" s="217">
        <f>SUM(D45:D47)</f>
        <v>0</v>
      </c>
      <c r="E48" s="264">
        <f t="shared" si="7"/>
        <v>224615568</v>
      </c>
      <c r="F48" s="219">
        <f t="shared" si="7"/>
        <v>224615568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224615568</v>
      </c>
      <c r="Y48" s="219">
        <f t="shared" si="7"/>
        <v>-224615568</v>
      </c>
      <c r="Z48" s="265">
        <f>+IF(X48&lt;&gt;0,+(Y48/X48)*100,0)</f>
        <v>-100</v>
      </c>
      <c r="AA48" s="232">
        <f>SUM(AA45:AA47)</f>
        <v>224615568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29079076</v>
      </c>
      <c r="D6" s="155"/>
      <c r="E6" s="59">
        <v>32499067</v>
      </c>
      <c r="F6" s="60">
        <v>30599268</v>
      </c>
      <c r="G6" s="60">
        <v>2544409</v>
      </c>
      <c r="H6" s="60">
        <v>1548906</v>
      </c>
      <c r="I6" s="60">
        <v>2128075</v>
      </c>
      <c r="J6" s="60">
        <v>6221390</v>
      </c>
      <c r="K6" s="60">
        <v>2914659</v>
      </c>
      <c r="L6" s="60">
        <v>1579239</v>
      </c>
      <c r="M6" s="60">
        <v>1534279</v>
      </c>
      <c r="N6" s="60">
        <v>6028177</v>
      </c>
      <c r="O6" s="60">
        <v>2954886</v>
      </c>
      <c r="P6" s="60">
        <v>2030887</v>
      </c>
      <c r="Q6" s="60">
        <v>1847199</v>
      </c>
      <c r="R6" s="60">
        <v>6832972</v>
      </c>
      <c r="S6" s="60">
        <v>2079947</v>
      </c>
      <c r="T6" s="60">
        <v>1737171</v>
      </c>
      <c r="U6" s="60">
        <v>2729959</v>
      </c>
      <c r="V6" s="60">
        <v>6547077</v>
      </c>
      <c r="W6" s="60">
        <v>25629616</v>
      </c>
      <c r="X6" s="60">
        <v>30599268</v>
      </c>
      <c r="Y6" s="60">
        <v>-4969652</v>
      </c>
      <c r="Z6" s="140">
        <v>-16.24</v>
      </c>
      <c r="AA6" s="62">
        <v>30599268</v>
      </c>
    </row>
    <row r="7" spans="1:27" ht="13.5">
      <c r="A7" s="249" t="s">
        <v>178</v>
      </c>
      <c r="B7" s="182"/>
      <c r="C7" s="155">
        <v>24791784</v>
      </c>
      <c r="D7" s="155"/>
      <c r="E7" s="59">
        <v>28105998</v>
      </c>
      <c r="F7" s="60">
        <v>28086000</v>
      </c>
      <c r="G7" s="60">
        <v>10967000</v>
      </c>
      <c r="H7" s="60">
        <v>2062000</v>
      </c>
      <c r="I7" s="60">
        <v>250000</v>
      </c>
      <c r="J7" s="60">
        <v>13279000</v>
      </c>
      <c r="K7" s="60">
        <v>250000</v>
      </c>
      <c r="L7" s="60">
        <v>4400000</v>
      </c>
      <c r="M7" s="60">
        <v>600000</v>
      </c>
      <c r="N7" s="60">
        <v>5250000</v>
      </c>
      <c r="O7" s="60">
        <v>3564000</v>
      </c>
      <c r="P7" s="60">
        <v>300000</v>
      </c>
      <c r="Q7" s="60">
        <v>4348000</v>
      </c>
      <c r="R7" s="60">
        <v>8212000</v>
      </c>
      <c r="S7" s="60"/>
      <c r="T7" s="60"/>
      <c r="U7" s="60"/>
      <c r="V7" s="60"/>
      <c r="W7" s="60">
        <v>26741000</v>
      </c>
      <c r="X7" s="60">
        <v>28086000</v>
      </c>
      <c r="Y7" s="60">
        <v>-1345000</v>
      </c>
      <c r="Z7" s="140">
        <v>-4.79</v>
      </c>
      <c r="AA7" s="62">
        <v>28086000</v>
      </c>
    </row>
    <row r="8" spans="1:27" ht="13.5">
      <c r="A8" s="249" t="s">
        <v>179</v>
      </c>
      <c r="B8" s="182"/>
      <c r="C8" s="155">
        <v>10183803</v>
      </c>
      <c r="D8" s="155"/>
      <c r="E8" s="59">
        <v>11136000</v>
      </c>
      <c r="F8" s="60">
        <v>11136000</v>
      </c>
      <c r="G8" s="60">
        <v>3712000</v>
      </c>
      <c r="H8" s="60"/>
      <c r="I8" s="60"/>
      <c r="J8" s="60">
        <v>3712000</v>
      </c>
      <c r="K8" s="60"/>
      <c r="L8" s="60"/>
      <c r="M8" s="60">
        <v>3712000</v>
      </c>
      <c r="N8" s="60">
        <v>3712000</v>
      </c>
      <c r="O8" s="60"/>
      <c r="P8" s="60"/>
      <c r="Q8" s="60">
        <v>3712000</v>
      </c>
      <c r="R8" s="60">
        <v>3712000</v>
      </c>
      <c r="S8" s="60"/>
      <c r="T8" s="60"/>
      <c r="U8" s="60"/>
      <c r="V8" s="60"/>
      <c r="W8" s="60">
        <v>11136000</v>
      </c>
      <c r="X8" s="60">
        <v>11136000</v>
      </c>
      <c r="Y8" s="60"/>
      <c r="Z8" s="140"/>
      <c r="AA8" s="62">
        <v>11136000</v>
      </c>
    </row>
    <row r="9" spans="1:27" ht="13.5">
      <c r="A9" s="249" t="s">
        <v>180</v>
      </c>
      <c r="B9" s="182"/>
      <c r="C9" s="155">
        <v>2707673</v>
      </c>
      <c r="D9" s="155"/>
      <c r="E9" s="59"/>
      <c r="F9" s="60"/>
      <c r="G9" s="60"/>
      <c r="H9" s="60">
        <v>7098</v>
      </c>
      <c r="I9" s="60">
        <v>9284</v>
      </c>
      <c r="J9" s="60">
        <v>16382</v>
      </c>
      <c r="K9" s="60">
        <v>15671</v>
      </c>
      <c r="L9" s="60">
        <v>17949</v>
      </c>
      <c r="M9" s="60">
        <v>11949</v>
      </c>
      <c r="N9" s="60">
        <v>45569</v>
      </c>
      <c r="O9" s="60">
        <v>9005</v>
      </c>
      <c r="P9" s="60">
        <v>17400</v>
      </c>
      <c r="Q9" s="60">
        <v>524</v>
      </c>
      <c r="R9" s="60">
        <v>26929</v>
      </c>
      <c r="S9" s="60"/>
      <c r="T9" s="60"/>
      <c r="U9" s="60">
        <v>1507</v>
      </c>
      <c r="V9" s="60">
        <v>1507</v>
      </c>
      <c r="W9" s="60">
        <v>90387</v>
      </c>
      <c r="X9" s="60"/>
      <c r="Y9" s="60">
        <v>90387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-63590138</v>
      </c>
      <c r="D12" s="155"/>
      <c r="E12" s="59">
        <v>-60195996</v>
      </c>
      <c r="F12" s="60">
        <v>-57753365</v>
      </c>
      <c r="G12" s="60">
        <v>-6689583</v>
      </c>
      <c r="H12" s="60">
        <v>-6505384</v>
      </c>
      <c r="I12" s="60">
        <v>-2817064</v>
      </c>
      <c r="J12" s="60">
        <v>-16012031</v>
      </c>
      <c r="K12" s="60">
        <v>-4281271</v>
      </c>
      <c r="L12" s="60">
        <v>-2078888</v>
      </c>
      <c r="M12" s="60">
        <v>-2942705</v>
      </c>
      <c r="N12" s="60">
        <v>-9302864</v>
      </c>
      <c r="O12" s="60">
        <v>-3774705</v>
      </c>
      <c r="P12" s="60">
        <v>-3426801</v>
      </c>
      <c r="Q12" s="60">
        <v>-3900190</v>
      </c>
      <c r="R12" s="60">
        <v>-11101696</v>
      </c>
      <c r="S12" s="60">
        <v>-6508534</v>
      </c>
      <c r="T12" s="60">
        <v>-11487276</v>
      </c>
      <c r="U12" s="60">
        <v>-2163261</v>
      </c>
      <c r="V12" s="60">
        <v>-20159071</v>
      </c>
      <c r="W12" s="60">
        <v>-56575662</v>
      </c>
      <c r="X12" s="60">
        <v>-57753365</v>
      </c>
      <c r="Y12" s="60">
        <v>1177703</v>
      </c>
      <c r="Z12" s="140">
        <v>-2.04</v>
      </c>
      <c r="AA12" s="62">
        <v>-57753365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-3017605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154593</v>
      </c>
      <c r="D15" s="168">
        <f>SUM(D6:D14)</f>
        <v>0</v>
      </c>
      <c r="E15" s="72">
        <f t="shared" si="0"/>
        <v>11545069</v>
      </c>
      <c r="F15" s="73">
        <f t="shared" si="0"/>
        <v>12067903</v>
      </c>
      <c r="G15" s="73">
        <f t="shared" si="0"/>
        <v>10533826</v>
      </c>
      <c r="H15" s="73">
        <f t="shared" si="0"/>
        <v>-2887380</v>
      </c>
      <c r="I15" s="73">
        <f t="shared" si="0"/>
        <v>-429705</v>
      </c>
      <c r="J15" s="73">
        <f t="shared" si="0"/>
        <v>7216741</v>
      </c>
      <c r="K15" s="73">
        <f t="shared" si="0"/>
        <v>-1100941</v>
      </c>
      <c r="L15" s="73">
        <f t="shared" si="0"/>
        <v>3918300</v>
      </c>
      <c r="M15" s="73">
        <f t="shared" si="0"/>
        <v>2915523</v>
      </c>
      <c r="N15" s="73">
        <f t="shared" si="0"/>
        <v>5732882</v>
      </c>
      <c r="O15" s="73">
        <f t="shared" si="0"/>
        <v>2753186</v>
      </c>
      <c r="P15" s="73">
        <f t="shared" si="0"/>
        <v>-1078514</v>
      </c>
      <c r="Q15" s="73">
        <f t="shared" si="0"/>
        <v>6007533</v>
      </c>
      <c r="R15" s="73">
        <f t="shared" si="0"/>
        <v>7682205</v>
      </c>
      <c r="S15" s="73">
        <f t="shared" si="0"/>
        <v>-4428587</v>
      </c>
      <c r="T15" s="73">
        <f t="shared" si="0"/>
        <v>-9750105</v>
      </c>
      <c r="U15" s="73">
        <f t="shared" si="0"/>
        <v>568205</v>
      </c>
      <c r="V15" s="73">
        <f t="shared" si="0"/>
        <v>-13610487</v>
      </c>
      <c r="W15" s="73">
        <f t="shared" si="0"/>
        <v>7021341</v>
      </c>
      <c r="X15" s="73">
        <f t="shared" si="0"/>
        <v>12067903</v>
      </c>
      <c r="Y15" s="73">
        <f t="shared" si="0"/>
        <v>-5046562</v>
      </c>
      <c r="Z15" s="170">
        <f>+IF(X15&lt;&gt;0,+(Y15/X15)*100,0)</f>
        <v>-41.81805239899592</v>
      </c>
      <c r="AA15" s="74">
        <f>SUM(AA6:AA14)</f>
        <v>12067903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-11254250</v>
      </c>
      <c r="F24" s="60">
        <v>-10803889</v>
      </c>
      <c r="G24" s="60"/>
      <c r="H24" s="60">
        <v>-2489022</v>
      </c>
      <c r="I24" s="60">
        <v>-307716</v>
      </c>
      <c r="J24" s="60">
        <v>-2796738</v>
      </c>
      <c r="K24" s="60">
        <v>-1345035</v>
      </c>
      <c r="L24" s="60">
        <v>-250833</v>
      </c>
      <c r="M24" s="60">
        <v>-2210283</v>
      </c>
      <c r="N24" s="60">
        <v>-3806151</v>
      </c>
      <c r="O24" s="60"/>
      <c r="P24" s="60"/>
      <c r="Q24" s="60"/>
      <c r="R24" s="60"/>
      <c r="S24" s="60"/>
      <c r="T24" s="60">
        <v>-199910</v>
      </c>
      <c r="U24" s="60">
        <v>-93208</v>
      </c>
      <c r="V24" s="60">
        <v>-293118</v>
      </c>
      <c r="W24" s="60">
        <v>-6896007</v>
      </c>
      <c r="X24" s="60">
        <v>-10803889</v>
      </c>
      <c r="Y24" s="60">
        <v>3907882</v>
      </c>
      <c r="Z24" s="140">
        <v>-36.17</v>
      </c>
      <c r="AA24" s="62">
        <v>-10803889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-11254250</v>
      </c>
      <c r="F25" s="73">
        <f t="shared" si="1"/>
        <v>-10803889</v>
      </c>
      <c r="G25" s="73">
        <f t="shared" si="1"/>
        <v>0</v>
      </c>
      <c r="H25" s="73">
        <f t="shared" si="1"/>
        <v>-2489022</v>
      </c>
      <c r="I25" s="73">
        <f t="shared" si="1"/>
        <v>-307716</v>
      </c>
      <c r="J25" s="73">
        <f t="shared" si="1"/>
        <v>-2796738</v>
      </c>
      <c r="K25" s="73">
        <f t="shared" si="1"/>
        <v>-1345035</v>
      </c>
      <c r="L25" s="73">
        <f t="shared" si="1"/>
        <v>-250833</v>
      </c>
      <c r="M25" s="73">
        <f t="shared" si="1"/>
        <v>-2210283</v>
      </c>
      <c r="N25" s="73">
        <f t="shared" si="1"/>
        <v>-3806151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-199910</v>
      </c>
      <c r="U25" s="73">
        <f t="shared" si="1"/>
        <v>-93208</v>
      </c>
      <c r="V25" s="73">
        <f t="shared" si="1"/>
        <v>-293118</v>
      </c>
      <c r="W25" s="73">
        <f t="shared" si="1"/>
        <v>-6896007</v>
      </c>
      <c r="X25" s="73">
        <f t="shared" si="1"/>
        <v>-10803889</v>
      </c>
      <c r="Y25" s="73">
        <f t="shared" si="1"/>
        <v>3907882</v>
      </c>
      <c r="Z25" s="170">
        <f>+IF(X25&lt;&gt;0,+(Y25/X25)*100,0)</f>
        <v>-36.1710676590624</v>
      </c>
      <c r="AA25" s="74">
        <f>SUM(AA19:AA24)</f>
        <v>-10803889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154593</v>
      </c>
      <c r="D36" s="153">
        <f>+D15+D25+D34</f>
        <v>0</v>
      </c>
      <c r="E36" s="99">
        <f t="shared" si="3"/>
        <v>290819</v>
      </c>
      <c r="F36" s="100">
        <f t="shared" si="3"/>
        <v>1264014</v>
      </c>
      <c r="G36" s="100">
        <f t="shared" si="3"/>
        <v>10533826</v>
      </c>
      <c r="H36" s="100">
        <f t="shared" si="3"/>
        <v>-5376402</v>
      </c>
      <c r="I36" s="100">
        <f t="shared" si="3"/>
        <v>-737421</v>
      </c>
      <c r="J36" s="100">
        <f t="shared" si="3"/>
        <v>4420003</v>
      </c>
      <c r="K36" s="100">
        <f t="shared" si="3"/>
        <v>-2445976</v>
      </c>
      <c r="L36" s="100">
        <f t="shared" si="3"/>
        <v>3667467</v>
      </c>
      <c r="M36" s="100">
        <f t="shared" si="3"/>
        <v>705240</v>
      </c>
      <c r="N36" s="100">
        <f t="shared" si="3"/>
        <v>1926731</v>
      </c>
      <c r="O36" s="100">
        <f t="shared" si="3"/>
        <v>2753186</v>
      </c>
      <c r="P36" s="100">
        <f t="shared" si="3"/>
        <v>-1078514</v>
      </c>
      <c r="Q36" s="100">
        <f t="shared" si="3"/>
        <v>6007533</v>
      </c>
      <c r="R36" s="100">
        <f t="shared" si="3"/>
        <v>7682205</v>
      </c>
      <c r="S36" s="100">
        <f t="shared" si="3"/>
        <v>-4428587</v>
      </c>
      <c r="T36" s="100">
        <f t="shared" si="3"/>
        <v>-9950015</v>
      </c>
      <c r="U36" s="100">
        <f t="shared" si="3"/>
        <v>474997</v>
      </c>
      <c r="V36" s="100">
        <f t="shared" si="3"/>
        <v>-13903605</v>
      </c>
      <c r="W36" s="100">
        <f t="shared" si="3"/>
        <v>125334</v>
      </c>
      <c r="X36" s="100">
        <f t="shared" si="3"/>
        <v>1264014</v>
      </c>
      <c r="Y36" s="100">
        <f t="shared" si="3"/>
        <v>-1138680</v>
      </c>
      <c r="Z36" s="137">
        <f>+IF(X36&lt;&gt;0,+(Y36/X36)*100,0)</f>
        <v>-90.08444526722013</v>
      </c>
      <c r="AA36" s="102">
        <f>+AA15+AA25+AA34</f>
        <v>1264014</v>
      </c>
    </row>
    <row r="37" spans="1:27" ht="13.5">
      <c r="A37" s="249" t="s">
        <v>199</v>
      </c>
      <c r="B37" s="182"/>
      <c r="C37" s="153"/>
      <c r="D37" s="153"/>
      <c r="E37" s="99">
        <v>553429</v>
      </c>
      <c r="F37" s="100"/>
      <c r="G37" s="100"/>
      <c r="H37" s="100">
        <v>10533826</v>
      </c>
      <c r="I37" s="100">
        <v>5157424</v>
      </c>
      <c r="J37" s="100"/>
      <c r="K37" s="100">
        <v>4420003</v>
      </c>
      <c r="L37" s="100">
        <v>1974027</v>
      </c>
      <c r="M37" s="100">
        <v>5641494</v>
      </c>
      <c r="N37" s="100">
        <v>4420003</v>
      </c>
      <c r="O37" s="100">
        <v>6346734</v>
      </c>
      <c r="P37" s="100">
        <v>9099920</v>
      </c>
      <c r="Q37" s="100">
        <v>8021406</v>
      </c>
      <c r="R37" s="100">
        <v>6346734</v>
      </c>
      <c r="S37" s="100">
        <v>14028939</v>
      </c>
      <c r="T37" s="100">
        <v>9600352</v>
      </c>
      <c r="U37" s="100">
        <v>-349663</v>
      </c>
      <c r="V37" s="100">
        <v>14028939</v>
      </c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154593</v>
      </c>
      <c r="D38" s="257"/>
      <c r="E38" s="258">
        <v>844248</v>
      </c>
      <c r="F38" s="259">
        <v>1264014</v>
      </c>
      <c r="G38" s="259">
        <v>10533826</v>
      </c>
      <c r="H38" s="259">
        <v>5157424</v>
      </c>
      <c r="I38" s="259">
        <v>4420003</v>
      </c>
      <c r="J38" s="259">
        <v>4420003</v>
      </c>
      <c r="K38" s="259">
        <v>1974027</v>
      </c>
      <c r="L38" s="259">
        <v>5641494</v>
      </c>
      <c r="M38" s="259">
        <v>6346734</v>
      </c>
      <c r="N38" s="259">
        <v>6346734</v>
      </c>
      <c r="O38" s="259">
        <v>9099920</v>
      </c>
      <c r="P38" s="259">
        <v>8021406</v>
      </c>
      <c r="Q38" s="259">
        <v>14028939</v>
      </c>
      <c r="R38" s="259">
        <v>9099920</v>
      </c>
      <c r="S38" s="259">
        <v>9600352</v>
      </c>
      <c r="T38" s="259">
        <v>-349663</v>
      </c>
      <c r="U38" s="259">
        <v>125334</v>
      </c>
      <c r="V38" s="259">
        <v>125334</v>
      </c>
      <c r="W38" s="259">
        <v>125334</v>
      </c>
      <c r="X38" s="259">
        <v>1264014</v>
      </c>
      <c r="Y38" s="259">
        <v>-1138680</v>
      </c>
      <c r="Z38" s="260">
        <v>-90.08</v>
      </c>
      <c r="AA38" s="261">
        <v>1264014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203191712</v>
      </c>
      <c r="D5" s="200">
        <f t="shared" si="0"/>
        <v>0</v>
      </c>
      <c r="E5" s="106">
        <f t="shared" si="0"/>
        <v>8754200</v>
      </c>
      <c r="F5" s="106">
        <f t="shared" si="0"/>
        <v>10805000</v>
      </c>
      <c r="G5" s="106">
        <f t="shared" si="0"/>
        <v>0</v>
      </c>
      <c r="H5" s="106">
        <f t="shared" si="0"/>
        <v>0</v>
      </c>
      <c r="I5" s="106">
        <f t="shared" si="0"/>
        <v>307716</v>
      </c>
      <c r="J5" s="106">
        <f t="shared" si="0"/>
        <v>307716</v>
      </c>
      <c r="K5" s="106">
        <f t="shared" si="0"/>
        <v>1345035</v>
      </c>
      <c r="L5" s="106">
        <f t="shared" si="0"/>
        <v>250833</v>
      </c>
      <c r="M5" s="106">
        <f t="shared" si="0"/>
        <v>2210283</v>
      </c>
      <c r="N5" s="106">
        <f t="shared" si="0"/>
        <v>3806151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1938184</v>
      </c>
      <c r="T5" s="106">
        <f t="shared" si="0"/>
        <v>199910</v>
      </c>
      <c r="U5" s="106">
        <f t="shared" si="0"/>
        <v>93208</v>
      </c>
      <c r="V5" s="106">
        <f t="shared" si="0"/>
        <v>2231302</v>
      </c>
      <c r="W5" s="106">
        <f t="shared" si="0"/>
        <v>6345169</v>
      </c>
      <c r="X5" s="106">
        <f t="shared" si="0"/>
        <v>10805000</v>
      </c>
      <c r="Y5" s="106">
        <f t="shared" si="0"/>
        <v>-4459831</v>
      </c>
      <c r="Z5" s="201">
        <f>+IF(X5&lt;&gt;0,+(Y5/X5)*100,0)</f>
        <v>-41.27562239703841</v>
      </c>
      <c r="AA5" s="199">
        <f>SUM(AA11:AA18)</f>
        <v>10805000</v>
      </c>
    </row>
    <row r="6" spans="1:27" ht="13.5">
      <c r="A6" s="291" t="s">
        <v>204</v>
      </c>
      <c r="B6" s="142"/>
      <c r="C6" s="62">
        <v>113729217</v>
      </c>
      <c r="D6" s="156"/>
      <c r="E6" s="60">
        <v>5500000</v>
      </c>
      <c r="F6" s="60">
        <v>5881000</v>
      </c>
      <c r="G6" s="60"/>
      <c r="H6" s="60"/>
      <c r="I6" s="60">
        <v>307716</v>
      </c>
      <c r="J6" s="60">
        <v>307716</v>
      </c>
      <c r="K6" s="60">
        <v>1345035</v>
      </c>
      <c r="L6" s="60">
        <v>250833</v>
      </c>
      <c r="M6" s="60">
        <v>2210283</v>
      </c>
      <c r="N6" s="60">
        <v>3806151</v>
      </c>
      <c r="O6" s="60"/>
      <c r="P6" s="60"/>
      <c r="Q6" s="60"/>
      <c r="R6" s="60"/>
      <c r="S6" s="60">
        <v>912673</v>
      </c>
      <c r="T6" s="60"/>
      <c r="U6" s="60"/>
      <c r="V6" s="60">
        <v>912673</v>
      </c>
      <c r="W6" s="60">
        <v>5026540</v>
      </c>
      <c r="X6" s="60">
        <v>5881000</v>
      </c>
      <c r="Y6" s="60">
        <v>-854460</v>
      </c>
      <c r="Z6" s="140">
        <v>-14.53</v>
      </c>
      <c r="AA6" s="155">
        <v>5881000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>
        <v>3510000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>
        <v>747088</v>
      </c>
      <c r="T10" s="60">
        <v>199910</v>
      </c>
      <c r="U10" s="60">
        <v>93208</v>
      </c>
      <c r="V10" s="60">
        <v>1040206</v>
      </c>
      <c r="W10" s="60">
        <v>1040206</v>
      </c>
      <c r="X10" s="60">
        <v>3510000</v>
      </c>
      <c r="Y10" s="60">
        <v>-2469794</v>
      </c>
      <c r="Z10" s="140">
        <v>-70.36</v>
      </c>
      <c r="AA10" s="155">
        <v>3510000</v>
      </c>
    </row>
    <row r="11" spans="1:27" ht="13.5">
      <c r="A11" s="292" t="s">
        <v>209</v>
      </c>
      <c r="B11" s="142"/>
      <c r="C11" s="293">
        <f aca="true" t="shared" si="1" ref="C11:Y11">SUM(C6:C10)</f>
        <v>113729217</v>
      </c>
      <c r="D11" s="294">
        <f t="shared" si="1"/>
        <v>0</v>
      </c>
      <c r="E11" s="295">
        <f t="shared" si="1"/>
        <v>5500000</v>
      </c>
      <c r="F11" s="295">
        <f t="shared" si="1"/>
        <v>9391000</v>
      </c>
      <c r="G11" s="295">
        <f t="shared" si="1"/>
        <v>0</v>
      </c>
      <c r="H11" s="295">
        <f t="shared" si="1"/>
        <v>0</v>
      </c>
      <c r="I11" s="295">
        <f t="shared" si="1"/>
        <v>307716</v>
      </c>
      <c r="J11" s="295">
        <f t="shared" si="1"/>
        <v>307716</v>
      </c>
      <c r="K11" s="295">
        <f t="shared" si="1"/>
        <v>1345035</v>
      </c>
      <c r="L11" s="295">
        <f t="shared" si="1"/>
        <v>250833</v>
      </c>
      <c r="M11" s="295">
        <f t="shared" si="1"/>
        <v>2210283</v>
      </c>
      <c r="N11" s="295">
        <f t="shared" si="1"/>
        <v>3806151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1659761</v>
      </c>
      <c r="T11" s="295">
        <f t="shared" si="1"/>
        <v>199910</v>
      </c>
      <c r="U11" s="295">
        <f t="shared" si="1"/>
        <v>93208</v>
      </c>
      <c r="V11" s="295">
        <f t="shared" si="1"/>
        <v>1952879</v>
      </c>
      <c r="W11" s="295">
        <f t="shared" si="1"/>
        <v>6066746</v>
      </c>
      <c r="X11" s="295">
        <f t="shared" si="1"/>
        <v>9391000</v>
      </c>
      <c r="Y11" s="295">
        <f t="shared" si="1"/>
        <v>-3324254</v>
      </c>
      <c r="Z11" s="296">
        <f>+IF(X11&lt;&gt;0,+(Y11/X11)*100,0)</f>
        <v>-35.39829624108189</v>
      </c>
      <c r="AA11" s="297">
        <f>SUM(AA6:AA10)</f>
        <v>9391000</v>
      </c>
    </row>
    <row r="12" spans="1:27" ht="13.5">
      <c r="A12" s="298" t="s">
        <v>210</v>
      </c>
      <c r="B12" s="136"/>
      <c r="C12" s="62">
        <v>21090952</v>
      </c>
      <c r="D12" s="156"/>
      <c r="E12" s="60">
        <v>1079200</v>
      </c>
      <c r="F12" s="60">
        <v>1189000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>
        <v>278423</v>
      </c>
      <c r="T12" s="60"/>
      <c r="U12" s="60"/>
      <c r="V12" s="60">
        <v>278423</v>
      </c>
      <c r="W12" s="60">
        <v>278423</v>
      </c>
      <c r="X12" s="60">
        <v>1189000</v>
      </c>
      <c r="Y12" s="60">
        <v>-910577</v>
      </c>
      <c r="Z12" s="140">
        <v>-76.58</v>
      </c>
      <c r="AA12" s="155">
        <v>1189000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68371543</v>
      </c>
      <c r="D15" s="156"/>
      <c r="E15" s="60">
        <v>2175000</v>
      </c>
      <c r="F15" s="60">
        <v>225000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225000</v>
      </c>
      <c r="Y15" s="60">
        <v>-225000</v>
      </c>
      <c r="Z15" s="140">
        <v>-100</v>
      </c>
      <c r="AA15" s="155">
        <v>225000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2500000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>
        <v>2000000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2000000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>
        <v>500000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113729217</v>
      </c>
      <c r="D36" s="156">
        <f t="shared" si="4"/>
        <v>0</v>
      </c>
      <c r="E36" s="60">
        <f t="shared" si="4"/>
        <v>5500000</v>
      </c>
      <c r="F36" s="60">
        <f t="shared" si="4"/>
        <v>5881000</v>
      </c>
      <c r="G36" s="60">
        <f t="shared" si="4"/>
        <v>0</v>
      </c>
      <c r="H36" s="60">
        <f t="shared" si="4"/>
        <v>0</v>
      </c>
      <c r="I36" s="60">
        <f t="shared" si="4"/>
        <v>307716</v>
      </c>
      <c r="J36" s="60">
        <f t="shared" si="4"/>
        <v>307716</v>
      </c>
      <c r="K36" s="60">
        <f t="shared" si="4"/>
        <v>1345035</v>
      </c>
      <c r="L36" s="60">
        <f t="shared" si="4"/>
        <v>250833</v>
      </c>
      <c r="M36" s="60">
        <f t="shared" si="4"/>
        <v>2210283</v>
      </c>
      <c r="N36" s="60">
        <f t="shared" si="4"/>
        <v>3806151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912673</v>
      </c>
      <c r="T36" s="60">
        <f t="shared" si="4"/>
        <v>0</v>
      </c>
      <c r="U36" s="60">
        <f t="shared" si="4"/>
        <v>0</v>
      </c>
      <c r="V36" s="60">
        <f t="shared" si="4"/>
        <v>912673</v>
      </c>
      <c r="W36" s="60">
        <f t="shared" si="4"/>
        <v>5026540</v>
      </c>
      <c r="X36" s="60">
        <f t="shared" si="4"/>
        <v>5881000</v>
      </c>
      <c r="Y36" s="60">
        <f t="shared" si="4"/>
        <v>-854460</v>
      </c>
      <c r="Z36" s="140">
        <f aca="true" t="shared" si="5" ref="Z36:Z49">+IF(X36&lt;&gt;0,+(Y36/X36)*100,0)</f>
        <v>-14.529161707192653</v>
      </c>
      <c r="AA36" s="155">
        <f>AA6+AA21</f>
        <v>5881000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2000000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3510000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747088</v>
      </c>
      <c r="T40" s="60">
        <f t="shared" si="4"/>
        <v>199910</v>
      </c>
      <c r="U40" s="60">
        <f t="shared" si="4"/>
        <v>93208</v>
      </c>
      <c r="V40" s="60">
        <f t="shared" si="4"/>
        <v>1040206</v>
      </c>
      <c r="W40" s="60">
        <f t="shared" si="4"/>
        <v>1040206</v>
      </c>
      <c r="X40" s="60">
        <f t="shared" si="4"/>
        <v>3510000</v>
      </c>
      <c r="Y40" s="60">
        <f t="shared" si="4"/>
        <v>-2469794</v>
      </c>
      <c r="Z40" s="140">
        <f t="shared" si="5"/>
        <v>-70.36450142450143</v>
      </c>
      <c r="AA40" s="155">
        <f>AA10+AA25</f>
        <v>3510000</v>
      </c>
    </row>
    <row r="41" spans="1:27" ht="13.5">
      <c r="A41" s="292" t="s">
        <v>209</v>
      </c>
      <c r="B41" s="142"/>
      <c r="C41" s="293">
        <f aca="true" t="shared" si="6" ref="C41:Y41">SUM(C36:C40)</f>
        <v>113729217</v>
      </c>
      <c r="D41" s="294">
        <f t="shared" si="6"/>
        <v>0</v>
      </c>
      <c r="E41" s="295">
        <f t="shared" si="6"/>
        <v>7500000</v>
      </c>
      <c r="F41" s="295">
        <f t="shared" si="6"/>
        <v>9391000</v>
      </c>
      <c r="G41" s="295">
        <f t="shared" si="6"/>
        <v>0</v>
      </c>
      <c r="H41" s="295">
        <f t="shared" si="6"/>
        <v>0</v>
      </c>
      <c r="I41" s="295">
        <f t="shared" si="6"/>
        <v>307716</v>
      </c>
      <c r="J41" s="295">
        <f t="shared" si="6"/>
        <v>307716</v>
      </c>
      <c r="K41" s="295">
        <f t="shared" si="6"/>
        <v>1345035</v>
      </c>
      <c r="L41" s="295">
        <f t="shared" si="6"/>
        <v>250833</v>
      </c>
      <c r="M41" s="295">
        <f t="shared" si="6"/>
        <v>2210283</v>
      </c>
      <c r="N41" s="295">
        <f t="shared" si="6"/>
        <v>3806151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1659761</v>
      </c>
      <c r="T41" s="295">
        <f t="shared" si="6"/>
        <v>199910</v>
      </c>
      <c r="U41" s="295">
        <f t="shared" si="6"/>
        <v>93208</v>
      </c>
      <c r="V41" s="295">
        <f t="shared" si="6"/>
        <v>1952879</v>
      </c>
      <c r="W41" s="295">
        <f t="shared" si="6"/>
        <v>6066746</v>
      </c>
      <c r="X41" s="295">
        <f t="shared" si="6"/>
        <v>9391000</v>
      </c>
      <c r="Y41" s="295">
        <f t="shared" si="6"/>
        <v>-3324254</v>
      </c>
      <c r="Z41" s="296">
        <f t="shared" si="5"/>
        <v>-35.39829624108189</v>
      </c>
      <c r="AA41" s="297">
        <f>SUM(AA36:AA40)</f>
        <v>9391000</v>
      </c>
    </row>
    <row r="42" spans="1:27" ht="13.5">
      <c r="A42" s="298" t="s">
        <v>210</v>
      </c>
      <c r="B42" s="136"/>
      <c r="C42" s="95">
        <f aca="true" t="shared" si="7" ref="C42:Y48">C12+C27</f>
        <v>21090952</v>
      </c>
      <c r="D42" s="129">
        <f t="shared" si="7"/>
        <v>0</v>
      </c>
      <c r="E42" s="54">
        <f t="shared" si="7"/>
        <v>1579200</v>
      </c>
      <c r="F42" s="54">
        <f t="shared" si="7"/>
        <v>1189000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278423</v>
      </c>
      <c r="T42" s="54">
        <f t="shared" si="7"/>
        <v>0</v>
      </c>
      <c r="U42" s="54">
        <f t="shared" si="7"/>
        <v>0</v>
      </c>
      <c r="V42" s="54">
        <f t="shared" si="7"/>
        <v>278423</v>
      </c>
      <c r="W42" s="54">
        <f t="shared" si="7"/>
        <v>278423</v>
      </c>
      <c r="X42" s="54">
        <f t="shared" si="7"/>
        <v>1189000</v>
      </c>
      <c r="Y42" s="54">
        <f t="shared" si="7"/>
        <v>-910577</v>
      </c>
      <c r="Z42" s="184">
        <f t="shared" si="5"/>
        <v>-76.5834314550042</v>
      </c>
      <c r="AA42" s="130">
        <f aca="true" t="shared" si="8" ref="AA42:AA48">AA12+AA27</f>
        <v>1189000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68371543</v>
      </c>
      <c r="D45" s="129">
        <f t="shared" si="7"/>
        <v>0</v>
      </c>
      <c r="E45" s="54">
        <f t="shared" si="7"/>
        <v>2175000</v>
      </c>
      <c r="F45" s="54">
        <f t="shared" si="7"/>
        <v>225000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225000</v>
      </c>
      <c r="Y45" s="54">
        <f t="shared" si="7"/>
        <v>-225000</v>
      </c>
      <c r="Z45" s="184">
        <f t="shared" si="5"/>
        <v>-100</v>
      </c>
      <c r="AA45" s="130">
        <f t="shared" si="8"/>
        <v>225000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203191712</v>
      </c>
      <c r="D49" s="218">
        <f t="shared" si="9"/>
        <v>0</v>
      </c>
      <c r="E49" s="220">
        <f t="shared" si="9"/>
        <v>11254200</v>
      </c>
      <c r="F49" s="220">
        <f t="shared" si="9"/>
        <v>10805000</v>
      </c>
      <c r="G49" s="220">
        <f t="shared" si="9"/>
        <v>0</v>
      </c>
      <c r="H49" s="220">
        <f t="shared" si="9"/>
        <v>0</v>
      </c>
      <c r="I49" s="220">
        <f t="shared" si="9"/>
        <v>307716</v>
      </c>
      <c r="J49" s="220">
        <f t="shared" si="9"/>
        <v>307716</v>
      </c>
      <c r="K49" s="220">
        <f t="shared" si="9"/>
        <v>1345035</v>
      </c>
      <c r="L49" s="220">
        <f t="shared" si="9"/>
        <v>250833</v>
      </c>
      <c r="M49" s="220">
        <f t="shared" si="9"/>
        <v>2210283</v>
      </c>
      <c r="N49" s="220">
        <f t="shared" si="9"/>
        <v>3806151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1938184</v>
      </c>
      <c r="T49" s="220">
        <f t="shared" si="9"/>
        <v>199910</v>
      </c>
      <c r="U49" s="220">
        <f t="shared" si="9"/>
        <v>93208</v>
      </c>
      <c r="V49" s="220">
        <f t="shared" si="9"/>
        <v>2231302</v>
      </c>
      <c r="W49" s="220">
        <f t="shared" si="9"/>
        <v>6345169</v>
      </c>
      <c r="X49" s="220">
        <f t="shared" si="9"/>
        <v>10805000</v>
      </c>
      <c r="Y49" s="220">
        <f t="shared" si="9"/>
        <v>-4459831</v>
      </c>
      <c r="Z49" s="221">
        <f t="shared" si="5"/>
        <v>-41.27562239703841</v>
      </c>
      <c r="AA49" s="222">
        <f>SUM(AA41:AA48)</f>
        <v>10805000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303109</v>
      </c>
      <c r="D51" s="129">
        <f t="shared" si="10"/>
        <v>0</v>
      </c>
      <c r="E51" s="54">
        <f t="shared" si="10"/>
        <v>2152000</v>
      </c>
      <c r="F51" s="54">
        <f t="shared" si="10"/>
        <v>1302000</v>
      </c>
      <c r="G51" s="54">
        <f t="shared" si="10"/>
        <v>8229</v>
      </c>
      <c r="H51" s="54">
        <f t="shared" si="10"/>
        <v>228276</v>
      </c>
      <c r="I51" s="54">
        <f t="shared" si="10"/>
        <v>15330</v>
      </c>
      <c r="J51" s="54">
        <f t="shared" si="10"/>
        <v>251835</v>
      </c>
      <c r="K51" s="54">
        <f t="shared" si="10"/>
        <v>156435</v>
      </c>
      <c r="L51" s="54">
        <f t="shared" si="10"/>
        <v>31802</v>
      </c>
      <c r="M51" s="54">
        <f t="shared" si="10"/>
        <v>31802</v>
      </c>
      <c r="N51" s="54">
        <f t="shared" si="10"/>
        <v>220039</v>
      </c>
      <c r="O51" s="54">
        <f t="shared" si="10"/>
        <v>25202</v>
      </c>
      <c r="P51" s="54">
        <f t="shared" si="10"/>
        <v>17042</v>
      </c>
      <c r="Q51" s="54">
        <f t="shared" si="10"/>
        <v>39243</v>
      </c>
      <c r="R51" s="54">
        <f t="shared" si="10"/>
        <v>81487</v>
      </c>
      <c r="S51" s="54">
        <f t="shared" si="10"/>
        <v>8896</v>
      </c>
      <c r="T51" s="54">
        <f t="shared" si="10"/>
        <v>45717</v>
      </c>
      <c r="U51" s="54">
        <f t="shared" si="10"/>
        <v>45481</v>
      </c>
      <c r="V51" s="54">
        <f t="shared" si="10"/>
        <v>100094</v>
      </c>
      <c r="W51" s="54">
        <f t="shared" si="10"/>
        <v>653455</v>
      </c>
      <c r="X51" s="54">
        <f t="shared" si="10"/>
        <v>1302000</v>
      </c>
      <c r="Y51" s="54">
        <f t="shared" si="10"/>
        <v>-648545</v>
      </c>
      <c r="Z51" s="184">
        <f>+IF(X51&lt;&gt;0,+(Y51/X51)*100,0)</f>
        <v>-49.81144393241168</v>
      </c>
      <c r="AA51" s="130">
        <f>SUM(AA57:AA61)</f>
        <v>1302000</v>
      </c>
    </row>
    <row r="52" spans="1:27" ht="13.5">
      <c r="A52" s="310" t="s">
        <v>204</v>
      </c>
      <c r="B52" s="142"/>
      <c r="C52" s="62"/>
      <c r="D52" s="156"/>
      <c r="E52" s="60">
        <v>800000</v>
      </c>
      <c r="F52" s="60">
        <v>500000</v>
      </c>
      <c r="G52" s="60"/>
      <c r="H52" s="60"/>
      <c r="I52" s="60"/>
      <c r="J52" s="60"/>
      <c r="K52" s="60">
        <v>136500</v>
      </c>
      <c r="L52" s="60"/>
      <c r="M52" s="60"/>
      <c r="N52" s="60">
        <v>136500</v>
      </c>
      <c r="O52" s="60"/>
      <c r="P52" s="60"/>
      <c r="Q52" s="60"/>
      <c r="R52" s="60"/>
      <c r="S52" s="60"/>
      <c r="T52" s="60"/>
      <c r="U52" s="60"/>
      <c r="V52" s="60"/>
      <c r="W52" s="60">
        <v>136500</v>
      </c>
      <c r="X52" s="60">
        <v>500000</v>
      </c>
      <c r="Y52" s="60">
        <v>-363500</v>
      </c>
      <c r="Z52" s="140">
        <v>-72.7</v>
      </c>
      <c r="AA52" s="155">
        <v>500000</v>
      </c>
    </row>
    <row r="53" spans="1:27" ht="13.5">
      <c r="A53" s="310" t="s">
        <v>205</v>
      </c>
      <c r="B53" s="142"/>
      <c r="C53" s="62"/>
      <c r="D53" s="156"/>
      <c r="E53" s="60">
        <v>1200000</v>
      </c>
      <c r="F53" s="60">
        <v>650000</v>
      </c>
      <c r="G53" s="60"/>
      <c r="H53" s="60">
        <v>124200</v>
      </c>
      <c r="I53" s="60"/>
      <c r="J53" s="60">
        <v>124200</v>
      </c>
      <c r="K53" s="60"/>
      <c r="L53" s="60"/>
      <c r="M53" s="60"/>
      <c r="N53" s="60"/>
      <c r="O53" s="60">
        <v>19482</v>
      </c>
      <c r="P53" s="60"/>
      <c r="Q53" s="60">
        <v>29500</v>
      </c>
      <c r="R53" s="60">
        <v>48982</v>
      </c>
      <c r="S53" s="60"/>
      <c r="T53" s="60">
        <v>658</v>
      </c>
      <c r="U53" s="60"/>
      <c r="V53" s="60">
        <v>658</v>
      </c>
      <c r="W53" s="60">
        <v>173840</v>
      </c>
      <c r="X53" s="60">
        <v>650000</v>
      </c>
      <c r="Y53" s="60">
        <v>-476160</v>
      </c>
      <c r="Z53" s="140">
        <v>-73.26</v>
      </c>
      <c r="AA53" s="155">
        <v>650000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>
        <v>89834</v>
      </c>
      <c r="I56" s="60">
        <v>10304</v>
      </c>
      <c r="J56" s="60">
        <v>100138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100138</v>
      </c>
      <c r="X56" s="60"/>
      <c r="Y56" s="60">
        <v>100138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2000000</v>
      </c>
      <c r="F57" s="295">
        <f t="shared" si="11"/>
        <v>1150000</v>
      </c>
      <c r="G57" s="295">
        <f t="shared" si="11"/>
        <v>0</v>
      </c>
      <c r="H57" s="295">
        <f t="shared" si="11"/>
        <v>214034</v>
      </c>
      <c r="I57" s="295">
        <f t="shared" si="11"/>
        <v>10304</v>
      </c>
      <c r="J57" s="295">
        <f t="shared" si="11"/>
        <v>224338</v>
      </c>
      <c r="K57" s="295">
        <f t="shared" si="11"/>
        <v>136500</v>
      </c>
      <c r="L57" s="295">
        <f t="shared" si="11"/>
        <v>0</v>
      </c>
      <c r="M57" s="295">
        <f t="shared" si="11"/>
        <v>0</v>
      </c>
      <c r="N57" s="295">
        <f t="shared" si="11"/>
        <v>136500</v>
      </c>
      <c r="O57" s="295">
        <f t="shared" si="11"/>
        <v>19482</v>
      </c>
      <c r="P57" s="295">
        <f t="shared" si="11"/>
        <v>0</v>
      </c>
      <c r="Q57" s="295">
        <f t="shared" si="11"/>
        <v>29500</v>
      </c>
      <c r="R57" s="295">
        <f t="shared" si="11"/>
        <v>48982</v>
      </c>
      <c r="S57" s="295">
        <f t="shared" si="11"/>
        <v>0</v>
      </c>
      <c r="T57" s="295">
        <f t="shared" si="11"/>
        <v>658</v>
      </c>
      <c r="U57" s="295">
        <f t="shared" si="11"/>
        <v>0</v>
      </c>
      <c r="V57" s="295">
        <f t="shared" si="11"/>
        <v>658</v>
      </c>
      <c r="W57" s="295">
        <f t="shared" si="11"/>
        <v>410478</v>
      </c>
      <c r="X57" s="295">
        <f t="shared" si="11"/>
        <v>1150000</v>
      </c>
      <c r="Y57" s="295">
        <f t="shared" si="11"/>
        <v>-739522</v>
      </c>
      <c r="Z57" s="296">
        <f>+IF(X57&lt;&gt;0,+(Y57/X57)*100,0)</f>
        <v>-64.30626086956521</v>
      </c>
      <c r="AA57" s="297">
        <f>SUM(AA52:AA56)</f>
        <v>1150000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303109</v>
      </c>
      <c r="D61" s="156"/>
      <c r="E61" s="60">
        <v>152000</v>
      </c>
      <c r="F61" s="60">
        <v>152000</v>
      </c>
      <c r="G61" s="60">
        <v>8229</v>
      </c>
      <c r="H61" s="60">
        <v>14242</v>
      </c>
      <c r="I61" s="60">
        <v>5026</v>
      </c>
      <c r="J61" s="60">
        <v>27497</v>
      </c>
      <c r="K61" s="60">
        <v>19935</v>
      </c>
      <c r="L61" s="60">
        <v>31802</v>
      </c>
      <c r="M61" s="60">
        <v>31802</v>
      </c>
      <c r="N61" s="60">
        <v>83539</v>
      </c>
      <c r="O61" s="60">
        <v>5720</v>
      </c>
      <c r="P61" s="60">
        <v>17042</v>
      </c>
      <c r="Q61" s="60">
        <v>9743</v>
      </c>
      <c r="R61" s="60">
        <v>32505</v>
      </c>
      <c r="S61" s="60">
        <v>8896</v>
      </c>
      <c r="T61" s="60">
        <v>45059</v>
      </c>
      <c r="U61" s="60">
        <v>45481</v>
      </c>
      <c r="V61" s="60">
        <v>99436</v>
      </c>
      <c r="W61" s="60">
        <v>242977</v>
      </c>
      <c r="X61" s="60">
        <v>152000</v>
      </c>
      <c r="Y61" s="60">
        <v>90977</v>
      </c>
      <c r="Z61" s="140">
        <v>59.85</v>
      </c>
      <c r="AA61" s="155">
        <v>152000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303109</v>
      </c>
      <c r="D68" s="156">
        <v>1302000</v>
      </c>
      <c r="E68" s="60">
        <v>2202000</v>
      </c>
      <c r="F68" s="60">
        <v>1302000</v>
      </c>
      <c r="G68" s="60">
        <v>8229</v>
      </c>
      <c r="H68" s="60">
        <v>228276</v>
      </c>
      <c r="I68" s="60">
        <v>15330</v>
      </c>
      <c r="J68" s="60">
        <v>251835</v>
      </c>
      <c r="K68" s="60">
        <v>156435</v>
      </c>
      <c r="L68" s="60">
        <v>31802</v>
      </c>
      <c r="M68" s="60">
        <v>7220</v>
      </c>
      <c r="N68" s="60">
        <v>195457</v>
      </c>
      <c r="O68" s="60">
        <v>25202</v>
      </c>
      <c r="P68" s="60">
        <v>17042</v>
      </c>
      <c r="Q68" s="60">
        <v>39243</v>
      </c>
      <c r="R68" s="60">
        <v>81487</v>
      </c>
      <c r="S68" s="60">
        <v>8896</v>
      </c>
      <c r="T68" s="60">
        <v>45718</v>
      </c>
      <c r="U68" s="60">
        <v>45481</v>
      </c>
      <c r="V68" s="60">
        <v>100095</v>
      </c>
      <c r="W68" s="60">
        <v>628874</v>
      </c>
      <c r="X68" s="60">
        <v>1302000</v>
      </c>
      <c r="Y68" s="60">
        <v>-673126</v>
      </c>
      <c r="Z68" s="140">
        <v>-51.7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303109</v>
      </c>
      <c r="D69" s="218">
        <f t="shared" si="12"/>
        <v>1302000</v>
      </c>
      <c r="E69" s="220">
        <f t="shared" si="12"/>
        <v>2202000</v>
      </c>
      <c r="F69" s="220">
        <f t="shared" si="12"/>
        <v>1302000</v>
      </c>
      <c r="G69" s="220">
        <f t="shared" si="12"/>
        <v>8229</v>
      </c>
      <c r="H69" s="220">
        <f t="shared" si="12"/>
        <v>228276</v>
      </c>
      <c r="I69" s="220">
        <f t="shared" si="12"/>
        <v>15330</v>
      </c>
      <c r="J69" s="220">
        <f t="shared" si="12"/>
        <v>251835</v>
      </c>
      <c r="K69" s="220">
        <f t="shared" si="12"/>
        <v>156435</v>
      </c>
      <c r="L69" s="220">
        <f t="shared" si="12"/>
        <v>31802</v>
      </c>
      <c r="M69" s="220">
        <f t="shared" si="12"/>
        <v>7220</v>
      </c>
      <c r="N69" s="220">
        <f t="shared" si="12"/>
        <v>195457</v>
      </c>
      <c r="O69" s="220">
        <f t="shared" si="12"/>
        <v>25202</v>
      </c>
      <c r="P69" s="220">
        <f t="shared" si="12"/>
        <v>17042</v>
      </c>
      <c r="Q69" s="220">
        <f t="shared" si="12"/>
        <v>39243</v>
      </c>
      <c r="R69" s="220">
        <f t="shared" si="12"/>
        <v>81487</v>
      </c>
      <c r="S69" s="220">
        <f t="shared" si="12"/>
        <v>8896</v>
      </c>
      <c r="T69" s="220">
        <f t="shared" si="12"/>
        <v>45718</v>
      </c>
      <c r="U69" s="220">
        <f t="shared" si="12"/>
        <v>45481</v>
      </c>
      <c r="V69" s="220">
        <f t="shared" si="12"/>
        <v>100095</v>
      </c>
      <c r="W69" s="220">
        <f t="shared" si="12"/>
        <v>628874</v>
      </c>
      <c r="X69" s="220">
        <f t="shared" si="12"/>
        <v>1302000</v>
      </c>
      <c r="Y69" s="220">
        <f t="shared" si="12"/>
        <v>-673126</v>
      </c>
      <c r="Z69" s="221">
        <f>+IF(X69&lt;&gt;0,+(Y69/X69)*100,0)</f>
        <v>-51.69938556067588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113729217</v>
      </c>
      <c r="D5" s="357">
        <f t="shared" si="0"/>
        <v>0</v>
      </c>
      <c r="E5" s="356">
        <f t="shared" si="0"/>
        <v>5500000</v>
      </c>
      <c r="F5" s="358">
        <f t="shared" si="0"/>
        <v>9391000</v>
      </c>
      <c r="G5" s="358">
        <f t="shared" si="0"/>
        <v>0</v>
      </c>
      <c r="H5" s="356">
        <f t="shared" si="0"/>
        <v>0</v>
      </c>
      <c r="I5" s="356">
        <f t="shared" si="0"/>
        <v>307716</v>
      </c>
      <c r="J5" s="358">
        <f t="shared" si="0"/>
        <v>307716</v>
      </c>
      <c r="K5" s="358">
        <f t="shared" si="0"/>
        <v>1345035</v>
      </c>
      <c r="L5" s="356">
        <f t="shared" si="0"/>
        <v>250833</v>
      </c>
      <c r="M5" s="356">
        <f t="shared" si="0"/>
        <v>2210283</v>
      </c>
      <c r="N5" s="358">
        <f t="shared" si="0"/>
        <v>3806151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1659761</v>
      </c>
      <c r="T5" s="356">
        <f t="shared" si="0"/>
        <v>199910</v>
      </c>
      <c r="U5" s="356">
        <f t="shared" si="0"/>
        <v>93208</v>
      </c>
      <c r="V5" s="358">
        <f t="shared" si="0"/>
        <v>1952879</v>
      </c>
      <c r="W5" s="358">
        <f t="shared" si="0"/>
        <v>6066746</v>
      </c>
      <c r="X5" s="356">
        <f t="shared" si="0"/>
        <v>9391000</v>
      </c>
      <c r="Y5" s="358">
        <f t="shared" si="0"/>
        <v>-3324254</v>
      </c>
      <c r="Z5" s="359">
        <f>+IF(X5&lt;&gt;0,+(Y5/X5)*100,0)</f>
        <v>-35.39829624108189</v>
      </c>
      <c r="AA5" s="360">
        <f>+AA6+AA8+AA11+AA13+AA15</f>
        <v>9391000</v>
      </c>
    </row>
    <row r="6" spans="1:27" ht="13.5">
      <c r="A6" s="361" t="s">
        <v>204</v>
      </c>
      <c r="B6" s="142"/>
      <c r="C6" s="60">
        <f>+C7</f>
        <v>113729217</v>
      </c>
      <c r="D6" s="340">
        <f aca="true" t="shared" si="1" ref="D6:AA6">+D7</f>
        <v>0</v>
      </c>
      <c r="E6" s="60">
        <f t="shared" si="1"/>
        <v>5500000</v>
      </c>
      <c r="F6" s="59">
        <f t="shared" si="1"/>
        <v>5881000</v>
      </c>
      <c r="G6" s="59">
        <f t="shared" si="1"/>
        <v>0</v>
      </c>
      <c r="H6" s="60">
        <f t="shared" si="1"/>
        <v>0</v>
      </c>
      <c r="I6" s="60">
        <f t="shared" si="1"/>
        <v>307716</v>
      </c>
      <c r="J6" s="59">
        <f t="shared" si="1"/>
        <v>307716</v>
      </c>
      <c r="K6" s="59">
        <f t="shared" si="1"/>
        <v>1345035</v>
      </c>
      <c r="L6" s="60">
        <f t="shared" si="1"/>
        <v>250833</v>
      </c>
      <c r="M6" s="60">
        <f t="shared" si="1"/>
        <v>2210283</v>
      </c>
      <c r="N6" s="59">
        <f t="shared" si="1"/>
        <v>3806151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912673</v>
      </c>
      <c r="T6" s="60">
        <f t="shared" si="1"/>
        <v>0</v>
      </c>
      <c r="U6" s="60">
        <f t="shared" si="1"/>
        <v>0</v>
      </c>
      <c r="V6" s="59">
        <f t="shared" si="1"/>
        <v>912673</v>
      </c>
      <c r="W6" s="59">
        <f t="shared" si="1"/>
        <v>5026540</v>
      </c>
      <c r="X6" s="60">
        <f t="shared" si="1"/>
        <v>5881000</v>
      </c>
      <c r="Y6" s="59">
        <f t="shared" si="1"/>
        <v>-854460</v>
      </c>
      <c r="Z6" s="61">
        <f>+IF(X6&lt;&gt;0,+(Y6/X6)*100,0)</f>
        <v>-14.529161707192653</v>
      </c>
      <c r="AA6" s="62">
        <f t="shared" si="1"/>
        <v>5881000</v>
      </c>
    </row>
    <row r="7" spans="1:27" ht="13.5">
      <c r="A7" s="291" t="s">
        <v>228</v>
      </c>
      <c r="B7" s="142"/>
      <c r="C7" s="60">
        <v>113729217</v>
      </c>
      <c r="D7" s="340"/>
      <c r="E7" s="60">
        <v>5500000</v>
      </c>
      <c r="F7" s="59">
        <v>5881000</v>
      </c>
      <c r="G7" s="59"/>
      <c r="H7" s="60"/>
      <c r="I7" s="60">
        <v>307716</v>
      </c>
      <c r="J7" s="59">
        <v>307716</v>
      </c>
      <c r="K7" s="59">
        <v>1345035</v>
      </c>
      <c r="L7" s="60">
        <v>250833</v>
      </c>
      <c r="M7" s="60">
        <v>2210283</v>
      </c>
      <c r="N7" s="59">
        <v>3806151</v>
      </c>
      <c r="O7" s="59"/>
      <c r="P7" s="60"/>
      <c r="Q7" s="60"/>
      <c r="R7" s="59"/>
      <c r="S7" s="59">
        <v>912673</v>
      </c>
      <c r="T7" s="60"/>
      <c r="U7" s="60"/>
      <c r="V7" s="59">
        <v>912673</v>
      </c>
      <c r="W7" s="59">
        <v>5026540</v>
      </c>
      <c r="X7" s="60">
        <v>5881000</v>
      </c>
      <c r="Y7" s="59">
        <v>-854460</v>
      </c>
      <c r="Z7" s="61">
        <v>-14.53</v>
      </c>
      <c r="AA7" s="62">
        <v>5881000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3510000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747088</v>
      </c>
      <c r="T15" s="60">
        <f t="shared" si="5"/>
        <v>199910</v>
      </c>
      <c r="U15" s="60">
        <f t="shared" si="5"/>
        <v>93208</v>
      </c>
      <c r="V15" s="59">
        <f t="shared" si="5"/>
        <v>1040206</v>
      </c>
      <c r="W15" s="59">
        <f t="shared" si="5"/>
        <v>1040206</v>
      </c>
      <c r="X15" s="60">
        <f t="shared" si="5"/>
        <v>3510000</v>
      </c>
      <c r="Y15" s="59">
        <f t="shared" si="5"/>
        <v>-2469794</v>
      </c>
      <c r="Z15" s="61">
        <f>+IF(X15&lt;&gt;0,+(Y15/X15)*100,0)</f>
        <v>-70.36450142450143</v>
      </c>
      <c r="AA15" s="62">
        <f>SUM(AA16:AA20)</f>
        <v>3510000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3510000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>
        <v>747088</v>
      </c>
      <c r="T20" s="60">
        <v>199910</v>
      </c>
      <c r="U20" s="60">
        <v>93208</v>
      </c>
      <c r="V20" s="59">
        <v>1040206</v>
      </c>
      <c r="W20" s="59">
        <v>1040206</v>
      </c>
      <c r="X20" s="60">
        <v>3510000</v>
      </c>
      <c r="Y20" s="59">
        <v>-2469794</v>
      </c>
      <c r="Z20" s="61">
        <v>-70.36</v>
      </c>
      <c r="AA20" s="62">
        <v>3510000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21090952</v>
      </c>
      <c r="D22" s="344">
        <f t="shared" si="6"/>
        <v>0</v>
      </c>
      <c r="E22" s="343">
        <f t="shared" si="6"/>
        <v>1079200</v>
      </c>
      <c r="F22" s="345">
        <f t="shared" si="6"/>
        <v>1189000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278423</v>
      </c>
      <c r="T22" s="343">
        <f t="shared" si="6"/>
        <v>0</v>
      </c>
      <c r="U22" s="343">
        <f t="shared" si="6"/>
        <v>0</v>
      </c>
      <c r="V22" s="345">
        <f t="shared" si="6"/>
        <v>278423</v>
      </c>
      <c r="W22" s="345">
        <f t="shared" si="6"/>
        <v>278423</v>
      </c>
      <c r="X22" s="343">
        <f t="shared" si="6"/>
        <v>1189000</v>
      </c>
      <c r="Y22" s="345">
        <f t="shared" si="6"/>
        <v>-910577</v>
      </c>
      <c r="Z22" s="336">
        <f>+IF(X22&lt;&gt;0,+(Y22/X22)*100,0)</f>
        <v>-76.5834314550042</v>
      </c>
      <c r="AA22" s="350">
        <f>SUM(AA23:AA32)</f>
        <v>1189000</v>
      </c>
    </row>
    <row r="23" spans="1:27" ht="13.5">
      <c r="A23" s="361" t="s">
        <v>236</v>
      </c>
      <c r="B23" s="142"/>
      <c r="C23" s="60"/>
      <c r="D23" s="340"/>
      <c r="E23" s="60">
        <v>1079200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>
        <v>1189000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>
        <v>278423</v>
      </c>
      <c r="T25" s="60"/>
      <c r="U25" s="60"/>
      <c r="V25" s="59">
        <v>278423</v>
      </c>
      <c r="W25" s="59">
        <v>278423</v>
      </c>
      <c r="X25" s="60">
        <v>1189000</v>
      </c>
      <c r="Y25" s="59">
        <v>-910577</v>
      </c>
      <c r="Z25" s="61">
        <v>-76.58</v>
      </c>
      <c r="AA25" s="62">
        <v>1189000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21090952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68371543</v>
      </c>
      <c r="D40" s="344">
        <f t="shared" si="9"/>
        <v>0</v>
      </c>
      <c r="E40" s="343">
        <f t="shared" si="9"/>
        <v>2175000</v>
      </c>
      <c r="F40" s="345">
        <f t="shared" si="9"/>
        <v>225000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225000</v>
      </c>
      <c r="Y40" s="345">
        <f t="shared" si="9"/>
        <v>-225000</v>
      </c>
      <c r="Z40" s="336">
        <f>+IF(X40&lt;&gt;0,+(Y40/X40)*100,0)</f>
        <v>-100</v>
      </c>
      <c r="AA40" s="350">
        <f>SUM(AA41:AA49)</f>
        <v>225000</v>
      </c>
    </row>
    <row r="41" spans="1:27" ht="13.5">
      <c r="A41" s="361" t="s">
        <v>247</v>
      </c>
      <c r="B41" s="142"/>
      <c r="C41" s="362"/>
      <c r="D41" s="363"/>
      <c r="E41" s="362">
        <v>280000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395000</v>
      </c>
      <c r="F44" s="53">
        <v>190000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190000</v>
      </c>
      <c r="Y44" s="53">
        <v>-190000</v>
      </c>
      <c r="Z44" s="94">
        <v>-100</v>
      </c>
      <c r="AA44" s="95">
        <v>190000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67996765</v>
      </c>
      <c r="D48" s="368"/>
      <c r="E48" s="54">
        <v>1500000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374778</v>
      </c>
      <c r="D49" s="368"/>
      <c r="E49" s="54"/>
      <c r="F49" s="53">
        <v>35000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35000</v>
      </c>
      <c r="Y49" s="53">
        <v>-35000</v>
      </c>
      <c r="Z49" s="94">
        <v>-100</v>
      </c>
      <c r="AA49" s="95">
        <v>35000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203191712</v>
      </c>
      <c r="D60" s="346">
        <f t="shared" si="14"/>
        <v>0</v>
      </c>
      <c r="E60" s="219">
        <f t="shared" si="14"/>
        <v>8754200</v>
      </c>
      <c r="F60" s="264">
        <f t="shared" si="14"/>
        <v>10805000</v>
      </c>
      <c r="G60" s="264">
        <f t="shared" si="14"/>
        <v>0</v>
      </c>
      <c r="H60" s="219">
        <f t="shared" si="14"/>
        <v>0</v>
      </c>
      <c r="I60" s="219">
        <f t="shared" si="14"/>
        <v>307716</v>
      </c>
      <c r="J60" s="264">
        <f t="shared" si="14"/>
        <v>307716</v>
      </c>
      <c r="K60" s="264">
        <f t="shared" si="14"/>
        <v>1345035</v>
      </c>
      <c r="L60" s="219">
        <f t="shared" si="14"/>
        <v>250833</v>
      </c>
      <c r="M60" s="219">
        <f t="shared" si="14"/>
        <v>2210283</v>
      </c>
      <c r="N60" s="264">
        <f t="shared" si="14"/>
        <v>3806151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1938184</v>
      </c>
      <c r="T60" s="219">
        <f t="shared" si="14"/>
        <v>199910</v>
      </c>
      <c r="U60" s="219">
        <f t="shared" si="14"/>
        <v>93208</v>
      </c>
      <c r="V60" s="264">
        <f t="shared" si="14"/>
        <v>2231302</v>
      </c>
      <c r="W60" s="264">
        <f t="shared" si="14"/>
        <v>6345169</v>
      </c>
      <c r="X60" s="219">
        <f t="shared" si="14"/>
        <v>10805000</v>
      </c>
      <c r="Y60" s="264">
        <f t="shared" si="14"/>
        <v>-4459831</v>
      </c>
      <c r="Z60" s="337">
        <f>+IF(X60&lt;&gt;0,+(Y60/X60)*100,0)</f>
        <v>-41.27562239703841</v>
      </c>
      <c r="AA60" s="232">
        <f>+AA57+AA54+AA51+AA40+AA37+AA34+AA22+AA5</f>
        <v>10805000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2000000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500000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2014-08-06T07:43:16Z</dcterms:created>
  <dcterms:modified xsi:type="dcterms:W3CDTF">2014-08-06T07:43:19Z</dcterms:modified>
  <cp:category/>
  <cp:version/>
  <cp:contentType/>
  <cp:contentStatus/>
</cp:coreProperties>
</file>