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<sst xmlns="http://schemas.openxmlformats.org/spreadsheetml/2006/main" count="855" uniqueCount="302">
  <si>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Inxuba Yethemba(EC131)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</si>
  <si>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</si>
  <si>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</si>
  <si>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</si>
  <si>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</si>
  <si>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</si>
  <si>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</si>
  <si>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</si>
  <si>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</si>
  <si>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</si>
  <si>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</si>
  <si>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</si>
  <si>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</si>
  <si>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</si>
  <si>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</si>
  <si>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</si>
  <si>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</si>
  <si>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</si>
  <si>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</si>
  <si>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</si>
  <si>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</si>
  <si>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</si>
  <si>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</si>
  <si>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</si>
  <si>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</si>
  <si>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</si>
  <si>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</si>
  <si>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</si>
  <si>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</si>
  <si>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</si>
  <si>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</si>
  <si>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</si>
  <si>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</si>
  <si>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</si>
  <si>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</si>
  <si>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</si>
  <si>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</si>
  <si>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</si>
  <si>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</si>
  <si>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</si>
  <si>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</si>
  <si>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</si>
  <si>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</si>
  <si>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</si>
  <si>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</si>
  <si>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</si>
  <si>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</si>
  <si>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</si>
  <si>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</si>
  <si>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</si>
  <si>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</si>
  <si>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</si>
  <si>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</si>
  <si>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</si>
  <si>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</si>
  <si>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</si>
  <si>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</si>
  <si>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</si>
  <si>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</si>
  <si>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</si>
  <si>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</si>
  <si>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</si>
  <si>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</si>
  <si>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</si>
  <si>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</si>
  <si>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</si>
  <si>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</si>
  <si>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</si>
  <si>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</si>
  <si>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</si>
  <si>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Inxuba Yethemba(EC131)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</si>
  <si>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</si>
  <si>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</si>
  <si>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</si>
  <si>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</si>
  <si>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</si>
  <si>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</si>
  <si>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</si>
  <si>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</si>
  <si>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</si>
  <si>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</si>
  <si>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</si>
  <si>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</si>
  <si>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</si>
  <si>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</si>
  <si>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</si>
  <si>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</si>
  <si>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</si>
  <si>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</si>
  <si>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</si>
  <si>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</si>
  <si>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</si>
  <si>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</si>
  <si>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</si>
  <si>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</si>
  <si>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</si>
  <si>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</si>
  <si>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</si>
  <si>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</si>
  <si>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</si>
  <si>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Inxuba Yethemba(EC131)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</si>
  <si>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</si>
  <si>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</si>
  <si>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</si>
  <si>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</si>
  <si>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</si>
  <si>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</si>
  <si>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</si>
  <si>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</si>
  <si>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</si>
  <si>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</si>
  <si>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</si>
  <si>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</si>
  <si>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</si>
  <si>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</si>
  <si>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</si>
  <si>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</si>
  <si>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</si>
  <si>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</si>
  <si>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</si>
  <si>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</si>
  <si>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</si>
  <si>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</si>
  <si>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</si>
  <si>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</si>
  <si>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</si>
  <si>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</si>
  <si>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</si>
  <si>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</si>
  <si>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Inxuba Yethemba(EC131)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</si>
  <si>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</si>
  <si>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</si>
  <si>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</si>
  <si>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</si>
  <si>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</si>
  <si>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</si>
  <si>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</si>
  <si>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</si>
  <si>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</si>
  <si>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</si>
  <si>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Inxuba Yethemba(EC131)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</si>
  <si>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</si>
  <si>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</si>
  <si>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</si>
  <si>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</si>
  <si>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</si>
  <si>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</si>
  <si>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</si>
  <si>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</si>
  <si>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</si>
  <si>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</si>
  <si>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</si>
  <si>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</si>
  <si>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</si>
  <si>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</si>
  <si>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</si>
  <si>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</si>
  <si>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</si>
  <si>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</si>
  <si>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</si>
  <si>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</si>
  <si>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</si>
  <si>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</si>
  <si>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</si>
  <si>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</si>
  <si>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</si>
  <si>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</si>
  <si>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</si>
  <si>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</si>
  <si>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</si>
  <si>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</si>
  <si>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</si>
  <si>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</si>
  <si>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</si>
  <si>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Inxuba Yethemba(EC131)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</si>
  <si>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</si>
  <si>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</si>
  <si>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</si>
  <si>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</si>
  <si>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</si>
  <si>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</si>
  <si>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</si>
  <si>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</si>
  <si>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</si>
  <si>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</si>
  <si>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</si>
  <si>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</si>
  <si>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</si>
  <si>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</si>
  <si>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</si>
  <si>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</si>
  <si>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</si>
  <si>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</si>
  <si>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</si>
  <si>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</si>
  <si>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</si>
  <si>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</si>
  <si>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</si>
  <si>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</si>
  <si>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</si>
  <si>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</si>
  <si>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Inxuba Yethemba(EC131)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</si>
  <si>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</si>
  <si>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</si>
  <si>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</si>
  <si>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</si>
  <si>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</si>
  <si>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</si>
  <si>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</si>
  <si>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</si>
  <si>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</si>
  <si>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</si>
  <si>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</si>
  <si>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</si>
  <si>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</si>
  <si>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</si>
  <si>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</si>
  <si>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</si>
  <si>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</si>
  <si>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</si>
  <si>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</si>
  <si>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</si>
  <si>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</si>
  <si>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</si>
  <si>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</si>
  <si>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</si>
  <si>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Inxuba Yethemba(EC131)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</si>
  <si>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</si>
  <si>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</si>
  <si>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</si>
  <si>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</si>
  <si>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</si>
  <si>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</si>
  <si>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</si>
  <si>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</si>
  <si>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</si>
  <si>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</si>
  <si>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</si>
  <si>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</si>
  <si>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</si>
  <si>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</si>
  <si>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</si>
  <si>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</si>
  <si>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</si>
  <si>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</si>
  <si>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</si>
  <si>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</si>
  <si>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</si>
  <si>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</si>
  <si>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</si>
  <si>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</si>
  <si>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</si>
  <si>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</si>
  <si>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</si>
  <si>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</si>
  <si>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</si>
  <si>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</si>
  <si>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</si>
  <si>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</si>
  <si>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</si>
  <si>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</si>
  <si>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</si>
  <si>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Inxuba Yethemba(EC131)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</si>
  <si>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</si>
  <si>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</si>
  <si>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Eastern Cape: Inxuba Yethemba(EC131)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</si>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</sst>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22585529</v>
      </c>
      <c r="C5" s="19">
        <v>0</v>
      </c>
      <c r="D5" s="59">
        <v>22748000</v>
      </c>
      <c r="E5" s="60">
        <v>22748000</v>
      </c>
      <c r="F5" s="60">
        <v>23446147</v>
      </c>
      <c r="G5" s="60">
        <v>99746</v>
      </c>
      <c r="H5" s="60">
        <v>85875</v>
      </c>
      <c r="I5" s="60">
        <v>23631768</v>
      </c>
      <c r="J5" s="60">
        <v>36012</v>
      </c>
      <c r="K5" s="60">
        <v>-710</v>
      </c>
      <c r="L5" s="60">
        <v>-48</v>
      </c>
      <c r="M5" s="60">
        <v>35254</v>
      </c>
      <c r="N5" s="60">
        <v>-42244</v>
      </c>
      <c r="O5" s="60">
        <v>-2471</v>
      </c>
      <c r="P5" s="60">
        <v>964</v>
      </c>
      <c r="Q5" s="60">
        <v>-43751</v>
      </c>
      <c r="R5" s="60">
        <v>-923256</v>
      </c>
      <c r="S5" s="60">
        <v>0</v>
      </c>
      <c r="T5" s="60">
        <v>0</v>
      </c>
      <c r="U5" s="60">
        <v>-923256</v>
      </c>
      <c r="V5" s="60">
        <v>22700015</v>
      </c>
      <c r="W5" s="60">
        <v>22748000</v>
      </c>
      <c r="X5" s="60">
        <v>-47985</v>
      </c>
      <c r="Y5" s="61">
        <v>-0.21</v>
      </c>
      <c r="Z5" s="62">
        <v>22748000</v>
      </c>
    </row>
    <row r="6" spans="1:26" ht="13.5">
      <c r="A6" s="58" t="s">
        <v>32</v>
      </c>
      <c r="B6" s="19">
        <v>88076402</v>
      </c>
      <c r="C6" s="19">
        <v>0</v>
      </c>
      <c r="D6" s="59">
        <v>121476747</v>
      </c>
      <c r="E6" s="60">
        <v>121476747</v>
      </c>
      <c r="F6" s="60">
        <v>26742479</v>
      </c>
      <c r="G6" s="60">
        <v>11384582</v>
      </c>
      <c r="H6" s="60">
        <v>14604012</v>
      </c>
      <c r="I6" s="60">
        <v>52731073</v>
      </c>
      <c r="J6" s="60">
        <v>8624628</v>
      </c>
      <c r="K6" s="60">
        <v>895553</v>
      </c>
      <c r="L6" s="60">
        <v>13933449</v>
      </c>
      <c r="M6" s="60">
        <v>23453630</v>
      </c>
      <c r="N6" s="60">
        <v>1199537992</v>
      </c>
      <c r="O6" s="60">
        <v>706585</v>
      </c>
      <c r="P6" s="60">
        <v>7703834</v>
      </c>
      <c r="Q6" s="60">
        <v>1207948411</v>
      </c>
      <c r="R6" s="60">
        <v>596307542</v>
      </c>
      <c r="S6" s="60">
        <v>0</v>
      </c>
      <c r="T6" s="60">
        <v>0</v>
      </c>
      <c r="U6" s="60">
        <v>596307542</v>
      </c>
      <c r="V6" s="60">
        <v>1880440656</v>
      </c>
      <c r="W6" s="60">
        <v>121476747</v>
      </c>
      <c r="X6" s="60">
        <v>1758963909</v>
      </c>
      <c r="Y6" s="61">
        <v>1447.98</v>
      </c>
      <c r="Z6" s="62">
        <v>121476747</v>
      </c>
    </row>
    <row r="7" spans="1:26" ht="13.5">
      <c r="A7" s="58" t="s">
        <v>33</v>
      </c>
      <c r="B7" s="19">
        <v>6748270</v>
      </c>
      <c r="C7" s="19">
        <v>0</v>
      </c>
      <c r="D7" s="59">
        <v>80262</v>
      </c>
      <c r="E7" s="60">
        <v>80262</v>
      </c>
      <c r="F7" s="60">
        <v>12277</v>
      </c>
      <c r="G7" s="60">
        <v>7140</v>
      </c>
      <c r="H7" s="60">
        <v>5815</v>
      </c>
      <c r="I7" s="60">
        <v>25232</v>
      </c>
      <c r="J7" s="60">
        <v>6002</v>
      </c>
      <c r="K7" s="60">
        <v>6190</v>
      </c>
      <c r="L7" s="60">
        <v>0</v>
      </c>
      <c r="M7" s="60">
        <v>12192</v>
      </c>
      <c r="N7" s="60">
        <v>0</v>
      </c>
      <c r="O7" s="60">
        <v>0</v>
      </c>
      <c r="P7" s="60">
        <v>12073</v>
      </c>
      <c r="Q7" s="60">
        <v>12073</v>
      </c>
      <c r="R7" s="60">
        <v>0</v>
      </c>
      <c r="S7" s="60">
        <v>0</v>
      </c>
      <c r="T7" s="60">
        <v>0</v>
      </c>
      <c r="U7" s="60">
        <v>0</v>
      </c>
      <c r="V7" s="60">
        <v>49497</v>
      </c>
      <c r="W7" s="60">
        <v>80262</v>
      </c>
      <c r="X7" s="60">
        <v>-30765</v>
      </c>
      <c r="Y7" s="61">
        <v>-38.33</v>
      </c>
      <c r="Z7" s="62">
        <v>80262</v>
      </c>
    </row>
    <row r="8" spans="1:26" ht="13.5">
      <c r="A8" s="58" t="s">
        <v>34</v>
      </c>
      <c r="B8" s="19">
        <v>0</v>
      </c>
      <c r="C8" s="19">
        <v>0</v>
      </c>
      <c r="D8" s="59">
        <v>46022000</v>
      </c>
      <c r="E8" s="60">
        <v>46022000</v>
      </c>
      <c r="F8" s="60">
        <v>18482400</v>
      </c>
      <c r="G8" s="60">
        <v>1180702</v>
      </c>
      <c r="H8" s="60">
        <v>-12267</v>
      </c>
      <c r="I8" s="60">
        <v>19650835</v>
      </c>
      <c r="J8" s="60">
        <v>3073469</v>
      </c>
      <c r="K8" s="60">
        <v>12086842</v>
      </c>
      <c r="L8" s="60">
        <v>0</v>
      </c>
      <c r="M8" s="60">
        <v>15160311</v>
      </c>
      <c r="N8" s="60">
        <v>0</v>
      </c>
      <c r="O8" s="60">
        <v>0</v>
      </c>
      <c r="P8" s="60">
        <v>13566692</v>
      </c>
      <c r="Q8" s="60">
        <v>13566692</v>
      </c>
      <c r="R8" s="60">
        <v>0</v>
      </c>
      <c r="S8" s="60">
        <v>0</v>
      </c>
      <c r="T8" s="60">
        <v>0</v>
      </c>
      <c r="U8" s="60">
        <v>0</v>
      </c>
      <c r="V8" s="60">
        <v>48377838</v>
      </c>
      <c r="W8" s="60">
        <v>46022000</v>
      </c>
      <c r="X8" s="60">
        <v>2355838</v>
      </c>
      <c r="Y8" s="61">
        <v>5.12</v>
      </c>
      <c r="Z8" s="62">
        <v>46022000</v>
      </c>
    </row>
    <row r="9" spans="1:26" ht="13.5">
      <c r="A9" s="58" t="s">
        <v>35</v>
      </c>
      <c r="B9" s="19">
        <v>5534302</v>
      </c>
      <c r="C9" s="19">
        <v>0</v>
      </c>
      <c r="D9" s="59">
        <v>30483277</v>
      </c>
      <c r="E9" s="60">
        <v>30483277</v>
      </c>
      <c r="F9" s="60">
        <v>1098033</v>
      </c>
      <c r="G9" s="60">
        <v>1203353</v>
      </c>
      <c r="H9" s="60">
        <v>275678</v>
      </c>
      <c r="I9" s="60">
        <v>2577064</v>
      </c>
      <c r="J9" s="60">
        <v>951973</v>
      </c>
      <c r="K9" s="60">
        <v>959172</v>
      </c>
      <c r="L9" s="60">
        <v>1769221</v>
      </c>
      <c r="M9" s="60">
        <v>3680366</v>
      </c>
      <c r="N9" s="60">
        <v>142372455</v>
      </c>
      <c r="O9" s="60">
        <v>572466</v>
      </c>
      <c r="P9" s="60">
        <v>878249</v>
      </c>
      <c r="Q9" s="60">
        <v>143823170</v>
      </c>
      <c r="R9" s="60">
        <v>116027455</v>
      </c>
      <c r="S9" s="60">
        <v>0</v>
      </c>
      <c r="T9" s="60">
        <v>0</v>
      </c>
      <c r="U9" s="60">
        <v>116027455</v>
      </c>
      <c r="V9" s="60">
        <v>266108055</v>
      </c>
      <c r="W9" s="60">
        <v>30483277</v>
      </c>
      <c r="X9" s="60">
        <v>235624778</v>
      </c>
      <c r="Y9" s="61">
        <v>772.96</v>
      </c>
      <c r="Z9" s="62">
        <v>30483277</v>
      </c>
    </row>
    <row r="10" spans="1:26" ht="25.5">
      <c r="A10" s="63" t="s">
        <v>277</v>
      </c>
      <c r="B10" s="64">
        <f>SUM(B5:B9)</f>
        <v>122944503</v>
      </c>
      <c r="C10" s="64">
        <f>SUM(C5:C9)</f>
        <v>0</v>
      </c>
      <c r="D10" s="65">
        <f aca="true" t="shared" si="0" ref="D10:Z10">SUM(D5:D9)</f>
        <v>220810286</v>
      </c>
      <c r="E10" s="66">
        <f t="shared" si="0"/>
        <v>220810286</v>
      </c>
      <c r="F10" s="66">
        <f t="shared" si="0"/>
        <v>69781336</v>
      </c>
      <c r="G10" s="66">
        <f t="shared" si="0"/>
        <v>13875523</v>
      </c>
      <c r="H10" s="66">
        <f t="shared" si="0"/>
        <v>14959113</v>
      </c>
      <c r="I10" s="66">
        <f t="shared" si="0"/>
        <v>98615972</v>
      </c>
      <c r="J10" s="66">
        <f t="shared" si="0"/>
        <v>12692084</v>
      </c>
      <c r="K10" s="66">
        <f t="shared" si="0"/>
        <v>13947047</v>
      </c>
      <c r="L10" s="66">
        <f t="shared" si="0"/>
        <v>15702622</v>
      </c>
      <c r="M10" s="66">
        <f t="shared" si="0"/>
        <v>42341753</v>
      </c>
      <c r="N10" s="66">
        <f t="shared" si="0"/>
        <v>1341868203</v>
      </c>
      <c r="O10" s="66">
        <f t="shared" si="0"/>
        <v>1276580</v>
      </c>
      <c r="P10" s="66">
        <f t="shared" si="0"/>
        <v>22161812</v>
      </c>
      <c r="Q10" s="66">
        <f t="shared" si="0"/>
        <v>1365306595</v>
      </c>
      <c r="R10" s="66">
        <f t="shared" si="0"/>
        <v>711411741</v>
      </c>
      <c r="S10" s="66">
        <f t="shared" si="0"/>
        <v>0</v>
      </c>
      <c r="T10" s="66">
        <f t="shared" si="0"/>
        <v>0</v>
      </c>
      <c r="U10" s="66">
        <f t="shared" si="0"/>
        <v>711411741</v>
      </c>
      <c r="V10" s="66">
        <f t="shared" si="0"/>
        <v>2217676061</v>
      </c>
      <c r="W10" s="66">
        <f t="shared" si="0"/>
        <v>220810286</v>
      </c>
      <c r="X10" s="66">
        <f t="shared" si="0"/>
        <v>1996865775</v>
      </c>
      <c r="Y10" s="67">
        <f>+IF(W10&lt;&gt;0,(X10/W10)*100,0)</f>
        <v>904.3354868894106</v>
      </c>
      <c r="Z10" s="68">
        <f t="shared" si="0"/>
        <v>220810286</v>
      </c>
    </row>
    <row r="11" spans="1:26" ht="13.5">
      <c r="A11" s="58" t="s">
        <v>37</v>
      </c>
      <c r="B11" s="19">
        <v>59362854</v>
      </c>
      <c r="C11" s="19">
        <v>0</v>
      </c>
      <c r="D11" s="59">
        <v>66756852</v>
      </c>
      <c r="E11" s="60">
        <v>66756852</v>
      </c>
      <c r="F11" s="60">
        <v>4683958</v>
      </c>
      <c r="G11" s="60">
        <v>7645403</v>
      </c>
      <c r="H11" s="60">
        <v>5136149</v>
      </c>
      <c r="I11" s="60">
        <v>17465510</v>
      </c>
      <c r="J11" s="60">
        <v>5158353</v>
      </c>
      <c r="K11" s="60">
        <v>8257658</v>
      </c>
      <c r="L11" s="60">
        <v>5194782</v>
      </c>
      <c r="M11" s="60">
        <v>18610793</v>
      </c>
      <c r="N11" s="60">
        <v>540672875</v>
      </c>
      <c r="O11" s="60">
        <v>5293805</v>
      </c>
      <c r="P11" s="60">
        <v>5584035</v>
      </c>
      <c r="Q11" s="60">
        <v>551550715</v>
      </c>
      <c r="R11" s="60">
        <v>535275469</v>
      </c>
      <c r="S11" s="60">
        <v>0</v>
      </c>
      <c r="T11" s="60">
        <v>0</v>
      </c>
      <c r="U11" s="60">
        <v>535275469</v>
      </c>
      <c r="V11" s="60">
        <v>1122902487</v>
      </c>
      <c r="W11" s="60">
        <v>66756852</v>
      </c>
      <c r="X11" s="60">
        <v>1056145635</v>
      </c>
      <c r="Y11" s="61">
        <v>1582.08</v>
      </c>
      <c r="Z11" s="62">
        <v>66756852</v>
      </c>
    </row>
    <row r="12" spans="1:26" ht="13.5">
      <c r="A12" s="58" t="s">
        <v>38</v>
      </c>
      <c r="B12" s="19">
        <v>0</v>
      </c>
      <c r="C12" s="19">
        <v>0</v>
      </c>
      <c r="D12" s="59">
        <v>6219509</v>
      </c>
      <c r="E12" s="60">
        <v>6219509</v>
      </c>
      <c r="F12" s="60">
        <v>472241</v>
      </c>
      <c r="G12" s="60">
        <v>481151</v>
      </c>
      <c r="H12" s="60">
        <v>504623</v>
      </c>
      <c r="I12" s="60">
        <v>1458015</v>
      </c>
      <c r="J12" s="60">
        <v>510443</v>
      </c>
      <c r="K12" s="60">
        <v>498293</v>
      </c>
      <c r="L12" s="60">
        <v>495273</v>
      </c>
      <c r="M12" s="60">
        <v>1504009</v>
      </c>
      <c r="N12" s="60">
        <v>74087900</v>
      </c>
      <c r="O12" s="60">
        <v>498418</v>
      </c>
      <c r="P12" s="60">
        <v>524073</v>
      </c>
      <c r="Q12" s="60">
        <v>75110391</v>
      </c>
      <c r="R12" s="60">
        <v>52306300</v>
      </c>
      <c r="S12" s="60">
        <v>0</v>
      </c>
      <c r="T12" s="60">
        <v>0</v>
      </c>
      <c r="U12" s="60">
        <v>52306300</v>
      </c>
      <c r="V12" s="60">
        <v>130378715</v>
      </c>
      <c r="W12" s="60">
        <v>6219509</v>
      </c>
      <c r="X12" s="60">
        <v>124159206</v>
      </c>
      <c r="Y12" s="61">
        <v>1996.29</v>
      </c>
      <c r="Z12" s="62">
        <v>6219509</v>
      </c>
    </row>
    <row r="13" spans="1:26" ht="13.5">
      <c r="A13" s="58" t="s">
        <v>278</v>
      </c>
      <c r="B13" s="19">
        <v>0</v>
      </c>
      <c r="C13" s="19">
        <v>0</v>
      </c>
      <c r="D13" s="59">
        <v>57685972</v>
      </c>
      <c r="E13" s="60">
        <v>57685972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57685972</v>
      </c>
      <c r="X13" s="60">
        <v>-57685972</v>
      </c>
      <c r="Y13" s="61">
        <v>-100</v>
      </c>
      <c r="Z13" s="62">
        <v>57685972</v>
      </c>
    </row>
    <row r="14" spans="1:26" ht="13.5">
      <c r="A14" s="58" t="s">
        <v>40</v>
      </c>
      <c r="B14" s="19">
        <v>0</v>
      </c>
      <c r="C14" s="19">
        <v>0</v>
      </c>
      <c r="D14" s="59">
        <v>558623</v>
      </c>
      <c r="E14" s="60">
        <v>558623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558623</v>
      </c>
      <c r="X14" s="60">
        <v>-558623</v>
      </c>
      <c r="Y14" s="61">
        <v>-100</v>
      </c>
      <c r="Z14" s="62">
        <v>558623</v>
      </c>
    </row>
    <row r="15" spans="1:26" ht="13.5">
      <c r="A15" s="58" t="s">
        <v>41</v>
      </c>
      <c r="B15" s="19">
        <v>47561363</v>
      </c>
      <c r="C15" s="19">
        <v>0</v>
      </c>
      <c r="D15" s="59">
        <v>50595550</v>
      </c>
      <c r="E15" s="60">
        <v>50595550</v>
      </c>
      <c r="F15" s="60">
        <v>6274293</v>
      </c>
      <c r="G15" s="60">
        <v>255383</v>
      </c>
      <c r="H15" s="60">
        <v>6439357</v>
      </c>
      <c r="I15" s="60">
        <v>12969033</v>
      </c>
      <c r="J15" s="60">
        <v>3861750</v>
      </c>
      <c r="K15" s="60">
        <v>3273892</v>
      </c>
      <c r="L15" s="60">
        <v>3337609</v>
      </c>
      <c r="M15" s="60">
        <v>10473251</v>
      </c>
      <c r="N15" s="60">
        <v>645297154</v>
      </c>
      <c r="O15" s="60">
        <v>21320</v>
      </c>
      <c r="P15" s="60">
        <v>3793450</v>
      </c>
      <c r="Q15" s="60">
        <v>649111924</v>
      </c>
      <c r="R15" s="60">
        <v>0</v>
      </c>
      <c r="S15" s="60">
        <v>0</v>
      </c>
      <c r="T15" s="60">
        <v>0</v>
      </c>
      <c r="U15" s="60">
        <v>0</v>
      </c>
      <c r="V15" s="60">
        <v>672554208</v>
      </c>
      <c r="W15" s="60">
        <v>50595550</v>
      </c>
      <c r="X15" s="60">
        <v>621958658</v>
      </c>
      <c r="Y15" s="61">
        <v>1229.28</v>
      </c>
      <c r="Z15" s="62">
        <v>50595550</v>
      </c>
    </row>
    <row r="16" spans="1:26" ht="13.5">
      <c r="A16" s="69" t="s">
        <v>42</v>
      </c>
      <c r="B16" s="19">
        <v>6531934</v>
      </c>
      <c r="C16" s="19">
        <v>0</v>
      </c>
      <c r="D16" s="59">
        <v>168800</v>
      </c>
      <c r="E16" s="60">
        <v>168800</v>
      </c>
      <c r="F16" s="60">
        <v>0</v>
      </c>
      <c r="G16" s="60">
        <v>0</v>
      </c>
      <c r="H16" s="60">
        <v>2054129</v>
      </c>
      <c r="I16" s="60">
        <v>2054129</v>
      </c>
      <c r="J16" s="60">
        <v>1598511</v>
      </c>
      <c r="K16" s="60">
        <v>1299204</v>
      </c>
      <c r="L16" s="60">
        <v>1423218</v>
      </c>
      <c r="M16" s="60">
        <v>4320933</v>
      </c>
      <c r="N16" s="60">
        <v>144825947</v>
      </c>
      <c r="O16" s="60">
        <v>1473496</v>
      </c>
      <c r="P16" s="60">
        <v>1721540</v>
      </c>
      <c r="Q16" s="60">
        <v>148020983</v>
      </c>
      <c r="R16" s="60">
        <v>192576192</v>
      </c>
      <c r="S16" s="60">
        <v>0</v>
      </c>
      <c r="T16" s="60">
        <v>0</v>
      </c>
      <c r="U16" s="60">
        <v>192576192</v>
      </c>
      <c r="V16" s="60">
        <v>346972237</v>
      </c>
      <c r="W16" s="60">
        <v>168800</v>
      </c>
      <c r="X16" s="60">
        <v>346803437</v>
      </c>
      <c r="Y16" s="61">
        <v>205452.27</v>
      </c>
      <c r="Z16" s="62">
        <v>168800</v>
      </c>
    </row>
    <row r="17" spans="1:26" ht="13.5">
      <c r="A17" s="58" t="s">
        <v>43</v>
      </c>
      <c r="B17" s="19">
        <v>23848830</v>
      </c>
      <c r="C17" s="19">
        <v>0</v>
      </c>
      <c r="D17" s="59">
        <v>62880280</v>
      </c>
      <c r="E17" s="60">
        <v>62880280</v>
      </c>
      <c r="F17" s="60">
        <v>11072541</v>
      </c>
      <c r="G17" s="60">
        <v>6204099</v>
      </c>
      <c r="H17" s="60">
        <v>4149250</v>
      </c>
      <c r="I17" s="60">
        <v>21425890</v>
      </c>
      <c r="J17" s="60">
        <v>6767360</v>
      </c>
      <c r="K17" s="60">
        <v>2932925</v>
      </c>
      <c r="L17" s="60">
        <v>1650570</v>
      </c>
      <c r="M17" s="60">
        <v>11350855</v>
      </c>
      <c r="N17" s="60">
        <v>166421263</v>
      </c>
      <c r="O17" s="60">
        <v>2091537</v>
      </c>
      <c r="P17" s="60">
        <v>1746730</v>
      </c>
      <c r="Q17" s="60">
        <v>170259530</v>
      </c>
      <c r="R17" s="60">
        <v>186559142</v>
      </c>
      <c r="S17" s="60">
        <v>0</v>
      </c>
      <c r="T17" s="60">
        <v>0</v>
      </c>
      <c r="U17" s="60">
        <v>186559142</v>
      </c>
      <c r="V17" s="60">
        <v>389595417</v>
      </c>
      <c r="W17" s="60">
        <v>62880280</v>
      </c>
      <c r="X17" s="60">
        <v>326715137</v>
      </c>
      <c r="Y17" s="61">
        <v>519.58</v>
      </c>
      <c r="Z17" s="62">
        <v>62880280</v>
      </c>
    </row>
    <row r="18" spans="1:26" ht="13.5">
      <c r="A18" s="70" t="s">
        <v>44</v>
      </c>
      <c r="B18" s="71">
        <f>SUM(B11:B17)</f>
        <v>137304981</v>
      </c>
      <c r="C18" s="71">
        <f>SUM(C11:C17)</f>
        <v>0</v>
      </c>
      <c r="D18" s="72">
        <f aca="true" t="shared" si="1" ref="D18:Z18">SUM(D11:D17)</f>
        <v>244865586</v>
      </c>
      <c r="E18" s="73">
        <f t="shared" si="1"/>
        <v>244865586</v>
      </c>
      <c r="F18" s="73">
        <f t="shared" si="1"/>
        <v>22503033</v>
      </c>
      <c r="G18" s="73">
        <f t="shared" si="1"/>
        <v>14586036</v>
      </c>
      <c r="H18" s="73">
        <f t="shared" si="1"/>
        <v>18283508</v>
      </c>
      <c r="I18" s="73">
        <f t="shared" si="1"/>
        <v>55372577</v>
      </c>
      <c r="J18" s="73">
        <f t="shared" si="1"/>
        <v>17896417</v>
      </c>
      <c r="K18" s="73">
        <f t="shared" si="1"/>
        <v>16261972</v>
      </c>
      <c r="L18" s="73">
        <f t="shared" si="1"/>
        <v>12101452</v>
      </c>
      <c r="M18" s="73">
        <f t="shared" si="1"/>
        <v>46259841</v>
      </c>
      <c r="N18" s="73">
        <f t="shared" si="1"/>
        <v>1571305139</v>
      </c>
      <c r="O18" s="73">
        <f t="shared" si="1"/>
        <v>9378576</v>
      </c>
      <c r="P18" s="73">
        <f t="shared" si="1"/>
        <v>13369828</v>
      </c>
      <c r="Q18" s="73">
        <f t="shared" si="1"/>
        <v>1594053543</v>
      </c>
      <c r="R18" s="73">
        <f t="shared" si="1"/>
        <v>966717103</v>
      </c>
      <c r="S18" s="73">
        <f t="shared" si="1"/>
        <v>0</v>
      </c>
      <c r="T18" s="73">
        <f t="shared" si="1"/>
        <v>0</v>
      </c>
      <c r="U18" s="73">
        <f t="shared" si="1"/>
        <v>966717103</v>
      </c>
      <c r="V18" s="73">
        <f t="shared" si="1"/>
        <v>2662403064</v>
      </c>
      <c r="W18" s="73">
        <f t="shared" si="1"/>
        <v>244865586</v>
      </c>
      <c r="X18" s="73">
        <f t="shared" si="1"/>
        <v>2417537478</v>
      </c>
      <c r="Y18" s="67">
        <f>+IF(W18&lt;&gt;0,(X18/W18)*100,0)</f>
        <v>987.291647426519</v>
      </c>
      <c r="Z18" s="74">
        <f t="shared" si="1"/>
        <v>244865586</v>
      </c>
    </row>
    <row r="19" spans="1:26" ht="13.5">
      <c r="A19" s="70" t="s">
        <v>45</v>
      </c>
      <c r="B19" s="75">
        <f>+B10-B18</f>
        <v>-14360478</v>
      </c>
      <c r="C19" s="75">
        <f>+C10-C18</f>
        <v>0</v>
      </c>
      <c r="D19" s="76">
        <f aca="true" t="shared" si="2" ref="D19:Z19">+D10-D18</f>
        <v>-24055300</v>
      </c>
      <c r="E19" s="77">
        <f t="shared" si="2"/>
        <v>-24055300</v>
      </c>
      <c r="F19" s="77">
        <f t="shared" si="2"/>
        <v>47278303</v>
      </c>
      <c r="G19" s="77">
        <f t="shared" si="2"/>
        <v>-710513</v>
      </c>
      <c r="H19" s="77">
        <f t="shared" si="2"/>
        <v>-3324395</v>
      </c>
      <c r="I19" s="77">
        <f t="shared" si="2"/>
        <v>43243395</v>
      </c>
      <c r="J19" s="77">
        <f t="shared" si="2"/>
        <v>-5204333</v>
      </c>
      <c r="K19" s="77">
        <f t="shared" si="2"/>
        <v>-2314925</v>
      </c>
      <c r="L19" s="77">
        <f t="shared" si="2"/>
        <v>3601170</v>
      </c>
      <c r="M19" s="77">
        <f t="shared" si="2"/>
        <v>-3918088</v>
      </c>
      <c r="N19" s="77">
        <f t="shared" si="2"/>
        <v>-229436936</v>
      </c>
      <c r="O19" s="77">
        <f t="shared" si="2"/>
        <v>-8101996</v>
      </c>
      <c r="P19" s="77">
        <f t="shared" si="2"/>
        <v>8791984</v>
      </c>
      <c r="Q19" s="77">
        <f t="shared" si="2"/>
        <v>-228746948</v>
      </c>
      <c r="R19" s="77">
        <f t="shared" si="2"/>
        <v>-255305362</v>
      </c>
      <c r="S19" s="77">
        <f t="shared" si="2"/>
        <v>0</v>
      </c>
      <c r="T19" s="77">
        <f t="shared" si="2"/>
        <v>0</v>
      </c>
      <c r="U19" s="77">
        <f t="shared" si="2"/>
        <v>-255305362</v>
      </c>
      <c r="V19" s="77">
        <f t="shared" si="2"/>
        <v>-444727003</v>
      </c>
      <c r="W19" s="77">
        <f>IF(E10=E18,0,W10-W18)</f>
        <v>-24055300</v>
      </c>
      <c r="X19" s="77">
        <f t="shared" si="2"/>
        <v>-420671703</v>
      </c>
      <c r="Y19" s="78">
        <f>+IF(W19&lt;&gt;0,(X19/W19)*100,0)</f>
        <v>1748.7693065561434</v>
      </c>
      <c r="Z19" s="79">
        <f t="shared" si="2"/>
        <v>-24055300</v>
      </c>
    </row>
    <row r="20" spans="1:26" ht="13.5">
      <c r="A20" s="58" t="s">
        <v>46</v>
      </c>
      <c r="B20" s="19">
        <v>17263780</v>
      </c>
      <c r="C20" s="19">
        <v>0</v>
      </c>
      <c r="D20" s="59">
        <v>14104000</v>
      </c>
      <c r="E20" s="60">
        <v>14104000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14104000</v>
      </c>
      <c r="X20" s="60">
        <v>-14104000</v>
      </c>
      <c r="Y20" s="61">
        <v>-100</v>
      </c>
      <c r="Z20" s="62">
        <v>14104000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2903302</v>
      </c>
      <c r="C22" s="86">
        <f>SUM(C19:C21)</f>
        <v>0</v>
      </c>
      <c r="D22" s="87">
        <f aca="true" t="shared" si="3" ref="D22:Z22">SUM(D19:D21)</f>
        <v>-9951300</v>
      </c>
      <c r="E22" s="88">
        <f t="shared" si="3"/>
        <v>-9951300</v>
      </c>
      <c r="F22" s="88">
        <f t="shared" si="3"/>
        <v>47278303</v>
      </c>
      <c r="G22" s="88">
        <f t="shared" si="3"/>
        <v>-710513</v>
      </c>
      <c r="H22" s="88">
        <f t="shared" si="3"/>
        <v>-3324395</v>
      </c>
      <c r="I22" s="88">
        <f t="shared" si="3"/>
        <v>43243395</v>
      </c>
      <c r="J22" s="88">
        <f t="shared" si="3"/>
        <v>-5204333</v>
      </c>
      <c r="K22" s="88">
        <f t="shared" si="3"/>
        <v>-2314925</v>
      </c>
      <c r="L22" s="88">
        <f t="shared" si="3"/>
        <v>3601170</v>
      </c>
      <c r="M22" s="88">
        <f t="shared" si="3"/>
        <v>-3918088</v>
      </c>
      <c r="N22" s="88">
        <f t="shared" si="3"/>
        <v>-229436936</v>
      </c>
      <c r="O22" s="88">
        <f t="shared" si="3"/>
        <v>-8101996</v>
      </c>
      <c r="P22" s="88">
        <f t="shared" si="3"/>
        <v>8791984</v>
      </c>
      <c r="Q22" s="88">
        <f t="shared" si="3"/>
        <v>-228746948</v>
      </c>
      <c r="R22" s="88">
        <f t="shared" si="3"/>
        <v>-255305362</v>
      </c>
      <c r="S22" s="88">
        <f t="shared" si="3"/>
        <v>0</v>
      </c>
      <c r="T22" s="88">
        <f t="shared" si="3"/>
        <v>0</v>
      </c>
      <c r="U22" s="88">
        <f t="shared" si="3"/>
        <v>-255305362</v>
      </c>
      <c r="V22" s="88">
        <f t="shared" si="3"/>
        <v>-444727003</v>
      </c>
      <c r="W22" s="88">
        <f t="shared" si="3"/>
        <v>-9951300</v>
      </c>
      <c r="X22" s="88">
        <f t="shared" si="3"/>
        <v>-434775703</v>
      </c>
      <c r="Y22" s="89">
        <f>+IF(W22&lt;&gt;0,(X22/W22)*100,0)</f>
        <v>4369.034226683951</v>
      </c>
      <c r="Z22" s="90">
        <f t="shared" si="3"/>
        <v>-9951300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2903302</v>
      </c>
      <c r="C24" s="75">
        <f>SUM(C22:C23)</f>
        <v>0</v>
      </c>
      <c r="D24" s="76">
        <f aca="true" t="shared" si="4" ref="D24:Z24">SUM(D22:D23)</f>
        <v>-9951300</v>
      </c>
      <c r="E24" s="77">
        <f t="shared" si="4"/>
        <v>-9951300</v>
      </c>
      <c r="F24" s="77">
        <f t="shared" si="4"/>
        <v>47278303</v>
      </c>
      <c r="G24" s="77">
        <f t="shared" si="4"/>
        <v>-710513</v>
      </c>
      <c r="H24" s="77">
        <f t="shared" si="4"/>
        <v>-3324395</v>
      </c>
      <c r="I24" s="77">
        <f t="shared" si="4"/>
        <v>43243395</v>
      </c>
      <c r="J24" s="77">
        <f t="shared" si="4"/>
        <v>-5204333</v>
      </c>
      <c r="K24" s="77">
        <f t="shared" si="4"/>
        <v>-2314925</v>
      </c>
      <c r="L24" s="77">
        <f t="shared" si="4"/>
        <v>3601170</v>
      </c>
      <c r="M24" s="77">
        <f t="shared" si="4"/>
        <v>-3918088</v>
      </c>
      <c r="N24" s="77">
        <f t="shared" si="4"/>
        <v>-229436936</v>
      </c>
      <c r="O24" s="77">
        <f t="shared" si="4"/>
        <v>-8101996</v>
      </c>
      <c r="P24" s="77">
        <f t="shared" si="4"/>
        <v>8791984</v>
      </c>
      <c r="Q24" s="77">
        <f t="shared" si="4"/>
        <v>-228746948</v>
      </c>
      <c r="R24" s="77">
        <f t="shared" si="4"/>
        <v>-255305362</v>
      </c>
      <c r="S24" s="77">
        <f t="shared" si="4"/>
        <v>0</v>
      </c>
      <c r="T24" s="77">
        <f t="shared" si="4"/>
        <v>0</v>
      </c>
      <c r="U24" s="77">
        <f t="shared" si="4"/>
        <v>-255305362</v>
      </c>
      <c r="V24" s="77">
        <f t="shared" si="4"/>
        <v>-444727003</v>
      </c>
      <c r="W24" s="77">
        <f t="shared" si="4"/>
        <v>-9951300</v>
      </c>
      <c r="X24" s="77">
        <f t="shared" si="4"/>
        <v>-434775703</v>
      </c>
      <c r="Y24" s="78">
        <f>+IF(W24&lt;&gt;0,(X24/W24)*100,0)</f>
        <v>4369.034226683951</v>
      </c>
      <c r="Z24" s="79">
        <f t="shared" si="4"/>
        <v>-9951300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17148253</v>
      </c>
      <c r="C27" s="22">
        <v>0</v>
      </c>
      <c r="D27" s="99">
        <v>0</v>
      </c>
      <c r="E27" s="100">
        <v>0</v>
      </c>
      <c r="F27" s="100">
        <v>884495</v>
      </c>
      <c r="G27" s="100">
        <v>2506291</v>
      </c>
      <c r="H27" s="100">
        <v>2506291</v>
      </c>
      <c r="I27" s="100">
        <v>5897077</v>
      </c>
      <c r="J27" s="100">
        <v>2506291</v>
      </c>
      <c r="K27" s="100">
        <v>0</v>
      </c>
      <c r="L27" s="100">
        <v>0</v>
      </c>
      <c r="M27" s="100">
        <v>2506291</v>
      </c>
      <c r="N27" s="100">
        <v>0</v>
      </c>
      <c r="O27" s="100">
        <v>598545</v>
      </c>
      <c r="P27" s="100">
        <v>0</v>
      </c>
      <c r="Q27" s="100">
        <v>598545</v>
      </c>
      <c r="R27" s="100">
        <v>1106618</v>
      </c>
      <c r="S27" s="100">
        <v>920425</v>
      </c>
      <c r="T27" s="100">
        <v>1951978</v>
      </c>
      <c r="U27" s="100">
        <v>3979021</v>
      </c>
      <c r="V27" s="100">
        <v>12980934</v>
      </c>
      <c r="W27" s="100">
        <v>0</v>
      </c>
      <c r="X27" s="100">
        <v>12980934</v>
      </c>
      <c r="Y27" s="101">
        <v>0</v>
      </c>
      <c r="Z27" s="102">
        <v>0</v>
      </c>
    </row>
    <row r="28" spans="1:26" ht="13.5">
      <c r="A28" s="103" t="s">
        <v>46</v>
      </c>
      <c r="B28" s="19">
        <v>13316856</v>
      </c>
      <c r="C28" s="19">
        <v>0</v>
      </c>
      <c r="D28" s="59">
        <v>0</v>
      </c>
      <c r="E28" s="60">
        <v>0</v>
      </c>
      <c r="F28" s="60">
        <v>884495</v>
      </c>
      <c r="G28" s="60">
        <v>2506291</v>
      </c>
      <c r="H28" s="60">
        <v>2506291</v>
      </c>
      <c r="I28" s="60">
        <v>5897077</v>
      </c>
      <c r="J28" s="60">
        <v>2506291</v>
      </c>
      <c r="K28" s="60">
        <v>0</v>
      </c>
      <c r="L28" s="60">
        <v>0</v>
      </c>
      <c r="M28" s="60">
        <v>2506291</v>
      </c>
      <c r="N28" s="60">
        <v>0</v>
      </c>
      <c r="O28" s="60">
        <v>598545</v>
      </c>
      <c r="P28" s="60">
        <v>0</v>
      </c>
      <c r="Q28" s="60">
        <v>598545</v>
      </c>
      <c r="R28" s="60">
        <v>1106618</v>
      </c>
      <c r="S28" s="60">
        <v>920425</v>
      </c>
      <c r="T28" s="60">
        <v>1951978</v>
      </c>
      <c r="U28" s="60">
        <v>3979021</v>
      </c>
      <c r="V28" s="60">
        <v>12980934</v>
      </c>
      <c r="W28" s="60">
        <v>0</v>
      </c>
      <c r="X28" s="60">
        <v>12980934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3831397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17148253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884495</v>
      </c>
      <c r="G32" s="100">
        <f t="shared" si="5"/>
        <v>2506291</v>
      </c>
      <c r="H32" s="100">
        <f t="shared" si="5"/>
        <v>2506291</v>
      </c>
      <c r="I32" s="100">
        <f t="shared" si="5"/>
        <v>5897077</v>
      </c>
      <c r="J32" s="100">
        <f t="shared" si="5"/>
        <v>2506291</v>
      </c>
      <c r="K32" s="100">
        <f t="shared" si="5"/>
        <v>0</v>
      </c>
      <c r="L32" s="100">
        <f t="shared" si="5"/>
        <v>0</v>
      </c>
      <c r="M32" s="100">
        <f t="shared" si="5"/>
        <v>2506291</v>
      </c>
      <c r="N32" s="100">
        <f t="shared" si="5"/>
        <v>0</v>
      </c>
      <c r="O32" s="100">
        <f t="shared" si="5"/>
        <v>598545</v>
      </c>
      <c r="P32" s="100">
        <f t="shared" si="5"/>
        <v>0</v>
      </c>
      <c r="Q32" s="100">
        <f t="shared" si="5"/>
        <v>598545</v>
      </c>
      <c r="R32" s="100">
        <f t="shared" si="5"/>
        <v>1106618</v>
      </c>
      <c r="S32" s="100">
        <f t="shared" si="5"/>
        <v>920425</v>
      </c>
      <c r="T32" s="100">
        <f t="shared" si="5"/>
        <v>1951978</v>
      </c>
      <c r="U32" s="100">
        <f t="shared" si="5"/>
        <v>3979021</v>
      </c>
      <c r="V32" s="100">
        <f t="shared" si="5"/>
        <v>12980934</v>
      </c>
      <c r="W32" s="100">
        <f t="shared" si="5"/>
        <v>0</v>
      </c>
      <c r="X32" s="100">
        <f t="shared" si="5"/>
        <v>12980934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33361152</v>
      </c>
      <c r="C35" s="19">
        <v>0</v>
      </c>
      <c r="D35" s="59">
        <v>0</v>
      </c>
      <c r="E35" s="60">
        <v>0</v>
      </c>
      <c r="F35" s="60">
        <v>3519611079</v>
      </c>
      <c r="G35" s="60">
        <v>3500103121</v>
      </c>
      <c r="H35" s="60">
        <v>2611664402</v>
      </c>
      <c r="I35" s="60">
        <v>2611664402</v>
      </c>
      <c r="J35" s="60">
        <v>1609639165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-477076865</v>
      </c>
      <c r="T35" s="60">
        <v>-484986361</v>
      </c>
      <c r="U35" s="60">
        <v>-484986361</v>
      </c>
      <c r="V35" s="60">
        <v>-484986361</v>
      </c>
      <c r="W35" s="60">
        <v>0</v>
      </c>
      <c r="X35" s="60">
        <v>-484986361</v>
      </c>
      <c r="Y35" s="61">
        <v>0</v>
      </c>
      <c r="Z35" s="62">
        <v>0</v>
      </c>
    </row>
    <row r="36" spans="1:26" ht="13.5">
      <c r="A36" s="58" t="s">
        <v>57</v>
      </c>
      <c r="B36" s="19">
        <v>694743456</v>
      </c>
      <c r="C36" s="19">
        <v>0</v>
      </c>
      <c r="D36" s="59">
        <v>0</v>
      </c>
      <c r="E36" s="60">
        <v>0</v>
      </c>
      <c r="F36" s="60">
        <v>0</v>
      </c>
      <c r="G36" s="60">
        <v>6225000</v>
      </c>
      <c r="H36" s="60">
        <v>6225000</v>
      </c>
      <c r="I36" s="60">
        <v>6225000</v>
      </c>
      <c r="J36" s="60">
        <v>6225000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-273852799</v>
      </c>
      <c r="T36" s="60">
        <v>-273852799</v>
      </c>
      <c r="U36" s="60">
        <v>-273852799</v>
      </c>
      <c r="V36" s="60">
        <v>-273852799</v>
      </c>
      <c r="W36" s="60">
        <v>0</v>
      </c>
      <c r="X36" s="60">
        <v>-273852799</v>
      </c>
      <c r="Y36" s="61">
        <v>0</v>
      </c>
      <c r="Z36" s="62">
        <v>0</v>
      </c>
    </row>
    <row r="37" spans="1:26" ht="13.5">
      <c r="A37" s="58" t="s">
        <v>58</v>
      </c>
      <c r="B37" s="19">
        <v>60674589</v>
      </c>
      <c r="C37" s="19">
        <v>0</v>
      </c>
      <c r="D37" s="59">
        <v>0</v>
      </c>
      <c r="E37" s="60">
        <v>0</v>
      </c>
      <c r="F37" s="60">
        <v>-1169473061</v>
      </c>
      <c r="G37" s="60">
        <v>-1073434411</v>
      </c>
      <c r="H37" s="60">
        <v>-1376056502</v>
      </c>
      <c r="I37" s="60">
        <v>-1376056502</v>
      </c>
      <c r="J37" s="60">
        <v>-1581364743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-94575517</v>
      </c>
      <c r="T37" s="60">
        <v>-100868297</v>
      </c>
      <c r="U37" s="60">
        <v>-100868297</v>
      </c>
      <c r="V37" s="60">
        <v>-100868297</v>
      </c>
      <c r="W37" s="60">
        <v>0</v>
      </c>
      <c r="X37" s="60">
        <v>-100868297</v>
      </c>
      <c r="Y37" s="61">
        <v>0</v>
      </c>
      <c r="Z37" s="62">
        <v>0</v>
      </c>
    </row>
    <row r="38" spans="1:26" ht="13.5">
      <c r="A38" s="58" t="s">
        <v>59</v>
      </c>
      <c r="B38" s="19">
        <v>65957676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21777711</v>
      </c>
      <c r="T38" s="60">
        <v>21777711</v>
      </c>
      <c r="U38" s="60">
        <v>21777711</v>
      </c>
      <c r="V38" s="60">
        <v>21777711</v>
      </c>
      <c r="W38" s="60">
        <v>0</v>
      </c>
      <c r="X38" s="60">
        <v>21777711</v>
      </c>
      <c r="Y38" s="61">
        <v>0</v>
      </c>
      <c r="Z38" s="62">
        <v>0</v>
      </c>
    </row>
    <row r="39" spans="1:26" ht="13.5">
      <c r="A39" s="58" t="s">
        <v>60</v>
      </c>
      <c r="B39" s="19">
        <v>601472343</v>
      </c>
      <c r="C39" s="19">
        <v>0</v>
      </c>
      <c r="D39" s="59">
        <v>0</v>
      </c>
      <c r="E39" s="60">
        <v>0</v>
      </c>
      <c r="F39" s="60">
        <v>4689084140</v>
      </c>
      <c r="G39" s="60">
        <v>4579762532</v>
      </c>
      <c r="H39" s="60">
        <v>3993945904</v>
      </c>
      <c r="I39" s="60">
        <v>3993945904</v>
      </c>
      <c r="J39" s="60">
        <v>3197228908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-678131858</v>
      </c>
      <c r="T39" s="60">
        <v>-679748574</v>
      </c>
      <c r="U39" s="60">
        <v>-679748574</v>
      </c>
      <c r="V39" s="60">
        <v>-679748574</v>
      </c>
      <c r="W39" s="60">
        <v>0</v>
      </c>
      <c r="X39" s="60">
        <v>-679748574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47664632</v>
      </c>
      <c r="C42" s="19">
        <v>0</v>
      </c>
      <c r="D42" s="59">
        <v>28517028</v>
      </c>
      <c r="E42" s="60">
        <v>28517028</v>
      </c>
      <c r="F42" s="60">
        <v>784014</v>
      </c>
      <c r="G42" s="60">
        <v>18275747</v>
      </c>
      <c r="H42" s="60">
        <v>-343963780</v>
      </c>
      <c r="I42" s="60">
        <v>-324904019</v>
      </c>
      <c r="J42" s="60">
        <v>-764542663</v>
      </c>
      <c r="K42" s="60">
        <v>-191939200</v>
      </c>
      <c r="L42" s="60">
        <v>3401097</v>
      </c>
      <c r="M42" s="60">
        <v>-953080766</v>
      </c>
      <c r="N42" s="60">
        <v>-241976620</v>
      </c>
      <c r="O42" s="60">
        <v>-8368269</v>
      </c>
      <c r="P42" s="60">
        <v>8590040</v>
      </c>
      <c r="Q42" s="60">
        <v>-241754849</v>
      </c>
      <c r="R42" s="60">
        <v>-237519658</v>
      </c>
      <c r="S42" s="60">
        <v>-6133494</v>
      </c>
      <c r="T42" s="60">
        <v>0</v>
      </c>
      <c r="U42" s="60">
        <v>-243653152</v>
      </c>
      <c r="V42" s="60">
        <v>-1763392786</v>
      </c>
      <c r="W42" s="60">
        <v>28517028</v>
      </c>
      <c r="X42" s="60">
        <v>-1791909814</v>
      </c>
      <c r="Y42" s="61">
        <v>-6283.65</v>
      </c>
      <c r="Z42" s="62">
        <v>28517028</v>
      </c>
    </row>
    <row r="43" spans="1:26" ht="13.5">
      <c r="A43" s="58" t="s">
        <v>63</v>
      </c>
      <c r="B43" s="19">
        <v>-27738850</v>
      </c>
      <c r="C43" s="19">
        <v>0</v>
      </c>
      <c r="D43" s="59">
        <v>-13953000</v>
      </c>
      <c r="E43" s="60">
        <v>-13953000</v>
      </c>
      <c r="F43" s="60">
        <v>-5035221</v>
      </c>
      <c r="G43" s="60">
        <v>-7960405</v>
      </c>
      <c r="H43" s="60">
        <v>0</v>
      </c>
      <c r="I43" s="60">
        <v>-12995626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-39139</v>
      </c>
      <c r="Q43" s="60">
        <v>-39139</v>
      </c>
      <c r="R43" s="60">
        <v>0</v>
      </c>
      <c r="S43" s="60">
        <v>0</v>
      </c>
      <c r="T43" s="60">
        <v>0</v>
      </c>
      <c r="U43" s="60">
        <v>0</v>
      </c>
      <c r="V43" s="60">
        <v>-13034765</v>
      </c>
      <c r="W43" s="60">
        <v>-13953000</v>
      </c>
      <c r="X43" s="60">
        <v>918235</v>
      </c>
      <c r="Y43" s="61">
        <v>-6.58</v>
      </c>
      <c r="Z43" s="62">
        <v>-13953000</v>
      </c>
    </row>
    <row r="44" spans="1:26" ht="13.5">
      <c r="A44" s="58" t="s">
        <v>64</v>
      </c>
      <c r="B44" s="19">
        <v>-978180</v>
      </c>
      <c r="C44" s="19">
        <v>0</v>
      </c>
      <c r="D44" s="59">
        <v>-330912</v>
      </c>
      <c r="E44" s="60">
        <v>-330912</v>
      </c>
      <c r="F44" s="60">
        <v>0</v>
      </c>
      <c r="G44" s="60">
        <v>0</v>
      </c>
      <c r="H44" s="60">
        <v>625220</v>
      </c>
      <c r="I44" s="60">
        <v>625220</v>
      </c>
      <c r="J44" s="60">
        <v>381080</v>
      </c>
      <c r="K44" s="60">
        <v>2271920</v>
      </c>
      <c r="L44" s="60">
        <v>14546</v>
      </c>
      <c r="M44" s="60">
        <v>2667546</v>
      </c>
      <c r="N44" s="60">
        <v>1447820</v>
      </c>
      <c r="O44" s="60">
        <v>-13117</v>
      </c>
      <c r="P44" s="60">
        <v>-537219</v>
      </c>
      <c r="Q44" s="60">
        <v>897484</v>
      </c>
      <c r="R44" s="60">
        <v>1484440</v>
      </c>
      <c r="S44" s="60">
        <v>9352</v>
      </c>
      <c r="T44" s="60">
        <v>0</v>
      </c>
      <c r="U44" s="60">
        <v>1493792</v>
      </c>
      <c r="V44" s="60">
        <v>5684042</v>
      </c>
      <c r="W44" s="60">
        <v>-330912</v>
      </c>
      <c r="X44" s="60">
        <v>6014954</v>
      </c>
      <c r="Y44" s="61">
        <v>-1817.69</v>
      </c>
      <c r="Z44" s="62">
        <v>-330912</v>
      </c>
    </row>
    <row r="45" spans="1:26" ht="13.5">
      <c r="A45" s="70" t="s">
        <v>65</v>
      </c>
      <c r="B45" s="22">
        <v>14265012</v>
      </c>
      <c r="C45" s="22">
        <v>0</v>
      </c>
      <c r="D45" s="99">
        <v>11057116</v>
      </c>
      <c r="E45" s="100">
        <v>11057116</v>
      </c>
      <c r="F45" s="100">
        <v>-1972927</v>
      </c>
      <c r="G45" s="100">
        <v>8342415</v>
      </c>
      <c r="H45" s="100">
        <v>-334996145</v>
      </c>
      <c r="I45" s="100">
        <v>-334996145</v>
      </c>
      <c r="J45" s="100">
        <v>-1099157728</v>
      </c>
      <c r="K45" s="100">
        <v>-1288825008</v>
      </c>
      <c r="L45" s="100">
        <v>-1285409365</v>
      </c>
      <c r="M45" s="100">
        <v>-1285409365</v>
      </c>
      <c r="N45" s="100">
        <v>-1525938165</v>
      </c>
      <c r="O45" s="100">
        <v>-1534319551</v>
      </c>
      <c r="P45" s="100">
        <v>-1526305869</v>
      </c>
      <c r="Q45" s="100">
        <v>-1525938165</v>
      </c>
      <c r="R45" s="100">
        <v>-1762341087</v>
      </c>
      <c r="S45" s="100">
        <v>-1768465229</v>
      </c>
      <c r="T45" s="100">
        <v>0</v>
      </c>
      <c r="U45" s="100">
        <v>-1768465229</v>
      </c>
      <c r="V45" s="100">
        <v>-1768465229</v>
      </c>
      <c r="W45" s="100">
        <v>11057116</v>
      </c>
      <c r="X45" s="100">
        <v>-1779522345</v>
      </c>
      <c r="Y45" s="101">
        <v>-16093.91</v>
      </c>
      <c r="Z45" s="102">
        <v>11057116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5267447</v>
      </c>
      <c r="C49" s="52">
        <v>0</v>
      </c>
      <c r="D49" s="129">
        <v>26049469</v>
      </c>
      <c r="E49" s="54">
        <v>3528422</v>
      </c>
      <c r="F49" s="54">
        <v>0</v>
      </c>
      <c r="G49" s="54">
        <v>0</v>
      </c>
      <c r="H49" s="54">
        <v>0</v>
      </c>
      <c r="I49" s="54">
        <v>1247158</v>
      </c>
      <c r="J49" s="54">
        <v>0</v>
      </c>
      <c r="K49" s="54">
        <v>0</v>
      </c>
      <c r="L49" s="54">
        <v>0</v>
      </c>
      <c r="M49" s="54">
        <v>1030068</v>
      </c>
      <c r="N49" s="54">
        <v>0</v>
      </c>
      <c r="O49" s="54">
        <v>0</v>
      </c>
      <c r="P49" s="54">
        <v>0</v>
      </c>
      <c r="Q49" s="54">
        <v>2413708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39536272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107728</v>
      </c>
      <c r="C51" s="52">
        <v>0</v>
      </c>
      <c r="D51" s="129">
        <v>273560</v>
      </c>
      <c r="E51" s="54">
        <v>253300</v>
      </c>
      <c r="F51" s="54">
        <v>0</v>
      </c>
      <c r="G51" s="54">
        <v>0</v>
      </c>
      <c r="H51" s="54">
        <v>0</v>
      </c>
      <c r="I51" s="54">
        <v>40532</v>
      </c>
      <c r="J51" s="54">
        <v>0</v>
      </c>
      <c r="K51" s="54">
        <v>0</v>
      </c>
      <c r="L51" s="54">
        <v>0</v>
      </c>
      <c r="M51" s="54">
        <v>156484</v>
      </c>
      <c r="N51" s="54">
        <v>0</v>
      </c>
      <c r="O51" s="54">
        <v>0</v>
      </c>
      <c r="P51" s="54">
        <v>0</v>
      </c>
      <c r="Q51" s="54">
        <v>45252</v>
      </c>
      <c r="R51" s="54">
        <v>0</v>
      </c>
      <c r="S51" s="54">
        <v>0</v>
      </c>
      <c r="T51" s="54">
        <v>0</v>
      </c>
      <c r="U51" s="54">
        <v>422997</v>
      </c>
      <c r="V51" s="54">
        <v>1076614</v>
      </c>
      <c r="W51" s="54">
        <v>2376467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86.32633516603532</v>
      </c>
      <c r="C58" s="5">
        <f>IF(C67=0,0,+(C76/C67)*100)</f>
        <v>0</v>
      </c>
      <c r="D58" s="6">
        <f aca="true" t="shared" si="6" ref="D58:Z58">IF(D67=0,0,+(D76/D67)*100)</f>
        <v>82.7903195375621</v>
      </c>
      <c r="E58" s="7">
        <f t="shared" si="6"/>
        <v>82.7903195375621</v>
      </c>
      <c r="F58" s="7">
        <f t="shared" si="6"/>
        <v>15.631925256032792</v>
      </c>
      <c r="G58" s="7">
        <f t="shared" si="6"/>
        <v>86.11619408494812</v>
      </c>
      <c r="H58" s="7">
        <f t="shared" si="6"/>
        <v>9872.372022862495</v>
      </c>
      <c r="I58" s="7">
        <f t="shared" si="6"/>
        <v>1900.644126106959</v>
      </c>
      <c r="J58" s="7">
        <f t="shared" si="6"/>
        <v>10581.373438203549</v>
      </c>
      <c r="K58" s="7">
        <f t="shared" si="6"/>
        <v>9857.553078431298</v>
      </c>
      <c r="L58" s="7">
        <f t="shared" si="6"/>
        <v>100</v>
      </c>
      <c r="M58" s="7">
        <f t="shared" si="6"/>
        <v>4746.151946993098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0</v>
      </c>
      <c r="T58" s="7">
        <f t="shared" si="6"/>
        <v>0</v>
      </c>
      <c r="U58" s="7">
        <f t="shared" si="6"/>
        <v>101.40054206324125</v>
      </c>
      <c r="V58" s="7">
        <f t="shared" si="6"/>
        <v>226.68005122718134</v>
      </c>
      <c r="W58" s="7">
        <f t="shared" si="6"/>
        <v>82.7903195375621</v>
      </c>
      <c r="X58" s="7">
        <f t="shared" si="6"/>
        <v>0</v>
      </c>
      <c r="Y58" s="7">
        <f t="shared" si="6"/>
        <v>0</v>
      </c>
      <c r="Z58" s="8">
        <f t="shared" si="6"/>
        <v>82.7903195375621</v>
      </c>
    </row>
    <row r="59" spans="1:26" ht="13.5">
      <c r="A59" s="37" t="s">
        <v>31</v>
      </c>
      <c r="B59" s="9">
        <f aca="true" t="shared" si="7" ref="B59:Z66">IF(B68=0,0,+(B77/B68)*100)</f>
        <v>52.5090803858385</v>
      </c>
      <c r="C59" s="9">
        <f t="shared" si="7"/>
        <v>0</v>
      </c>
      <c r="D59" s="2">
        <f t="shared" si="7"/>
        <v>68.4931506849315</v>
      </c>
      <c r="E59" s="10">
        <f t="shared" si="7"/>
        <v>68.4931506849315</v>
      </c>
      <c r="F59" s="10">
        <f t="shared" si="7"/>
        <v>3.55741406582711</v>
      </c>
      <c r="G59" s="10">
        <f t="shared" si="7"/>
        <v>197999.45533769066</v>
      </c>
      <c r="H59" s="10">
        <f t="shared" si="7"/>
        <v>10149.25880640466</v>
      </c>
      <c r="I59" s="10">
        <f t="shared" si="7"/>
        <v>48.49252927953513</v>
      </c>
      <c r="J59" s="10">
        <f t="shared" si="7"/>
        <v>10000.013884260803</v>
      </c>
      <c r="K59" s="10">
        <f t="shared" si="7"/>
        <v>10000.422535211266</v>
      </c>
      <c r="L59" s="10">
        <f t="shared" si="7"/>
        <v>100</v>
      </c>
      <c r="M59" s="10">
        <f t="shared" si="7"/>
        <v>10013.48499461054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0</v>
      </c>
      <c r="T59" s="10">
        <f t="shared" si="7"/>
        <v>0</v>
      </c>
      <c r="U59" s="10">
        <f t="shared" si="7"/>
        <v>99.47793461401821</v>
      </c>
      <c r="V59" s="10">
        <f t="shared" si="7"/>
        <v>61.9123411573266</v>
      </c>
      <c r="W59" s="10">
        <f t="shared" si="7"/>
        <v>68.4931506849315</v>
      </c>
      <c r="X59" s="10">
        <f t="shared" si="7"/>
        <v>0</v>
      </c>
      <c r="Y59" s="10">
        <f t="shared" si="7"/>
        <v>0</v>
      </c>
      <c r="Z59" s="11">
        <f t="shared" si="7"/>
        <v>68.4931506849315</v>
      </c>
    </row>
    <row r="60" spans="1:26" ht="13.5">
      <c r="A60" s="38" t="s">
        <v>32</v>
      </c>
      <c r="B60" s="12">
        <f t="shared" si="7"/>
        <v>94.68764857129382</v>
      </c>
      <c r="C60" s="12">
        <f t="shared" si="7"/>
        <v>0</v>
      </c>
      <c r="D60" s="3">
        <f t="shared" si="7"/>
        <v>86.6638616853973</v>
      </c>
      <c r="E60" s="13">
        <f t="shared" si="7"/>
        <v>86.6638616853973</v>
      </c>
      <c r="F60" s="13">
        <f t="shared" si="7"/>
        <v>26.55643106235589</v>
      </c>
      <c r="G60" s="13">
        <f t="shared" si="7"/>
        <v>75.18822386276457</v>
      </c>
      <c r="H60" s="13">
        <f t="shared" si="7"/>
        <v>9870.286658214194</v>
      </c>
      <c r="I60" s="13">
        <f t="shared" si="7"/>
        <v>2763.30345297544</v>
      </c>
      <c r="J60" s="13">
        <f t="shared" si="7"/>
        <v>10639.995162689915</v>
      </c>
      <c r="K60" s="13">
        <f t="shared" si="7"/>
        <v>9709.491007232402</v>
      </c>
      <c r="L60" s="13">
        <f t="shared" si="7"/>
        <v>100</v>
      </c>
      <c r="M60" s="13">
        <f t="shared" si="7"/>
        <v>4342.812131853363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0</v>
      </c>
      <c r="T60" s="13">
        <f t="shared" si="7"/>
        <v>0</v>
      </c>
      <c r="U60" s="13">
        <f t="shared" si="7"/>
        <v>101.42275477038993</v>
      </c>
      <c r="V60" s="13">
        <f t="shared" si="7"/>
        <v>228.05328013499405</v>
      </c>
      <c r="W60" s="13">
        <f t="shared" si="7"/>
        <v>86.6638616853973</v>
      </c>
      <c r="X60" s="13">
        <f t="shared" si="7"/>
        <v>0</v>
      </c>
      <c r="Y60" s="13">
        <f t="shared" si="7"/>
        <v>0</v>
      </c>
      <c r="Z60" s="14">
        <f t="shared" si="7"/>
        <v>86.6638616853973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95.60917242214953</v>
      </c>
      <c r="E61" s="13">
        <f t="shared" si="7"/>
        <v>95.60917242214953</v>
      </c>
      <c r="F61" s="13">
        <f t="shared" si="7"/>
        <v>80.04256914844142</v>
      </c>
      <c r="G61" s="13">
        <f t="shared" si="7"/>
        <v>62.66316064244051</v>
      </c>
      <c r="H61" s="13">
        <f t="shared" si="7"/>
        <v>9740.344272595536</v>
      </c>
      <c r="I61" s="13">
        <f t="shared" si="7"/>
        <v>3140.198417651717</v>
      </c>
      <c r="J61" s="13">
        <f t="shared" si="7"/>
        <v>10861.198933214353</v>
      </c>
      <c r="K61" s="13">
        <f t="shared" si="7"/>
        <v>9814.790019819122</v>
      </c>
      <c r="L61" s="13">
        <f t="shared" si="7"/>
        <v>100</v>
      </c>
      <c r="M61" s="13">
        <f t="shared" si="7"/>
        <v>4508.688863526471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0</v>
      </c>
      <c r="T61" s="13">
        <f t="shared" si="7"/>
        <v>0</v>
      </c>
      <c r="U61" s="13">
        <f t="shared" si="7"/>
        <v>101.70586100523089</v>
      </c>
      <c r="V61" s="13">
        <f t="shared" si="7"/>
        <v>188.92237792099775</v>
      </c>
      <c r="W61" s="13">
        <f t="shared" si="7"/>
        <v>95.60917242214953</v>
      </c>
      <c r="X61" s="13">
        <f t="shared" si="7"/>
        <v>0</v>
      </c>
      <c r="Y61" s="13">
        <f t="shared" si="7"/>
        <v>0</v>
      </c>
      <c r="Z61" s="14">
        <f t="shared" si="7"/>
        <v>95.60917242214953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69.82445539288027</v>
      </c>
      <c r="E62" s="13">
        <f t="shared" si="7"/>
        <v>69.82445539288027</v>
      </c>
      <c r="F62" s="13">
        <f t="shared" si="7"/>
        <v>88.9705458247707</v>
      </c>
      <c r="G62" s="13">
        <f t="shared" si="7"/>
        <v>210.52366401224916</v>
      </c>
      <c r="H62" s="13">
        <f t="shared" si="7"/>
        <v>10085.273562409666</v>
      </c>
      <c r="I62" s="13">
        <f t="shared" si="7"/>
        <v>7461.83834909485</v>
      </c>
      <c r="J62" s="13">
        <f t="shared" si="7"/>
        <v>10412.901689226037</v>
      </c>
      <c r="K62" s="13">
        <f t="shared" si="7"/>
        <v>9914.590043653165</v>
      </c>
      <c r="L62" s="13">
        <f t="shared" si="7"/>
        <v>99.99473851901001</v>
      </c>
      <c r="M62" s="13">
        <f t="shared" si="7"/>
        <v>2115.6911380080564</v>
      </c>
      <c r="N62" s="13">
        <f t="shared" si="7"/>
        <v>100.26435743542008</v>
      </c>
      <c r="O62" s="13">
        <f t="shared" si="7"/>
        <v>100.00007738925791</v>
      </c>
      <c r="P62" s="13">
        <f t="shared" si="7"/>
        <v>105.50424312306433</v>
      </c>
      <c r="Q62" s="13">
        <f t="shared" si="7"/>
        <v>100.22266086979721</v>
      </c>
      <c r="R62" s="13">
        <f t="shared" si="7"/>
        <v>100.47397227904492</v>
      </c>
      <c r="S62" s="13">
        <f t="shared" si="7"/>
        <v>0</v>
      </c>
      <c r="T62" s="13">
        <f t="shared" si="7"/>
        <v>0</v>
      </c>
      <c r="U62" s="13">
        <f t="shared" si="7"/>
        <v>101.20511343001534</v>
      </c>
      <c r="V62" s="13">
        <f t="shared" si="7"/>
        <v>-432.8150106684319</v>
      </c>
      <c r="W62" s="13">
        <f t="shared" si="7"/>
        <v>69.82445539288027</v>
      </c>
      <c r="X62" s="13">
        <f t="shared" si="7"/>
        <v>0</v>
      </c>
      <c r="Y62" s="13">
        <f t="shared" si="7"/>
        <v>0</v>
      </c>
      <c r="Z62" s="14">
        <f t="shared" si="7"/>
        <v>69.82445539288027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100.00404024079835</v>
      </c>
      <c r="E63" s="13">
        <f t="shared" si="7"/>
        <v>100.00404024079835</v>
      </c>
      <c r="F63" s="13">
        <f t="shared" si="7"/>
        <v>2.307411911067177</v>
      </c>
      <c r="G63" s="13">
        <f t="shared" si="7"/>
        <v>-41099.896211728075</v>
      </c>
      <c r="H63" s="13">
        <f t="shared" si="7"/>
        <v>0</v>
      </c>
      <c r="I63" s="13">
        <f t="shared" si="7"/>
        <v>6.736994488210454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6.751238560859243</v>
      </c>
      <c r="W63" s="13">
        <f t="shared" si="7"/>
        <v>100.00404024079835</v>
      </c>
      <c r="X63" s="13">
        <f t="shared" si="7"/>
        <v>0</v>
      </c>
      <c r="Y63" s="13">
        <f t="shared" si="7"/>
        <v>0</v>
      </c>
      <c r="Z63" s="14">
        <f t="shared" si="7"/>
        <v>100.00404024079835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56.32414189374491</v>
      </c>
      <c r="E64" s="13">
        <f t="shared" si="7"/>
        <v>56.32414189374491</v>
      </c>
      <c r="F64" s="13">
        <f t="shared" si="7"/>
        <v>30.96408296073814</v>
      </c>
      <c r="G64" s="13">
        <f t="shared" si="7"/>
        <v>40.246502986647215</v>
      </c>
      <c r="H64" s="13">
        <f t="shared" si="7"/>
        <v>0</v>
      </c>
      <c r="I64" s="13">
        <f t="shared" si="7"/>
        <v>5035.888268183659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20286.189198049837</v>
      </c>
      <c r="W64" s="13">
        <f t="shared" si="7"/>
        <v>56.32414189374491</v>
      </c>
      <c r="X64" s="13">
        <f t="shared" si="7"/>
        <v>0</v>
      </c>
      <c r="Y64" s="13">
        <f t="shared" si="7"/>
        <v>0</v>
      </c>
      <c r="Z64" s="14">
        <f t="shared" si="7"/>
        <v>56.32414189374491</v>
      </c>
    </row>
    <row r="65" spans="1:26" ht="13.5">
      <c r="A65" s="39" t="s">
        <v>107</v>
      </c>
      <c r="B65" s="12">
        <f t="shared" si="7"/>
        <v>0.007892011755884396</v>
      </c>
      <c r="C65" s="12">
        <f t="shared" si="7"/>
        <v>0</v>
      </c>
      <c r="D65" s="3">
        <f t="shared" si="7"/>
        <v>81.68797002471366</v>
      </c>
      <c r="E65" s="13">
        <f t="shared" si="7"/>
        <v>81.68797002471366</v>
      </c>
      <c r="F65" s="13">
        <f t="shared" si="7"/>
        <v>100</v>
      </c>
      <c r="G65" s="13">
        <f t="shared" si="7"/>
        <v>99.99219847090029</v>
      </c>
      <c r="H65" s="13">
        <f t="shared" si="7"/>
        <v>0</v>
      </c>
      <c r="I65" s="13">
        <f t="shared" si="7"/>
        <v>2.202752029697385</v>
      </c>
      <c r="J65" s="13">
        <f t="shared" si="7"/>
        <v>0.07114533442363355</v>
      </c>
      <c r="K65" s="13">
        <f t="shared" si="7"/>
        <v>0</v>
      </c>
      <c r="L65" s="13">
        <f t="shared" si="7"/>
        <v>0</v>
      </c>
      <c r="M65" s="13">
        <f t="shared" si="7"/>
        <v>0.035586625434333344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0.011277808468182242</v>
      </c>
      <c r="W65" s="13">
        <f t="shared" si="7"/>
        <v>81.68797002471366</v>
      </c>
      <c r="X65" s="13">
        <f t="shared" si="7"/>
        <v>0</v>
      </c>
      <c r="Y65" s="13">
        <f t="shared" si="7"/>
        <v>0</v>
      </c>
      <c r="Z65" s="14">
        <f t="shared" si="7"/>
        <v>81.68797002471366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59.94020319303338</v>
      </c>
      <c r="E66" s="16">
        <f t="shared" si="7"/>
        <v>59.94020319303338</v>
      </c>
      <c r="F66" s="16">
        <f t="shared" si="7"/>
        <v>0</v>
      </c>
      <c r="G66" s="16">
        <f t="shared" si="7"/>
        <v>0</v>
      </c>
      <c r="H66" s="16">
        <f t="shared" si="7"/>
        <v>9999.952231733416</v>
      </c>
      <c r="I66" s="16">
        <f t="shared" si="7"/>
        <v>381.34250164674063</v>
      </c>
      <c r="J66" s="16">
        <f t="shared" si="7"/>
        <v>9999.998320607941</v>
      </c>
      <c r="K66" s="16">
        <f t="shared" si="7"/>
        <v>10000.001395511605</v>
      </c>
      <c r="L66" s="16">
        <f t="shared" si="7"/>
        <v>100</v>
      </c>
      <c r="M66" s="16">
        <f t="shared" si="7"/>
        <v>10000.039202667595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0</v>
      </c>
      <c r="T66" s="16">
        <f t="shared" si="7"/>
        <v>0</v>
      </c>
      <c r="U66" s="16">
        <f t="shared" si="7"/>
        <v>101.12673546431009</v>
      </c>
      <c r="V66" s="16">
        <f t="shared" si="7"/>
        <v>235.1672716374428</v>
      </c>
      <c r="W66" s="16">
        <f t="shared" si="7"/>
        <v>59.94020319303338</v>
      </c>
      <c r="X66" s="16">
        <f t="shared" si="7"/>
        <v>0</v>
      </c>
      <c r="Y66" s="16">
        <f t="shared" si="7"/>
        <v>0</v>
      </c>
      <c r="Z66" s="17">
        <f t="shared" si="7"/>
        <v>59.94020319303338</v>
      </c>
    </row>
    <row r="67" spans="1:26" ht="13.5" hidden="1">
      <c r="A67" s="41" t="s">
        <v>285</v>
      </c>
      <c r="B67" s="24">
        <v>109853285</v>
      </c>
      <c r="C67" s="24"/>
      <c r="D67" s="25">
        <v>150266747</v>
      </c>
      <c r="E67" s="26">
        <v>150266747</v>
      </c>
      <c r="F67" s="26">
        <v>50744965</v>
      </c>
      <c r="G67" s="26">
        <v>12050579</v>
      </c>
      <c r="H67" s="26">
        <v>14742223</v>
      </c>
      <c r="I67" s="26">
        <v>77537767</v>
      </c>
      <c r="J67" s="26">
        <v>9494275</v>
      </c>
      <c r="K67" s="26">
        <v>1826401</v>
      </c>
      <c r="L67" s="26">
        <v>13933394</v>
      </c>
      <c r="M67" s="26">
        <v>25254070</v>
      </c>
      <c r="N67" s="26">
        <v>1273294330</v>
      </c>
      <c r="O67" s="26">
        <v>1188533</v>
      </c>
      <c r="P67" s="26">
        <v>8026712</v>
      </c>
      <c r="Q67" s="26">
        <v>1282509575</v>
      </c>
      <c r="R67" s="26">
        <v>650242948</v>
      </c>
      <c r="S67" s="26"/>
      <c r="T67" s="26"/>
      <c r="U67" s="26">
        <v>650242948</v>
      </c>
      <c r="V67" s="26">
        <v>2035544360</v>
      </c>
      <c r="W67" s="26">
        <v>150266747</v>
      </c>
      <c r="X67" s="26"/>
      <c r="Y67" s="25"/>
      <c r="Z67" s="27">
        <v>150266747</v>
      </c>
    </row>
    <row r="68" spans="1:26" ht="13.5" hidden="1">
      <c r="A68" s="37" t="s">
        <v>31</v>
      </c>
      <c r="B68" s="19">
        <v>21776883</v>
      </c>
      <c r="C68" s="19"/>
      <c r="D68" s="20">
        <v>21900000</v>
      </c>
      <c r="E68" s="21">
        <v>21900000</v>
      </c>
      <c r="F68" s="21">
        <v>23347493</v>
      </c>
      <c r="G68" s="21">
        <v>918</v>
      </c>
      <c r="H68" s="21">
        <v>85875</v>
      </c>
      <c r="I68" s="21">
        <v>23434286</v>
      </c>
      <c r="J68" s="21">
        <v>36012</v>
      </c>
      <c r="K68" s="21">
        <v>-710</v>
      </c>
      <c r="L68" s="21">
        <v>-48</v>
      </c>
      <c r="M68" s="21">
        <v>35254</v>
      </c>
      <c r="N68" s="21">
        <v>-42244</v>
      </c>
      <c r="O68" s="21">
        <v>-2471</v>
      </c>
      <c r="P68" s="21">
        <v>964</v>
      </c>
      <c r="Q68" s="21">
        <v>-43751</v>
      </c>
      <c r="R68" s="21">
        <v>-923256</v>
      </c>
      <c r="S68" s="21"/>
      <c r="T68" s="21"/>
      <c r="U68" s="21">
        <v>-923256</v>
      </c>
      <c r="V68" s="21">
        <v>22502533</v>
      </c>
      <c r="W68" s="21">
        <v>21900000</v>
      </c>
      <c r="X68" s="21"/>
      <c r="Y68" s="20"/>
      <c r="Z68" s="23">
        <v>21900000</v>
      </c>
    </row>
    <row r="69" spans="1:26" ht="13.5" hidden="1">
      <c r="A69" s="38" t="s">
        <v>32</v>
      </c>
      <c r="B69" s="19">
        <v>88076402</v>
      </c>
      <c r="C69" s="19"/>
      <c r="D69" s="20">
        <v>121476747</v>
      </c>
      <c r="E69" s="21">
        <v>121476747</v>
      </c>
      <c r="F69" s="21">
        <v>26742479</v>
      </c>
      <c r="G69" s="21">
        <v>11384582</v>
      </c>
      <c r="H69" s="21">
        <v>14604012</v>
      </c>
      <c r="I69" s="21">
        <v>52731073</v>
      </c>
      <c r="J69" s="21">
        <v>8624628</v>
      </c>
      <c r="K69" s="21">
        <v>895553</v>
      </c>
      <c r="L69" s="21">
        <v>13933449</v>
      </c>
      <c r="M69" s="21">
        <v>23453630</v>
      </c>
      <c r="N69" s="21">
        <v>1199537992</v>
      </c>
      <c r="O69" s="21">
        <v>706585</v>
      </c>
      <c r="P69" s="21">
        <v>7703834</v>
      </c>
      <c r="Q69" s="21">
        <v>1207948411</v>
      </c>
      <c r="R69" s="21">
        <v>596307542</v>
      </c>
      <c r="S69" s="21"/>
      <c r="T69" s="21"/>
      <c r="U69" s="21">
        <v>596307542</v>
      </c>
      <c r="V69" s="21">
        <v>1880440656</v>
      </c>
      <c r="W69" s="21">
        <v>121476747</v>
      </c>
      <c r="X69" s="21"/>
      <c r="Y69" s="20"/>
      <c r="Z69" s="23">
        <v>121476747</v>
      </c>
    </row>
    <row r="70" spans="1:26" ht="13.5" hidden="1">
      <c r="A70" s="39" t="s">
        <v>103</v>
      </c>
      <c r="B70" s="19"/>
      <c r="C70" s="19"/>
      <c r="D70" s="20">
        <v>79228800</v>
      </c>
      <c r="E70" s="21">
        <v>79228800</v>
      </c>
      <c r="F70" s="21">
        <v>6149524</v>
      </c>
      <c r="G70" s="21">
        <v>9531404</v>
      </c>
      <c r="H70" s="21">
        <v>7295556</v>
      </c>
      <c r="I70" s="21">
        <v>22976484</v>
      </c>
      <c r="J70" s="21">
        <v>6454905</v>
      </c>
      <c r="K70" s="21">
        <v>1404704</v>
      </c>
      <c r="L70" s="21">
        <v>10991556</v>
      </c>
      <c r="M70" s="21">
        <v>18851165</v>
      </c>
      <c r="N70" s="21">
        <v>1294642338</v>
      </c>
      <c r="O70" s="21">
        <v>-1809457</v>
      </c>
      <c r="P70" s="21">
        <v>4596265</v>
      </c>
      <c r="Q70" s="21">
        <v>1297429146</v>
      </c>
      <c r="R70" s="21">
        <v>388367867</v>
      </c>
      <c r="S70" s="21"/>
      <c r="T70" s="21"/>
      <c r="U70" s="21">
        <v>388367867</v>
      </c>
      <c r="V70" s="21">
        <v>1727624662</v>
      </c>
      <c r="W70" s="21">
        <v>79228800</v>
      </c>
      <c r="X70" s="21"/>
      <c r="Y70" s="20"/>
      <c r="Z70" s="23">
        <v>79228800</v>
      </c>
    </row>
    <row r="71" spans="1:26" ht="13.5" hidden="1">
      <c r="A71" s="39" t="s">
        <v>104</v>
      </c>
      <c r="B71" s="19"/>
      <c r="C71" s="19"/>
      <c r="D71" s="20">
        <v>22003752</v>
      </c>
      <c r="E71" s="21">
        <v>22003752</v>
      </c>
      <c r="F71" s="21">
        <v>1543041</v>
      </c>
      <c r="G71" s="21">
        <v>611308</v>
      </c>
      <c r="H71" s="21">
        <v>6026230</v>
      </c>
      <c r="I71" s="21">
        <v>8180579</v>
      </c>
      <c r="J71" s="21">
        <v>898518</v>
      </c>
      <c r="K71" s="21">
        <v>-513823</v>
      </c>
      <c r="L71" s="21">
        <v>1710545</v>
      </c>
      <c r="M71" s="21">
        <v>2095240</v>
      </c>
      <c r="N71" s="21">
        <v>-218740963</v>
      </c>
      <c r="O71" s="21">
        <v>1292169</v>
      </c>
      <c r="P71" s="21">
        <v>1781353</v>
      </c>
      <c r="Q71" s="21">
        <v>-215667441</v>
      </c>
      <c r="R71" s="21">
        <v>84334468</v>
      </c>
      <c r="S71" s="21"/>
      <c r="T71" s="21"/>
      <c r="U71" s="21">
        <v>84334468</v>
      </c>
      <c r="V71" s="21">
        <v>-121057154</v>
      </c>
      <c r="W71" s="21">
        <v>22003752</v>
      </c>
      <c r="X71" s="21"/>
      <c r="Y71" s="20"/>
      <c r="Z71" s="23">
        <v>22003752</v>
      </c>
    </row>
    <row r="72" spans="1:26" ht="13.5" hidden="1">
      <c r="A72" s="39" t="s">
        <v>105</v>
      </c>
      <c r="B72" s="19"/>
      <c r="C72" s="19"/>
      <c r="D72" s="20">
        <v>6187750</v>
      </c>
      <c r="E72" s="21">
        <v>6187750</v>
      </c>
      <c r="F72" s="21">
        <v>17804450</v>
      </c>
      <c r="G72" s="21">
        <v>-1927</v>
      </c>
      <c r="H72" s="21">
        <v>51388</v>
      </c>
      <c r="I72" s="21">
        <v>17853911</v>
      </c>
      <c r="J72" s="21">
        <v>38517</v>
      </c>
      <c r="K72" s="21">
        <v>4389</v>
      </c>
      <c r="L72" s="21">
        <v>-90</v>
      </c>
      <c r="M72" s="21">
        <v>42816</v>
      </c>
      <c r="N72" s="21">
        <v>-578258</v>
      </c>
      <c r="O72" s="21">
        <v>1</v>
      </c>
      <c r="P72" s="21">
        <v>98050</v>
      </c>
      <c r="Q72" s="21">
        <v>-480207</v>
      </c>
      <c r="R72" s="21">
        <v>399722</v>
      </c>
      <c r="S72" s="21"/>
      <c r="T72" s="21"/>
      <c r="U72" s="21">
        <v>399722</v>
      </c>
      <c r="V72" s="21">
        <v>17816242</v>
      </c>
      <c r="W72" s="21">
        <v>6187750</v>
      </c>
      <c r="X72" s="21"/>
      <c r="Y72" s="20"/>
      <c r="Z72" s="23">
        <v>6187750</v>
      </c>
    </row>
    <row r="73" spans="1:26" ht="13.5" hidden="1">
      <c r="A73" s="39" t="s">
        <v>106</v>
      </c>
      <c r="B73" s="19"/>
      <c r="C73" s="19"/>
      <c r="D73" s="20">
        <v>13830659</v>
      </c>
      <c r="E73" s="21">
        <v>13830659</v>
      </c>
      <c r="F73" s="21">
        <v>1230558</v>
      </c>
      <c r="G73" s="21">
        <v>1230979</v>
      </c>
      <c r="H73" s="21"/>
      <c r="I73" s="21">
        <v>2461537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2461537</v>
      </c>
      <c r="W73" s="21">
        <v>13830659</v>
      </c>
      <c r="X73" s="21"/>
      <c r="Y73" s="20"/>
      <c r="Z73" s="23">
        <v>13830659</v>
      </c>
    </row>
    <row r="74" spans="1:26" ht="13.5" hidden="1">
      <c r="A74" s="39" t="s">
        <v>107</v>
      </c>
      <c r="B74" s="19">
        <v>88076402</v>
      </c>
      <c r="C74" s="19"/>
      <c r="D74" s="20">
        <v>225786</v>
      </c>
      <c r="E74" s="21">
        <v>225786</v>
      </c>
      <c r="F74" s="21">
        <v>14906</v>
      </c>
      <c r="G74" s="21">
        <v>12818</v>
      </c>
      <c r="H74" s="21">
        <v>1230838</v>
      </c>
      <c r="I74" s="21">
        <v>1258562</v>
      </c>
      <c r="J74" s="21">
        <v>1232688</v>
      </c>
      <c r="K74" s="21">
        <v>283</v>
      </c>
      <c r="L74" s="21">
        <v>1231438</v>
      </c>
      <c r="M74" s="21">
        <v>2464409</v>
      </c>
      <c r="N74" s="21">
        <v>124214875</v>
      </c>
      <c r="O74" s="21">
        <v>1223872</v>
      </c>
      <c r="P74" s="21">
        <v>1228166</v>
      </c>
      <c r="Q74" s="21">
        <v>126666913</v>
      </c>
      <c r="R74" s="21">
        <v>123205485</v>
      </c>
      <c r="S74" s="21"/>
      <c r="T74" s="21"/>
      <c r="U74" s="21">
        <v>123205485</v>
      </c>
      <c r="V74" s="21">
        <v>253595369</v>
      </c>
      <c r="W74" s="21">
        <v>225786</v>
      </c>
      <c r="X74" s="21"/>
      <c r="Y74" s="20"/>
      <c r="Z74" s="23">
        <v>225786</v>
      </c>
    </row>
    <row r="75" spans="1:26" ht="13.5" hidden="1">
      <c r="A75" s="40" t="s">
        <v>110</v>
      </c>
      <c r="B75" s="28"/>
      <c r="C75" s="28"/>
      <c r="D75" s="29">
        <v>6890000</v>
      </c>
      <c r="E75" s="30">
        <v>6890000</v>
      </c>
      <c r="F75" s="30">
        <v>654993</v>
      </c>
      <c r="G75" s="30">
        <v>665079</v>
      </c>
      <c r="H75" s="30">
        <v>52336</v>
      </c>
      <c r="I75" s="30">
        <v>1372408</v>
      </c>
      <c r="J75" s="30">
        <v>833635</v>
      </c>
      <c r="K75" s="30">
        <v>931558</v>
      </c>
      <c r="L75" s="30">
        <v>-7</v>
      </c>
      <c r="M75" s="30">
        <v>1765186</v>
      </c>
      <c r="N75" s="30">
        <v>73798582</v>
      </c>
      <c r="O75" s="30">
        <v>484419</v>
      </c>
      <c r="P75" s="30">
        <v>321914</v>
      </c>
      <c r="Q75" s="30">
        <v>74604915</v>
      </c>
      <c r="R75" s="30">
        <v>54858662</v>
      </c>
      <c r="S75" s="30"/>
      <c r="T75" s="30"/>
      <c r="U75" s="30">
        <v>54858662</v>
      </c>
      <c r="V75" s="30">
        <v>132601171</v>
      </c>
      <c r="W75" s="30">
        <v>6890000</v>
      </c>
      <c r="X75" s="30"/>
      <c r="Y75" s="29"/>
      <c r="Z75" s="31">
        <v>6890000</v>
      </c>
    </row>
    <row r="76" spans="1:26" ht="13.5" hidden="1">
      <c r="A76" s="42" t="s">
        <v>286</v>
      </c>
      <c r="B76" s="32">
        <v>94832315</v>
      </c>
      <c r="C76" s="32"/>
      <c r="D76" s="33">
        <v>124406320</v>
      </c>
      <c r="E76" s="34">
        <v>124406320</v>
      </c>
      <c r="F76" s="34">
        <v>7932415</v>
      </c>
      <c r="G76" s="34">
        <v>10377500</v>
      </c>
      <c r="H76" s="34">
        <v>1455407099</v>
      </c>
      <c r="I76" s="34">
        <v>1473717014</v>
      </c>
      <c r="J76" s="34">
        <v>1004624693</v>
      </c>
      <c r="K76" s="34">
        <v>180038448</v>
      </c>
      <c r="L76" s="34">
        <v>13933394</v>
      </c>
      <c r="M76" s="34">
        <v>1198596535</v>
      </c>
      <c r="N76" s="34">
        <v>1273294330</v>
      </c>
      <c r="O76" s="34">
        <v>1188533</v>
      </c>
      <c r="P76" s="34">
        <v>8026712</v>
      </c>
      <c r="Q76" s="34">
        <v>1282509575</v>
      </c>
      <c r="R76" s="34">
        <v>650242948</v>
      </c>
      <c r="S76" s="34">
        <v>9106926</v>
      </c>
      <c r="T76" s="34"/>
      <c r="U76" s="34">
        <v>659349874</v>
      </c>
      <c r="V76" s="34">
        <v>4614172998</v>
      </c>
      <c r="W76" s="34">
        <v>124406320</v>
      </c>
      <c r="X76" s="34"/>
      <c r="Y76" s="33"/>
      <c r="Z76" s="35">
        <v>124406320</v>
      </c>
    </row>
    <row r="77" spans="1:26" ht="13.5" hidden="1">
      <c r="A77" s="37" t="s">
        <v>31</v>
      </c>
      <c r="B77" s="19">
        <v>11434841</v>
      </c>
      <c r="C77" s="19"/>
      <c r="D77" s="20">
        <v>15000000</v>
      </c>
      <c r="E77" s="21">
        <v>15000000</v>
      </c>
      <c r="F77" s="21">
        <v>830567</v>
      </c>
      <c r="G77" s="21">
        <v>1817635</v>
      </c>
      <c r="H77" s="21">
        <v>8715676</v>
      </c>
      <c r="I77" s="21">
        <v>11363878</v>
      </c>
      <c r="J77" s="21">
        <v>3601205</v>
      </c>
      <c r="K77" s="21">
        <v>-71003</v>
      </c>
      <c r="L77" s="21">
        <v>-48</v>
      </c>
      <c r="M77" s="21">
        <v>3530154</v>
      </c>
      <c r="N77" s="21">
        <v>-42244</v>
      </c>
      <c r="O77" s="21">
        <v>-2471</v>
      </c>
      <c r="P77" s="21">
        <v>964</v>
      </c>
      <c r="Q77" s="21">
        <v>-43751</v>
      </c>
      <c r="R77" s="21">
        <v>-923256</v>
      </c>
      <c r="S77" s="21">
        <v>4820</v>
      </c>
      <c r="T77" s="21"/>
      <c r="U77" s="21">
        <v>-918436</v>
      </c>
      <c r="V77" s="21">
        <v>13931845</v>
      </c>
      <c r="W77" s="21">
        <v>15000000</v>
      </c>
      <c r="X77" s="21"/>
      <c r="Y77" s="20"/>
      <c r="Z77" s="23">
        <v>15000000</v>
      </c>
    </row>
    <row r="78" spans="1:26" ht="13.5" hidden="1">
      <c r="A78" s="38" t="s">
        <v>32</v>
      </c>
      <c r="B78" s="19">
        <v>83397474</v>
      </c>
      <c r="C78" s="19"/>
      <c r="D78" s="20">
        <v>105276440</v>
      </c>
      <c r="E78" s="21">
        <v>105276440</v>
      </c>
      <c r="F78" s="21">
        <v>7101848</v>
      </c>
      <c r="G78" s="21">
        <v>8559865</v>
      </c>
      <c r="H78" s="21">
        <v>1441457848</v>
      </c>
      <c r="I78" s="21">
        <v>1457119561</v>
      </c>
      <c r="J78" s="21">
        <v>917660002</v>
      </c>
      <c r="K78" s="21">
        <v>86953638</v>
      </c>
      <c r="L78" s="21">
        <v>13933449</v>
      </c>
      <c r="M78" s="21">
        <v>1018547089</v>
      </c>
      <c r="N78" s="21">
        <v>1199537992</v>
      </c>
      <c r="O78" s="21">
        <v>706585</v>
      </c>
      <c r="P78" s="21">
        <v>7703834</v>
      </c>
      <c r="Q78" s="21">
        <v>1207948411</v>
      </c>
      <c r="R78" s="21">
        <v>596307542</v>
      </c>
      <c r="S78" s="21">
        <v>8483994</v>
      </c>
      <c r="T78" s="21"/>
      <c r="U78" s="21">
        <v>604791536</v>
      </c>
      <c r="V78" s="21">
        <v>4288406597</v>
      </c>
      <c r="W78" s="21">
        <v>105276440</v>
      </c>
      <c r="X78" s="21"/>
      <c r="Y78" s="20"/>
      <c r="Z78" s="23">
        <v>105276440</v>
      </c>
    </row>
    <row r="79" spans="1:26" ht="13.5" hidden="1">
      <c r="A79" s="39" t="s">
        <v>103</v>
      </c>
      <c r="B79" s="19">
        <v>57426194</v>
      </c>
      <c r="C79" s="19"/>
      <c r="D79" s="20">
        <v>75750000</v>
      </c>
      <c r="E79" s="21">
        <v>75750000</v>
      </c>
      <c r="F79" s="21">
        <v>4922237</v>
      </c>
      <c r="G79" s="21">
        <v>5972679</v>
      </c>
      <c r="H79" s="21">
        <v>710612271</v>
      </c>
      <c r="I79" s="21">
        <v>721507187</v>
      </c>
      <c r="J79" s="21">
        <v>701080073</v>
      </c>
      <c r="K79" s="21">
        <v>137868748</v>
      </c>
      <c r="L79" s="21">
        <v>10991556</v>
      </c>
      <c r="M79" s="21">
        <v>849940377</v>
      </c>
      <c r="N79" s="21">
        <v>1294642338</v>
      </c>
      <c r="O79" s="21">
        <v>-1809457</v>
      </c>
      <c r="P79" s="21">
        <v>4596265</v>
      </c>
      <c r="Q79" s="21">
        <v>1297429146</v>
      </c>
      <c r="R79" s="21">
        <v>388367867</v>
      </c>
      <c r="S79" s="21">
        <v>6625016</v>
      </c>
      <c r="T79" s="21"/>
      <c r="U79" s="21">
        <v>394992883</v>
      </c>
      <c r="V79" s="21">
        <v>3263869593</v>
      </c>
      <c r="W79" s="21">
        <v>75750000</v>
      </c>
      <c r="X79" s="21"/>
      <c r="Y79" s="20"/>
      <c r="Z79" s="23">
        <v>75750000</v>
      </c>
    </row>
    <row r="80" spans="1:26" ht="13.5" hidden="1">
      <c r="A80" s="39" t="s">
        <v>104</v>
      </c>
      <c r="B80" s="19">
        <v>14536470</v>
      </c>
      <c r="C80" s="19"/>
      <c r="D80" s="20">
        <v>15364000</v>
      </c>
      <c r="E80" s="21">
        <v>15364000</v>
      </c>
      <c r="F80" s="21">
        <v>1372852</v>
      </c>
      <c r="G80" s="21">
        <v>1286948</v>
      </c>
      <c r="H80" s="21">
        <v>607761781</v>
      </c>
      <c r="I80" s="21">
        <v>610421581</v>
      </c>
      <c r="J80" s="21">
        <v>93561796</v>
      </c>
      <c r="K80" s="21">
        <v>-50943444</v>
      </c>
      <c r="L80" s="21">
        <v>1710455</v>
      </c>
      <c r="M80" s="21">
        <v>44328807</v>
      </c>
      <c r="N80" s="21">
        <v>-219319221</v>
      </c>
      <c r="O80" s="21">
        <v>1292170</v>
      </c>
      <c r="P80" s="21">
        <v>1879403</v>
      </c>
      <c r="Q80" s="21">
        <v>-216147648</v>
      </c>
      <c r="R80" s="21">
        <v>84734190</v>
      </c>
      <c r="S80" s="21">
        <v>616604</v>
      </c>
      <c r="T80" s="21"/>
      <c r="U80" s="21">
        <v>85350794</v>
      </c>
      <c r="V80" s="21">
        <v>523953534</v>
      </c>
      <c r="W80" s="21">
        <v>15364000</v>
      </c>
      <c r="X80" s="21"/>
      <c r="Y80" s="20"/>
      <c r="Z80" s="23">
        <v>15364000</v>
      </c>
    </row>
    <row r="81" spans="1:26" ht="13.5" hidden="1">
      <c r="A81" s="39" t="s">
        <v>105</v>
      </c>
      <c r="B81" s="19">
        <v>6885140</v>
      </c>
      <c r="C81" s="19"/>
      <c r="D81" s="20">
        <v>6188000</v>
      </c>
      <c r="E81" s="21">
        <v>6188000</v>
      </c>
      <c r="F81" s="21">
        <v>410822</v>
      </c>
      <c r="G81" s="21">
        <v>791995</v>
      </c>
      <c r="H81" s="21"/>
      <c r="I81" s="21">
        <v>1202817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1202817</v>
      </c>
      <c r="W81" s="21">
        <v>6188000</v>
      </c>
      <c r="X81" s="21"/>
      <c r="Y81" s="20"/>
      <c r="Z81" s="23">
        <v>6188000</v>
      </c>
    </row>
    <row r="82" spans="1:26" ht="13.5" hidden="1">
      <c r="A82" s="39" t="s">
        <v>106</v>
      </c>
      <c r="B82" s="19">
        <v>4542719</v>
      </c>
      <c r="C82" s="19"/>
      <c r="D82" s="20">
        <v>7790000</v>
      </c>
      <c r="E82" s="21">
        <v>7790000</v>
      </c>
      <c r="F82" s="21">
        <v>381031</v>
      </c>
      <c r="G82" s="21">
        <v>495426</v>
      </c>
      <c r="H82" s="21">
        <v>123083796</v>
      </c>
      <c r="I82" s="21">
        <v>123960253</v>
      </c>
      <c r="J82" s="21">
        <v>123017256</v>
      </c>
      <c r="K82" s="21">
        <v>28334</v>
      </c>
      <c r="L82" s="21">
        <v>1231438</v>
      </c>
      <c r="M82" s="21">
        <v>124277028</v>
      </c>
      <c r="N82" s="21">
        <v>124214875</v>
      </c>
      <c r="O82" s="21">
        <v>1223872</v>
      </c>
      <c r="P82" s="21">
        <v>1228166</v>
      </c>
      <c r="Q82" s="21">
        <v>126666913</v>
      </c>
      <c r="R82" s="21">
        <v>123205485</v>
      </c>
      <c r="S82" s="21">
        <v>1242374</v>
      </c>
      <c r="T82" s="21"/>
      <c r="U82" s="21">
        <v>124447859</v>
      </c>
      <c r="V82" s="21">
        <v>499352053</v>
      </c>
      <c r="W82" s="21">
        <v>7790000</v>
      </c>
      <c r="X82" s="21"/>
      <c r="Y82" s="20"/>
      <c r="Z82" s="23">
        <v>7790000</v>
      </c>
    </row>
    <row r="83" spans="1:26" ht="13.5" hidden="1">
      <c r="A83" s="39" t="s">
        <v>107</v>
      </c>
      <c r="B83" s="19">
        <v>6951</v>
      </c>
      <c r="C83" s="19"/>
      <c r="D83" s="20">
        <v>184440</v>
      </c>
      <c r="E83" s="21">
        <v>184440</v>
      </c>
      <c r="F83" s="21">
        <v>14906</v>
      </c>
      <c r="G83" s="21">
        <v>12817</v>
      </c>
      <c r="H83" s="21"/>
      <c r="I83" s="21">
        <v>27723</v>
      </c>
      <c r="J83" s="21">
        <v>877</v>
      </c>
      <c r="K83" s="21"/>
      <c r="L83" s="21"/>
      <c r="M83" s="21">
        <v>877</v>
      </c>
      <c r="N83" s="21"/>
      <c r="O83" s="21"/>
      <c r="P83" s="21"/>
      <c r="Q83" s="21"/>
      <c r="R83" s="21"/>
      <c r="S83" s="21"/>
      <c r="T83" s="21"/>
      <c r="U83" s="21"/>
      <c r="V83" s="21">
        <v>28600</v>
      </c>
      <c r="W83" s="21">
        <v>184440</v>
      </c>
      <c r="X83" s="21"/>
      <c r="Y83" s="20"/>
      <c r="Z83" s="23">
        <v>184440</v>
      </c>
    </row>
    <row r="84" spans="1:26" ht="13.5" hidden="1">
      <c r="A84" s="40" t="s">
        <v>110</v>
      </c>
      <c r="B84" s="28"/>
      <c r="C84" s="28"/>
      <c r="D84" s="29">
        <v>4129880</v>
      </c>
      <c r="E84" s="30">
        <v>4129880</v>
      </c>
      <c r="F84" s="30"/>
      <c r="G84" s="30"/>
      <c r="H84" s="30">
        <v>5233575</v>
      </c>
      <c r="I84" s="30">
        <v>5233575</v>
      </c>
      <c r="J84" s="30">
        <v>83363486</v>
      </c>
      <c r="K84" s="30">
        <v>93155813</v>
      </c>
      <c r="L84" s="30">
        <v>-7</v>
      </c>
      <c r="M84" s="30">
        <v>176519292</v>
      </c>
      <c r="N84" s="30">
        <v>73798582</v>
      </c>
      <c r="O84" s="30">
        <v>484419</v>
      </c>
      <c r="P84" s="30">
        <v>321914</v>
      </c>
      <c r="Q84" s="30">
        <v>74604915</v>
      </c>
      <c r="R84" s="30">
        <v>54858662</v>
      </c>
      <c r="S84" s="30">
        <v>618112</v>
      </c>
      <c r="T84" s="30"/>
      <c r="U84" s="30">
        <v>55476774</v>
      </c>
      <c r="V84" s="30">
        <v>311834556</v>
      </c>
      <c r="W84" s="30">
        <v>4129880</v>
      </c>
      <c r="X84" s="30"/>
      <c r="Y84" s="29"/>
      <c r="Z84" s="31">
        <v>4129880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140208283</v>
      </c>
      <c r="D5" s="153">
        <f>SUM(D6:D8)</f>
        <v>0</v>
      </c>
      <c r="E5" s="154">
        <f t="shared" si="0"/>
        <v>74435752</v>
      </c>
      <c r="F5" s="100">
        <f t="shared" si="0"/>
        <v>74435752</v>
      </c>
      <c r="G5" s="100">
        <f t="shared" si="0"/>
        <v>42520152</v>
      </c>
      <c r="H5" s="100">
        <f t="shared" si="0"/>
        <v>1597415</v>
      </c>
      <c r="I5" s="100">
        <f t="shared" si="0"/>
        <v>180039</v>
      </c>
      <c r="J5" s="100">
        <f t="shared" si="0"/>
        <v>44297606</v>
      </c>
      <c r="K5" s="100">
        <f t="shared" si="0"/>
        <v>904761</v>
      </c>
      <c r="L5" s="100">
        <f t="shared" si="0"/>
        <v>12752260</v>
      </c>
      <c r="M5" s="100">
        <f t="shared" si="0"/>
        <v>17643</v>
      </c>
      <c r="N5" s="100">
        <f t="shared" si="0"/>
        <v>13674664</v>
      </c>
      <c r="O5" s="100">
        <f t="shared" si="0"/>
        <v>75596380</v>
      </c>
      <c r="P5" s="100">
        <f t="shared" si="0"/>
        <v>497695</v>
      </c>
      <c r="Q5" s="100">
        <f t="shared" si="0"/>
        <v>9207386</v>
      </c>
      <c r="R5" s="100">
        <f t="shared" si="0"/>
        <v>85301461</v>
      </c>
      <c r="S5" s="100">
        <f t="shared" si="0"/>
        <v>56884454</v>
      </c>
      <c r="T5" s="100">
        <f t="shared" si="0"/>
        <v>0</v>
      </c>
      <c r="U5" s="100">
        <f t="shared" si="0"/>
        <v>0</v>
      </c>
      <c r="V5" s="100">
        <f t="shared" si="0"/>
        <v>56884454</v>
      </c>
      <c r="W5" s="100">
        <f t="shared" si="0"/>
        <v>200158185</v>
      </c>
      <c r="X5" s="100">
        <f t="shared" si="0"/>
        <v>74435752</v>
      </c>
      <c r="Y5" s="100">
        <f t="shared" si="0"/>
        <v>125722433</v>
      </c>
      <c r="Z5" s="137">
        <f>+IF(X5&lt;&gt;0,+(Y5/X5)*100,0)</f>
        <v>168.90060168936026</v>
      </c>
      <c r="AA5" s="153">
        <f>SUM(AA6:AA8)</f>
        <v>74435752</v>
      </c>
    </row>
    <row r="6" spans="1:27" ht="13.5">
      <c r="A6" s="138" t="s">
        <v>75</v>
      </c>
      <c r="B6" s="136"/>
      <c r="C6" s="155"/>
      <c r="D6" s="155"/>
      <c r="E6" s="156">
        <v>569002</v>
      </c>
      <c r="F6" s="60">
        <v>569002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569002</v>
      </c>
      <c r="Y6" s="60">
        <v>-569002</v>
      </c>
      <c r="Z6" s="140">
        <v>-100</v>
      </c>
      <c r="AA6" s="155">
        <v>569002</v>
      </c>
    </row>
    <row r="7" spans="1:27" ht="13.5">
      <c r="A7" s="138" t="s">
        <v>76</v>
      </c>
      <c r="B7" s="136"/>
      <c r="C7" s="157">
        <v>140208283</v>
      </c>
      <c r="D7" s="157"/>
      <c r="E7" s="158">
        <v>73503842</v>
      </c>
      <c r="F7" s="159">
        <v>73503842</v>
      </c>
      <c r="G7" s="159">
        <v>42518279</v>
      </c>
      <c r="H7" s="159">
        <v>1577031</v>
      </c>
      <c r="I7" s="159">
        <v>166072</v>
      </c>
      <c r="J7" s="159">
        <v>44261382</v>
      </c>
      <c r="K7" s="159">
        <v>894734</v>
      </c>
      <c r="L7" s="159">
        <v>12753568</v>
      </c>
      <c r="M7" s="159">
        <v>11763</v>
      </c>
      <c r="N7" s="159">
        <v>13660065</v>
      </c>
      <c r="O7" s="159">
        <v>74725291</v>
      </c>
      <c r="P7" s="159">
        <v>492828</v>
      </c>
      <c r="Q7" s="159">
        <v>9195886</v>
      </c>
      <c r="R7" s="159">
        <v>84414005</v>
      </c>
      <c r="S7" s="159">
        <v>55598843</v>
      </c>
      <c r="T7" s="159"/>
      <c r="U7" s="159"/>
      <c r="V7" s="159">
        <v>55598843</v>
      </c>
      <c r="W7" s="159">
        <v>197934295</v>
      </c>
      <c r="X7" s="159">
        <v>73503842</v>
      </c>
      <c r="Y7" s="159">
        <v>124430453</v>
      </c>
      <c r="Z7" s="141">
        <v>169.28</v>
      </c>
      <c r="AA7" s="157">
        <v>73503842</v>
      </c>
    </row>
    <row r="8" spans="1:27" ht="13.5">
      <c r="A8" s="138" t="s">
        <v>77</v>
      </c>
      <c r="B8" s="136"/>
      <c r="C8" s="155"/>
      <c r="D8" s="155"/>
      <c r="E8" s="156">
        <v>362908</v>
      </c>
      <c r="F8" s="60">
        <v>362908</v>
      </c>
      <c r="G8" s="60">
        <v>1873</v>
      </c>
      <c r="H8" s="60">
        <v>20384</v>
      </c>
      <c r="I8" s="60">
        <v>13967</v>
      </c>
      <c r="J8" s="60">
        <v>36224</v>
      </c>
      <c r="K8" s="60">
        <v>10027</v>
      </c>
      <c r="L8" s="60">
        <v>-1308</v>
      </c>
      <c r="M8" s="60">
        <v>5880</v>
      </c>
      <c r="N8" s="60">
        <v>14599</v>
      </c>
      <c r="O8" s="60">
        <v>871089</v>
      </c>
      <c r="P8" s="60">
        <v>4867</v>
      </c>
      <c r="Q8" s="60">
        <v>11500</v>
      </c>
      <c r="R8" s="60">
        <v>887456</v>
      </c>
      <c r="S8" s="60">
        <v>1285611</v>
      </c>
      <c r="T8" s="60"/>
      <c r="U8" s="60"/>
      <c r="V8" s="60">
        <v>1285611</v>
      </c>
      <c r="W8" s="60">
        <v>2223890</v>
      </c>
      <c r="X8" s="60">
        <v>362908</v>
      </c>
      <c r="Y8" s="60">
        <v>1860982</v>
      </c>
      <c r="Z8" s="140">
        <v>512.8</v>
      </c>
      <c r="AA8" s="155">
        <v>362908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4254579</v>
      </c>
      <c r="F9" s="100">
        <f t="shared" si="1"/>
        <v>4254579</v>
      </c>
      <c r="G9" s="100">
        <f t="shared" si="1"/>
        <v>88494</v>
      </c>
      <c r="H9" s="100">
        <f t="shared" si="1"/>
        <v>489261</v>
      </c>
      <c r="I9" s="100">
        <f t="shared" si="1"/>
        <v>1298505</v>
      </c>
      <c r="J9" s="100">
        <f t="shared" si="1"/>
        <v>1876260</v>
      </c>
      <c r="K9" s="100">
        <f t="shared" si="1"/>
        <v>3635375</v>
      </c>
      <c r="L9" s="100">
        <f t="shared" si="1"/>
        <v>181514</v>
      </c>
      <c r="M9" s="100">
        <f t="shared" si="1"/>
        <v>1332339</v>
      </c>
      <c r="N9" s="100">
        <f t="shared" si="1"/>
        <v>5149228</v>
      </c>
      <c r="O9" s="100">
        <f t="shared" si="1"/>
        <v>182883436</v>
      </c>
      <c r="P9" s="100">
        <f t="shared" si="1"/>
        <v>1261893</v>
      </c>
      <c r="Q9" s="100">
        <f t="shared" si="1"/>
        <v>1564934</v>
      </c>
      <c r="R9" s="100">
        <f t="shared" si="1"/>
        <v>185710263</v>
      </c>
      <c r="S9" s="100">
        <f t="shared" si="1"/>
        <v>155809718</v>
      </c>
      <c r="T9" s="100">
        <f t="shared" si="1"/>
        <v>0</v>
      </c>
      <c r="U9" s="100">
        <f t="shared" si="1"/>
        <v>0</v>
      </c>
      <c r="V9" s="100">
        <f t="shared" si="1"/>
        <v>155809718</v>
      </c>
      <c r="W9" s="100">
        <f t="shared" si="1"/>
        <v>348545469</v>
      </c>
      <c r="X9" s="100">
        <f t="shared" si="1"/>
        <v>4254579</v>
      </c>
      <c r="Y9" s="100">
        <f t="shared" si="1"/>
        <v>344290890</v>
      </c>
      <c r="Z9" s="137">
        <f>+IF(X9&lt;&gt;0,+(Y9/X9)*100,0)</f>
        <v>8092.243439362626</v>
      </c>
      <c r="AA9" s="153">
        <f>SUM(AA10:AA14)</f>
        <v>4254579</v>
      </c>
    </row>
    <row r="10" spans="1:27" ht="13.5">
      <c r="A10" s="138" t="s">
        <v>79</v>
      </c>
      <c r="B10" s="136"/>
      <c r="C10" s="155"/>
      <c r="D10" s="155"/>
      <c r="E10" s="156">
        <v>3351362</v>
      </c>
      <c r="F10" s="60">
        <v>3351362</v>
      </c>
      <c r="G10" s="60">
        <v>13176</v>
      </c>
      <c r="H10" s="60">
        <v>411353</v>
      </c>
      <c r="I10" s="60">
        <v>1229171</v>
      </c>
      <c r="J10" s="60">
        <v>1653700</v>
      </c>
      <c r="K10" s="60">
        <v>3565208</v>
      </c>
      <c r="L10" s="60">
        <v>183028</v>
      </c>
      <c r="M10" s="60">
        <v>1263446</v>
      </c>
      <c r="N10" s="60">
        <v>5011682</v>
      </c>
      <c r="O10" s="60">
        <v>175994143</v>
      </c>
      <c r="P10" s="60">
        <v>1193000</v>
      </c>
      <c r="Q10" s="60">
        <v>1491393</v>
      </c>
      <c r="R10" s="60">
        <v>178678536</v>
      </c>
      <c r="S10" s="60">
        <v>148862325</v>
      </c>
      <c r="T10" s="60"/>
      <c r="U10" s="60"/>
      <c r="V10" s="60">
        <v>148862325</v>
      </c>
      <c r="W10" s="60">
        <v>334206243</v>
      </c>
      <c r="X10" s="60">
        <v>3351362</v>
      </c>
      <c r="Y10" s="60">
        <v>330854881</v>
      </c>
      <c r="Z10" s="140">
        <v>9872.25</v>
      </c>
      <c r="AA10" s="155">
        <v>3351362</v>
      </c>
    </row>
    <row r="11" spans="1:27" ht="13.5">
      <c r="A11" s="138" t="s">
        <v>80</v>
      </c>
      <c r="B11" s="136"/>
      <c r="C11" s="155"/>
      <c r="D11" s="155"/>
      <c r="E11" s="156">
        <v>84717</v>
      </c>
      <c r="F11" s="60">
        <v>84717</v>
      </c>
      <c r="G11" s="60">
        <v>2710</v>
      </c>
      <c r="H11" s="60">
        <v>2845</v>
      </c>
      <c r="I11" s="60"/>
      <c r="J11" s="60">
        <v>5555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5555</v>
      </c>
      <c r="X11" s="60">
        <v>84717</v>
      </c>
      <c r="Y11" s="60">
        <v>-79162</v>
      </c>
      <c r="Z11" s="140">
        <v>-93.44</v>
      </c>
      <c r="AA11" s="155">
        <v>84717</v>
      </c>
    </row>
    <row r="12" spans="1:27" ht="13.5">
      <c r="A12" s="138" t="s">
        <v>81</v>
      </c>
      <c r="B12" s="136"/>
      <c r="C12" s="155"/>
      <c r="D12" s="155"/>
      <c r="E12" s="156">
        <v>26500</v>
      </c>
      <c r="F12" s="60">
        <v>26500</v>
      </c>
      <c r="G12" s="60">
        <v>1044</v>
      </c>
      <c r="H12" s="60">
        <v>4063</v>
      </c>
      <c r="I12" s="60"/>
      <c r="J12" s="60">
        <v>5107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5107</v>
      </c>
      <c r="X12" s="60">
        <v>26500</v>
      </c>
      <c r="Y12" s="60">
        <v>-21393</v>
      </c>
      <c r="Z12" s="140">
        <v>-80.73</v>
      </c>
      <c r="AA12" s="155">
        <v>26500</v>
      </c>
    </row>
    <row r="13" spans="1:27" ht="13.5">
      <c r="A13" s="138" t="s">
        <v>82</v>
      </c>
      <c r="B13" s="136"/>
      <c r="C13" s="155"/>
      <c r="D13" s="155"/>
      <c r="E13" s="156">
        <v>792000</v>
      </c>
      <c r="F13" s="60">
        <v>792000</v>
      </c>
      <c r="G13" s="60">
        <v>71564</v>
      </c>
      <c r="H13" s="60">
        <v>71000</v>
      </c>
      <c r="I13" s="60">
        <v>69334</v>
      </c>
      <c r="J13" s="60">
        <v>211898</v>
      </c>
      <c r="K13" s="60">
        <v>70167</v>
      </c>
      <c r="L13" s="60">
        <v>-1514</v>
      </c>
      <c r="M13" s="60">
        <v>68893</v>
      </c>
      <c r="N13" s="60">
        <v>137546</v>
      </c>
      <c r="O13" s="60">
        <v>6889293</v>
      </c>
      <c r="P13" s="60">
        <v>68893</v>
      </c>
      <c r="Q13" s="60">
        <v>73541</v>
      </c>
      <c r="R13" s="60">
        <v>7031727</v>
      </c>
      <c r="S13" s="60">
        <v>6947393</v>
      </c>
      <c r="T13" s="60"/>
      <c r="U13" s="60"/>
      <c r="V13" s="60">
        <v>6947393</v>
      </c>
      <c r="W13" s="60">
        <v>14328564</v>
      </c>
      <c r="X13" s="60">
        <v>792000</v>
      </c>
      <c r="Y13" s="60">
        <v>13536564</v>
      </c>
      <c r="Z13" s="140">
        <v>1709.16</v>
      </c>
      <c r="AA13" s="155">
        <v>792000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17788072</v>
      </c>
      <c r="F15" s="100">
        <f t="shared" si="2"/>
        <v>17788072</v>
      </c>
      <c r="G15" s="100">
        <f t="shared" si="2"/>
        <v>369958</v>
      </c>
      <c r="H15" s="100">
        <f t="shared" si="2"/>
        <v>353761</v>
      </c>
      <c r="I15" s="100">
        <f t="shared" si="2"/>
        <v>7935</v>
      </c>
      <c r="J15" s="100">
        <f t="shared" si="2"/>
        <v>731654</v>
      </c>
      <c r="K15" s="100">
        <f t="shared" si="2"/>
        <v>19880</v>
      </c>
      <c r="L15" s="100">
        <f t="shared" si="2"/>
        <v>18143</v>
      </c>
      <c r="M15" s="100">
        <f t="shared" si="2"/>
        <v>14923</v>
      </c>
      <c r="N15" s="100">
        <f t="shared" si="2"/>
        <v>52946</v>
      </c>
      <c r="O15" s="100">
        <f t="shared" si="2"/>
        <v>2595333</v>
      </c>
      <c r="P15" s="100">
        <f t="shared" si="2"/>
        <v>21119</v>
      </c>
      <c r="Q15" s="100">
        <f t="shared" si="2"/>
        <v>13026</v>
      </c>
      <c r="R15" s="100">
        <f t="shared" si="2"/>
        <v>2629478</v>
      </c>
      <c r="S15" s="100">
        <f t="shared" si="2"/>
        <v>2489724</v>
      </c>
      <c r="T15" s="100">
        <f t="shared" si="2"/>
        <v>0</v>
      </c>
      <c r="U15" s="100">
        <f t="shared" si="2"/>
        <v>0</v>
      </c>
      <c r="V15" s="100">
        <f t="shared" si="2"/>
        <v>2489724</v>
      </c>
      <c r="W15" s="100">
        <f t="shared" si="2"/>
        <v>5903802</v>
      </c>
      <c r="X15" s="100">
        <f t="shared" si="2"/>
        <v>17788072</v>
      </c>
      <c r="Y15" s="100">
        <f t="shared" si="2"/>
        <v>-11884270</v>
      </c>
      <c r="Z15" s="137">
        <f>+IF(X15&lt;&gt;0,+(Y15/X15)*100,0)</f>
        <v>-66.81033222712388</v>
      </c>
      <c r="AA15" s="153">
        <f>SUM(AA16:AA18)</f>
        <v>17788072</v>
      </c>
    </row>
    <row r="16" spans="1:27" ht="13.5">
      <c r="A16" s="138" t="s">
        <v>85</v>
      </c>
      <c r="B16" s="136"/>
      <c r="C16" s="155"/>
      <c r="D16" s="155"/>
      <c r="E16" s="156">
        <v>337293</v>
      </c>
      <c r="F16" s="60">
        <v>337293</v>
      </c>
      <c r="G16" s="60">
        <v>134791</v>
      </c>
      <c r="H16" s="60">
        <v>79289</v>
      </c>
      <c r="I16" s="60">
        <v>-397</v>
      </c>
      <c r="J16" s="60">
        <v>213683</v>
      </c>
      <c r="K16" s="60">
        <v>12024</v>
      </c>
      <c r="L16" s="60">
        <v>8873</v>
      </c>
      <c r="M16" s="60">
        <v>7928</v>
      </c>
      <c r="N16" s="60">
        <v>28825</v>
      </c>
      <c r="O16" s="60">
        <v>1882390</v>
      </c>
      <c r="P16" s="60">
        <v>14589</v>
      </c>
      <c r="Q16" s="60">
        <v>7922</v>
      </c>
      <c r="R16" s="60">
        <v>1904901</v>
      </c>
      <c r="S16" s="60">
        <v>1937888</v>
      </c>
      <c r="T16" s="60"/>
      <c r="U16" s="60"/>
      <c r="V16" s="60">
        <v>1937888</v>
      </c>
      <c r="W16" s="60">
        <v>4085297</v>
      </c>
      <c r="X16" s="60">
        <v>337293</v>
      </c>
      <c r="Y16" s="60">
        <v>3748004</v>
      </c>
      <c r="Z16" s="140">
        <v>1111.2</v>
      </c>
      <c r="AA16" s="155">
        <v>337293</v>
      </c>
    </row>
    <row r="17" spans="1:27" ht="13.5">
      <c r="A17" s="138" t="s">
        <v>86</v>
      </c>
      <c r="B17" s="136"/>
      <c r="C17" s="155"/>
      <c r="D17" s="155"/>
      <c r="E17" s="156">
        <v>17450779</v>
      </c>
      <c r="F17" s="60">
        <v>17450779</v>
      </c>
      <c r="G17" s="60">
        <v>235167</v>
      </c>
      <c r="H17" s="60">
        <v>274472</v>
      </c>
      <c r="I17" s="60">
        <v>8332</v>
      </c>
      <c r="J17" s="60">
        <v>517971</v>
      </c>
      <c r="K17" s="60">
        <v>7856</v>
      </c>
      <c r="L17" s="60">
        <v>9270</v>
      </c>
      <c r="M17" s="60">
        <v>6995</v>
      </c>
      <c r="N17" s="60">
        <v>24121</v>
      </c>
      <c r="O17" s="60">
        <v>712943</v>
      </c>
      <c r="P17" s="60">
        <v>6530</v>
      </c>
      <c r="Q17" s="60">
        <v>5104</v>
      </c>
      <c r="R17" s="60">
        <v>724577</v>
      </c>
      <c r="S17" s="60">
        <v>551836</v>
      </c>
      <c r="T17" s="60"/>
      <c r="U17" s="60"/>
      <c r="V17" s="60">
        <v>551836</v>
      </c>
      <c r="W17" s="60">
        <v>1818505</v>
      </c>
      <c r="X17" s="60">
        <v>17450779</v>
      </c>
      <c r="Y17" s="60">
        <v>-15632274</v>
      </c>
      <c r="Z17" s="140">
        <v>-89.58</v>
      </c>
      <c r="AA17" s="155">
        <v>17450779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137860594</v>
      </c>
      <c r="F19" s="100">
        <f t="shared" si="3"/>
        <v>137860594</v>
      </c>
      <c r="G19" s="100">
        <f t="shared" si="3"/>
        <v>26712969</v>
      </c>
      <c r="H19" s="100">
        <f t="shared" si="3"/>
        <v>11377992</v>
      </c>
      <c r="I19" s="100">
        <f t="shared" si="3"/>
        <v>13401840</v>
      </c>
      <c r="J19" s="100">
        <f t="shared" si="3"/>
        <v>51492801</v>
      </c>
      <c r="K19" s="100">
        <f t="shared" si="3"/>
        <v>7997622</v>
      </c>
      <c r="L19" s="100">
        <f t="shared" si="3"/>
        <v>902535</v>
      </c>
      <c r="M19" s="100">
        <f t="shared" si="3"/>
        <v>14325539</v>
      </c>
      <c r="N19" s="100">
        <f t="shared" si="3"/>
        <v>23225696</v>
      </c>
      <c r="O19" s="100">
        <f t="shared" si="3"/>
        <v>1075413358</v>
      </c>
      <c r="P19" s="100">
        <f t="shared" si="3"/>
        <v>-512490</v>
      </c>
      <c r="Q19" s="100">
        <f t="shared" si="3"/>
        <v>11201156</v>
      </c>
      <c r="R19" s="100">
        <f t="shared" si="3"/>
        <v>1086102024</v>
      </c>
      <c r="S19" s="100">
        <f t="shared" si="3"/>
        <v>473535783</v>
      </c>
      <c r="T19" s="100">
        <f t="shared" si="3"/>
        <v>0</v>
      </c>
      <c r="U19" s="100">
        <f t="shared" si="3"/>
        <v>0</v>
      </c>
      <c r="V19" s="100">
        <f t="shared" si="3"/>
        <v>473535783</v>
      </c>
      <c r="W19" s="100">
        <f t="shared" si="3"/>
        <v>1634356304</v>
      </c>
      <c r="X19" s="100">
        <f t="shared" si="3"/>
        <v>137860594</v>
      </c>
      <c r="Y19" s="100">
        <f t="shared" si="3"/>
        <v>1496495710</v>
      </c>
      <c r="Z19" s="137">
        <f>+IF(X19&lt;&gt;0,+(Y19/X19)*100,0)</f>
        <v>1085.5137545686189</v>
      </c>
      <c r="AA19" s="153">
        <f>SUM(AA20:AA23)</f>
        <v>137860594</v>
      </c>
    </row>
    <row r="20" spans="1:27" ht="13.5">
      <c r="A20" s="138" t="s">
        <v>89</v>
      </c>
      <c r="B20" s="136"/>
      <c r="C20" s="155"/>
      <c r="D20" s="155"/>
      <c r="E20" s="156">
        <v>79297704</v>
      </c>
      <c r="F20" s="60">
        <v>79297704</v>
      </c>
      <c r="G20" s="60">
        <v>6154045</v>
      </c>
      <c r="H20" s="60">
        <v>9537340</v>
      </c>
      <c r="I20" s="60">
        <v>7322517</v>
      </c>
      <c r="J20" s="60">
        <v>23013902</v>
      </c>
      <c r="K20" s="60">
        <v>7059552</v>
      </c>
      <c r="L20" s="60">
        <v>1410390</v>
      </c>
      <c r="M20" s="60">
        <v>10994120</v>
      </c>
      <c r="N20" s="60">
        <v>19464062</v>
      </c>
      <c r="O20" s="60">
        <v>1294882208</v>
      </c>
      <c r="P20" s="60">
        <v>-1804660</v>
      </c>
      <c r="Q20" s="60">
        <v>4599762</v>
      </c>
      <c r="R20" s="60">
        <v>1297677310</v>
      </c>
      <c r="S20" s="60">
        <v>388631048</v>
      </c>
      <c r="T20" s="60"/>
      <c r="U20" s="60"/>
      <c r="V20" s="60">
        <v>388631048</v>
      </c>
      <c r="W20" s="60">
        <v>1728786322</v>
      </c>
      <c r="X20" s="60">
        <v>79297704</v>
      </c>
      <c r="Y20" s="60">
        <v>1649488618</v>
      </c>
      <c r="Z20" s="140">
        <v>2080.12</v>
      </c>
      <c r="AA20" s="155">
        <v>79297704</v>
      </c>
    </row>
    <row r="21" spans="1:27" ht="13.5">
      <c r="A21" s="138" t="s">
        <v>90</v>
      </c>
      <c r="B21" s="136"/>
      <c r="C21" s="155"/>
      <c r="D21" s="155"/>
      <c r="E21" s="156">
        <v>38537169</v>
      </c>
      <c r="F21" s="60">
        <v>38537169</v>
      </c>
      <c r="G21" s="60">
        <v>1544822</v>
      </c>
      <c r="H21" s="60">
        <v>611308</v>
      </c>
      <c r="I21" s="60">
        <v>6027935</v>
      </c>
      <c r="J21" s="60">
        <v>8184065</v>
      </c>
      <c r="K21" s="60">
        <v>899553</v>
      </c>
      <c r="L21" s="60">
        <v>-512244</v>
      </c>
      <c r="M21" s="60">
        <v>3331509</v>
      </c>
      <c r="N21" s="60">
        <v>3718818</v>
      </c>
      <c r="O21" s="60">
        <v>-218890592</v>
      </c>
      <c r="P21" s="60">
        <v>1292169</v>
      </c>
      <c r="Q21" s="60">
        <v>6503344</v>
      </c>
      <c r="R21" s="60">
        <v>-211095079</v>
      </c>
      <c r="S21" s="60">
        <v>84505013</v>
      </c>
      <c r="T21" s="60"/>
      <c r="U21" s="60"/>
      <c r="V21" s="60">
        <v>84505013</v>
      </c>
      <c r="W21" s="60">
        <v>-114687183</v>
      </c>
      <c r="X21" s="60">
        <v>38537169</v>
      </c>
      <c r="Y21" s="60">
        <v>-153224352</v>
      </c>
      <c r="Z21" s="140">
        <v>-397.6</v>
      </c>
      <c r="AA21" s="155">
        <v>38537169</v>
      </c>
    </row>
    <row r="22" spans="1:27" ht="13.5">
      <c r="A22" s="138" t="s">
        <v>91</v>
      </c>
      <c r="B22" s="136"/>
      <c r="C22" s="157"/>
      <c r="D22" s="157"/>
      <c r="E22" s="158">
        <v>6187750</v>
      </c>
      <c r="F22" s="159">
        <v>6187750</v>
      </c>
      <c r="G22" s="159">
        <v>17782670</v>
      </c>
      <c r="H22" s="159">
        <v>-1927</v>
      </c>
      <c r="I22" s="159">
        <v>51388</v>
      </c>
      <c r="J22" s="159">
        <v>17832131</v>
      </c>
      <c r="K22" s="159">
        <v>38517</v>
      </c>
      <c r="L22" s="159">
        <v>4389</v>
      </c>
      <c r="M22" s="159">
        <v>-90</v>
      </c>
      <c r="N22" s="159">
        <v>42816</v>
      </c>
      <c r="O22" s="159">
        <v>-578258</v>
      </c>
      <c r="P22" s="159">
        <v>1</v>
      </c>
      <c r="Q22" s="159">
        <v>98050</v>
      </c>
      <c r="R22" s="159">
        <v>-480207</v>
      </c>
      <c r="S22" s="159">
        <v>399722</v>
      </c>
      <c r="T22" s="159"/>
      <c r="U22" s="159"/>
      <c r="V22" s="159">
        <v>399722</v>
      </c>
      <c r="W22" s="159">
        <v>17794462</v>
      </c>
      <c r="X22" s="159">
        <v>6187750</v>
      </c>
      <c r="Y22" s="159">
        <v>11606712</v>
      </c>
      <c r="Z22" s="141">
        <v>187.58</v>
      </c>
      <c r="AA22" s="157">
        <v>6187750</v>
      </c>
    </row>
    <row r="23" spans="1:27" ht="13.5">
      <c r="A23" s="138" t="s">
        <v>92</v>
      </c>
      <c r="B23" s="136"/>
      <c r="C23" s="155"/>
      <c r="D23" s="155"/>
      <c r="E23" s="156">
        <v>13837971</v>
      </c>
      <c r="F23" s="60">
        <v>13837971</v>
      </c>
      <c r="G23" s="60">
        <v>1231432</v>
      </c>
      <c r="H23" s="60">
        <v>1231271</v>
      </c>
      <c r="I23" s="60"/>
      <c r="J23" s="60">
        <v>2462703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2462703</v>
      </c>
      <c r="X23" s="60">
        <v>13837971</v>
      </c>
      <c r="Y23" s="60">
        <v>-11375268</v>
      </c>
      <c r="Z23" s="140">
        <v>-82.2</v>
      </c>
      <c r="AA23" s="155">
        <v>13837971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575289</v>
      </c>
      <c r="F24" s="100">
        <v>575289</v>
      </c>
      <c r="G24" s="100">
        <v>89763</v>
      </c>
      <c r="H24" s="100">
        <v>57094</v>
      </c>
      <c r="I24" s="100">
        <v>70794</v>
      </c>
      <c r="J24" s="100">
        <v>217651</v>
      </c>
      <c r="K24" s="100">
        <v>134446</v>
      </c>
      <c r="L24" s="100">
        <v>92595</v>
      </c>
      <c r="M24" s="100">
        <v>12178</v>
      </c>
      <c r="N24" s="100">
        <v>239219</v>
      </c>
      <c r="O24" s="100">
        <v>5379696</v>
      </c>
      <c r="P24" s="100">
        <v>8363</v>
      </c>
      <c r="Q24" s="100">
        <v>175310</v>
      </c>
      <c r="R24" s="100">
        <v>5563369</v>
      </c>
      <c r="S24" s="100">
        <v>22692062</v>
      </c>
      <c r="T24" s="100"/>
      <c r="U24" s="100"/>
      <c r="V24" s="100">
        <v>22692062</v>
      </c>
      <c r="W24" s="100">
        <v>28712301</v>
      </c>
      <c r="X24" s="100">
        <v>575289</v>
      </c>
      <c r="Y24" s="100">
        <v>28137012</v>
      </c>
      <c r="Z24" s="137">
        <v>4890.94</v>
      </c>
      <c r="AA24" s="153">
        <v>575289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140208283</v>
      </c>
      <c r="D25" s="168">
        <f>+D5+D9+D15+D19+D24</f>
        <v>0</v>
      </c>
      <c r="E25" s="169">
        <f t="shared" si="4"/>
        <v>234914286</v>
      </c>
      <c r="F25" s="73">
        <f t="shared" si="4"/>
        <v>234914286</v>
      </c>
      <c r="G25" s="73">
        <f t="shared" si="4"/>
        <v>69781336</v>
      </c>
      <c r="H25" s="73">
        <f t="shared" si="4"/>
        <v>13875523</v>
      </c>
      <c r="I25" s="73">
        <f t="shared" si="4"/>
        <v>14959113</v>
      </c>
      <c r="J25" s="73">
        <f t="shared" si="4"/>
        <v>98615972</v>
      </c>
      <c r="K25" s="73">
        <f t="shared" si="4"/>
        <v>12692084</v>
      </c>
      <c r="L25" s="73">
        <f t="shared" si="4"/>
        <v>13947047</v>
      </c>
      <c r="M25" s="73">
        <f t="shared" si="4"/>
        <v>15702622</v>
      </c>
      <c r="N25" s="73">
        <f t="shared" si="4"/>
        <v>42341753</v>
      </c>
      <c r="O25" s="73">
        <f t="shared" si="4"/>
        <v>1341868203</v>
      </c>
      <c r="P25" s="73">
        <f t="shared" si="4"/>
        <v>1276580</v>
      </c>
      <c r="Q25" s="73">
        <f t="shared" si="4"/>
        <v>22161812</v>
      </c>
      <c r="R25" s="73">
        <f t="shared" si="4"/>
        <v>1365306595</v>
      </c>
      <c r="S25" s="73">
        <f t="shared" si="4"/>
        <v>711411741</v>
      </c>
      <c r="T25" s="73">
        <f t="shared" si="4"/>
        <v>0</v>
      </c>
      <c r="U25" s="73">
        <f t="shared" si="4"/>
        <v>0</v>
      </c>
      <c r="V25" s="73">
        <f t="shared" si="4"/>
        <v>711411741</v>
      </c>
      <c r="W25" s="73">
        <f t="shared" si="4"/>
        <v>2217676061</v>
      </c>
      <c r="X25" s="73">
        <f t="shared" si="4"/>
        <v>234914286</v>
      </c>
      <c r="Y25" s="73">
        <f t="shared" si="4"/>
        <v>1982761775</v>
      </c>
      <c r="Z25" s="170">
        <f>+IF(X25&lt;&gt;0,+(Y25/X25)*100,0)</f>
        <v>844.0362690415516</v>
      </c>
      <c r="AA25" s="168">
        <f>+AA5+AA9+AA15+AA19+AA24</f>
        <v>234914286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89743618</v>
      </c>
      <c r="D28" s="153">
        <f>SUM(D29:D31)</f>
        <v>0</v>
      </c>
      <c r="E28" s="154">
        <f t="shared" si="5"/>
        <v>47402057</v>
      </c>
      <c r="F28" s="100">
        <f t="shared" si="5"/>
        <v>47402057</v>
      </c>
      <c r="G28" s="100">
        <f t="shared" si="5"/>
        <v>11168634</v>
      </c>
      <c r="H28" s="100">
        <f t="shared" si="5"/>
        <v>6432937</v>
      </c>
      <c r="I28" s="100">
        <f t="shared" si="5"/>
        <v>4436697</v>
      </c>
      <c r="J28" s="100">
        <f t="shared" si="5"/>
        <v>22038268</v>
      </c>
      <c r="K28" s="100">
        <f t="shared" si="5"/>
        <v>5437307</v>
      </c>
      <c r="L28" s="100">
        <f t="shared" si="5"/>
        <v>4757768</v>
      </c>
      <c r="M28" s="100">
        <f t="shared" si="5"/>
        <v>3376683</v>
      </c>
      <c r="N28" s="100">
        <f t="shared" si="5"/>
        <v>13571758</v>
      </c>
      <c r="O28" s="100">
        <f t="shared" si="5"/>
        <v>375405774</v>
      </c>
      <c r="P28" s="100">
        <f t="shared" si="5"/>
        <v>3228173</v>
      </c>
      <c r="Q28" s="100">
        <f t="shared" si="5"/>
        <v>3576507</v>
      </c>
      <c r="R28" s="100">
        <f t="shared" si="5"/>
        <v>382210454</v>
      </c>
      <c r="S28" s="100">
        <f t="shared" si="5"/>
        <v>396281032</v>
      </c>
      <c r="T28" s="100">
        <f t="shared" si="5"/>
        <v>0</v>
      </c>
      <c r="U28" s="100">
        <f t="shared" si="5"/>
        <v>0</v>
      </c>
      <c r="V28" s="100">
        <f t="shared" si="5"/>
        <v>396281032</v>
      </c>
      <c r="W28" s="100">
        <f t="shared" si="5"/>
        <v>814101512</v>
      </c>
      <c r="X28" s="100">
        <f t="shared" si="5"/>
        <v>47402057</v>
      </c>
      <c r="Y28" s="100">
        <f t="shared" si="5"/>
        <v>766699455</v>
      </c>
      <c r="Z28" s="137">
        <f>+IF(X28&lt;&gt;0,+(Y28/X28)*100,0)</f>
        <v>1617.4392073322895</v>
      </c>
      <c r="AA28" s="153">
        <f>SUM(AA29:AA31)</f>
        <v>47402057</v>
      </c>
    </row>
    <row r="29" spans="1:27" ht="13.5">
      <c r="A29" s="138" t="s">
        <v>75</v>
      </c>
      <c r="B29" s="136"/>
      <c r="C29" s="155"/>
      <c r="D29" s="155"/>
      <c r="E29" s="156">
        <v>18590666</v>
      </c>
      <c r="F29" s="60">
        <v>18590666</v>
      </c>
      <c r="G29" s="60">
        <v>1063564</v>
      </c>
      <c r="H29" s="60">
        <v>3726659</v>
      </c>
      <c r="I29" s="60">
        <v>1119956</v>
      </c>
      <c r="J29" s="60">
        <v>5910179</v>
      </c>
      <c r="K29" s="60">
        <v>1142488</v>
      </c>
      <c r="L29" s="60">
        <v>1583538</v>
      </c>
      <c r="M29" s="60">
        <v>964892</v>
      </c>
      <c r="N29" s="60">
        <v>3690918</v>
      </c>
      <c r="O29" s="60">
        <v>132907049</v>
      </c>
      <c r="P29" s="60">
        <v>1043932</v>
      </c>
      <c r="Q29" s="60">
        <v>1122632</v>
      </c>
      <c r="R29" s="60">
        <v>135073613</v>
      </c>
      <c r="S29" s="60">
        <v>115296858</v>
      </c>
      <c r="T29" s="60"/>
      <c r="U29" s="60"/>
      <c r="V29" s="60">
        <v>115296858</v>
      </c>
      <c r="W29" s="60">
        <v>259971568</v>
      </c>
      <c r="X29" s="60">
        <v>18590666</v>
      </c>
      <c r="Y29" s="60">
        <v>241380902</v>
      </c>
      <c r="Z29" s="140">
        <v>1298.4</v>
      </c>
      <c r="AA29" s="155">
        <v>18590666</v>
      </c>
    </row>
    <row r="30" spans="1:27" ht="13.5">
      <c r="A30" s="138" t="s">
        <v>76</v>
      </c>
      <c r="B30" s="136"/>
      <c r="C30" s="157">
        <v>30380764</v>
      </c>
      <c r="D30" s="157"/>
      <c r="E30" s="158">
        <v>16959629</v>
      </c>
      <c r="F30" s="159">
        <v>16959629</v>
      </c>
      <c r="G30" s="159">
        <v>9237796</v>
      </c>
      <c r="H30" s="159">
        <v>1957217</v>
      </c>
      <c r="I30" s="159">
        <v>2601541</v>
      </c>
      <c r="J30" s="159">
        <v>13796554</v>
      </c>
      <c r="K30" s="159">
        <v>3649103</v>
      </c>
      <c r="L30" s="159">
        <v>2237401</v>
      </c>
      <c r="M30" s="159">
        <v>1733625</v>
      </c>
      <c r="N30" s="159">
        <v>7620129</v>
      </c>
      <c r="O30" s="159">
        <v>172378768</v>
      </c>
      <c r="P30" s="159">
        <v>1630944</v>
      </c>
      <c r="Q30" s="159">
        <v>1870320</v>
      </c>
      <c r="R30" s="159">
        <v>175880032</v>
      </c>
      <c r="S30" s="159">
        <v>230543234</v>
      </c>
      <c r="T30" s="159"/>
      <c r="U30" s="159"/>
      <c r="V30" s="159">
        <v>230543234</v>
      </c>
      <c r="W30" s="159">
        <v>427839949</v>
      </c>
      <c r="X30" s="159">
        <v>16959629</v>
      </c>
      <c r="Y30" s="159">
        <v>410880320</v>
      </c>
      <c r="Z30" s="141">
        <v>2422.7</v>
      </c>
      <c r="AA30" s="157">
        <v>16959629</v>
      </c>
    </row>
    <row r="31" spans="1:27" ht="13.5">
      <c r="A31" s="138" t="s">
        <v>77</v>
      </c>
      <c r="B31" s="136"/>
      <c r="C31" s="155">
        <v>59362854</v>
      </c>
      <c r="D31" s="155"/>
      <c r="E31" s="156">
        <v>11851762</v>
      </c>
      <c r="F31" s="60">
        <v>11851762</v>
      </c>
      <c r="G31" s="60">
        <v>867274</v>
      </c>
      <c r="H31" s="60">
        <v>749061</v>
      </c>
      <c r="I31" s="60">
        <v>715200</v>
      </c>
      <c r="J31" s="60">
        <v>2331535</v>
      </c>
      <c r="K31" s="60">
        <v>645716</v>
      </c>
      <c r="L31" s="60">
        <v>936829</v>
      </c>
      <c r="M31" s="60">
        <v>678166</v>
      </c>
      <c r="N31" s="60">
        <v>2260711</v>
      </c>
      <c r="O31" s="60">
        <v>70119957</v>
      </c>
      <c r="P31" s="60">
        <v>553297</v>
      </c>
      <c r="Q31" s="60">
        <v>583555</v>
      </c>
      <c r="R31" s="60">
        <v>71256809</v>
      </c>
      <c r="S31" s="60">
        <v>50440940</v>
      </c>
      <c r="T31" s="60"/>
      <c r="U31" s="60"/>
      <c r="V31" s="60">
        <v>50440940</v>
      </c>
      <c r="W31" s="60">
        <v>126289995</v>
      </c>
      <c r="X31" s="60">
        <v>11851762</v>
      </c>
      <c r="Y31" s="60">
        <v>114438233</v>
      </c>
      <c r="Z31" s="140">
        <v>965.58</v>
      </c>
      <c r="AA31" s="155">
        <v>11851762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13666216</v>
      </c>
      <c r="F32" s="100">
        <f t="shared" si="6"/>
        <v>13666216</v>
      </c>
      <c r="G32" s="100">
        <f t="shared" si="6"/>
        <v>922900</v>
      </c>
      <c r="H32" s="100">
        <f t="shared" si="6"/>
        <v>1230680</v>
      </c>
      <c r="I32" s="100">
        <f t="shared" si="6"/>
        <v>2062942</v>
      </c>
      <c r="J32" s="100">
        <f t="shared" si="6"/>
        <v>4216522</v>
      </c>
      <c r="K32" s="100">
        <f t="shared" si="6"/>
        <v>3351759</v>
      </c>
      <c r="L32" s="100">
        <f t="shared" si="6"/>
        <v>3135093</v>
      </c>
      <c r="M32" s="100">
        <f t="shared" si="6"/>
        <v>2032327</v>
      </c>
      <c r="N32" s="100">
        <f t="shared" si="6"/>
        <v>8519179</v>
      </c>
      <c r="O32" s="100">
        <f t="shared" si="6"/>
        <v>206570814</v>
      </c>
      <c r="P32" s="100">
        <f t="shared" si="6"/>
        <v>1786986</v>
      </c>
      <c r="Q32" s="100">
        <f t="shared" si="6"/>
        <v>1822073</v>
      </c>
      <c r="R32" s="100">
        <f t="shared" si="6"/>
        <v>210179873</v>
      </c>
      <c r="S32" s="100">
        <f t="shared" si="6"/>
        <v>204701452</v>
      </c>
      <c r="T32" s="100">
        <f t="shared" si="6"/>
        <v>0</v>
      </c>
      <c r="U32" s="100">
        <f t="shared" si="6"/>
        <v>0</v>
      </c>
      <c r="V32" s="100">
        <f t="shared" si="6"/>
        <v>204701452</v>
      </c>
      <c r="W32" s="100">
        <f t="shared" si="6"/>
        <v>427617026</v>
      </c>
      <c r="X32" s="100">
        <f t="shared" si="6"/>
        <v>13666216</v>
      </c>
      <c r="Y32" s="100">
        <f t="shared" si="6"/>
        <v>413950810</v>
      </c>
      <c r="Z32" s="137">
        <f>+IF(X32&lt;&gt;0,+(Y32/X32)*100,0)</f>
        <v>3029.0082492476336</v>
      </c>
      <c r="AA32" s="153">
        <f>SUM(AA33:AA37)</f>
        <v>13666216</v>
      </c>
    </row>
    <row r="33" spans="1:27" ht="13.5">
      <c r="A33" s="138" t="s">
        <v>79</v>
      </c>
      <c r="B33" s="136"/>
      <c r="C33" s="155"/>
      <c r="D33" s="155"/>
      <c r="E33" s="156">
        <v>5907010</v>
      </c>
      <c r="F33" s="60">
        <v>5907010</v>
      </c>
      <c r="G33" s="60">
        <v>328426</v>
      </c>
      <c r="H33" s="60">
        <v>602926</v>
      </c>
      <c r="I33" s="60">
        <v>1978206</v>
      </c>
      <c r="J33" s="60">
        <v>2909558</v>
      </c>
      <c r="K33" s="60">
        <v>3255579</v>
      </c>
      <c r="L33" s="60">
        <v>2970239</v>
      </c>
      <c r="M33" s="60">
        <v>1935789</v>
      </c>
      <c r="N33" s="60">
        <v>8161607</v>
      </c>
      <c r="O33" s="60">
        <v>198322470</v>
      </c>
      <c r="P33" s="60">
        <v>1688830</v>
      </c>
      <c r="Q33" s="60">
        <v>1709877</v>
      </c>
      <c r="R33" s="60">
        <v>201721177</v>
      </c>
      <c r="S33" s="60">
        <v>193370198</v>
      </c>
      <c r="T33" s="60"/>
      <c r="U33" s="60"/>
      <c r="V33" s="60">
        <v>193370198</v>
      </c>
      <c r="W33" s="60">
        <v>406162540</v>
      </c>
      <c r="X33" s="60">
        <v>5907010</v>
      </c>
      <c r="Y33" s="60">
        <v>400255530</v>
      </c>
      <c r="Z33" s="140">
        <v>6775.94</v>
      </c>
      <c r="AA33" s="155">
        <v>5907010</v>
      </c>
    </row>
    <row r="34" spans="1:27" ht="13.5">
      <c r="A34" s="138" t="s">
        <v>80</v>
      </c>
      <c r="B34" s="136"/>
      <c r="C34" s="155"/>
      <c r="D34" s="155"/>
      <c r="E34" s="156">
        <v>5736124</v>
      </c>
      <c r="F34" s="60">
        <v>5736124</v>
      </c>
      <c r="G34" s="60">
        <v>477424</v>
      </c>
      <c r="H34" s="60">
        <v>454016</v>
      </c>
      <c r="I34" s="60"/>
      <c r="J34" s="60">
        <v>931440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931440</v>
      </c>
      <c r="X34" s="60">
        <v>5736124</v>
      </c>
      <c r="Y34" s="60">
        <v>-4804684</v>
      </c>
      <c r="Z34" s="140">
        <v>-83.76</v>
      </c>
      <c r="AA34" s="155">
        <v>5736124</v>
      </c>
    </row>
    <row r="35" spans="1:27" ht="13.5">
      <c r="A35" s="138" t="s">
        <v>81</v>
      </c>
      <c r="B35" s="136"/>
      <c r="C35" s="155"/>
      <c r="D35" s="155"/>
      <c r="E35" s="156">
        <v>694782</v>
      </c>
      <c r="F35" s="60">
        <v>694782</v>
      </c>
      <c r="G35" s="60">
        <v>12835</v>
      </c>
      <c r="H35" s="60">
        <v>66847</v>
      </c>
      <c r="I35" s="60"/>
      <c r="J35" s="60">
        <v>79682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79682</v>
      </c>
      <c r="X35" s="60">
        <v>694782</v>
      </c>
      <c r="Y35" s="60">
        <v>-615100</v>
      </c>
      <c r="Z35" s="140">
        <v>-88.53</v>
      </c>
      <c r="AA35" s="155">
        <v>694782</v>
      </c>
    </row>
    <row r="36" spans="1:27" ht="13.5">
      <c r="A36" s="138" t="s">
        <v>82</v>
      </c>
      <c r="B36" s="136"/>
      <c r="C36" s="155"/>
      <c r="D36" s="155"/>
      <c r="E36" s="156">
        <v>1011846</v>
      </c>
      <c r="F36" s="60">
        <v>1011846</v>
      </c>
      <c r="G36" s="60">
        <v>85077</v>
      </c>
      <c r="H36" s="60">
        <v>81359</v>
      </c>
      <c r="I36" s="60">
        <v>84736</v>
      </c>
      <c r="J36" s="60">
        <v>251172</v>
      </c>
      <c r="K36" s="60">
        <v>96180</v>
      </c>
      <c r="L36" s="60">
        <v>164854</v>
      </c>
      <c r="M36" s="60">
        <v>96538</v>
      </c>
      <c r="N36" s="60">
        <v>357572</v>
      </c>
      <c r="O36" s="60">
        <v>8248344</v>
      </c>
      <c r="P36" s="60">
        <v>98156</v>
      </c>
      <c r="Q36" s="60">
        <v>112196</v>
      </c>
      <c r="R36" s="60">
        <v>8458696</v>
      </c>
      <c r="S36" s="60">
        <v>11331254</v>
      </c>
      <c r="T36" s="60"/>
      <c r="U36" s="60"/>
      <c r="V36" s="60">
        <v>11331254</v>
      </c>
      <c r="W36" s="60">
        <v>20398694</v>
      </c>
      <c r="X36" s="60">
        <v>1011846</v>
      </c>
      <c r="Y36" s="60">
        <v>19386848</v>
      </c>
      <c r="Z36" s="140">
        <v>1915.99</v>
      </c>
      <c r="AA36" s="155">
        <v>1011846</v>
      </c>
    </row>
    <row r="37" spans="1:27" ht="13.5">
      <c r="A37" s="138" t="s">
        <v>83</v>
      </c>
      <c r="B37" s="136"/>
      <c r="C37" s="157"/>
      <c r="D37" s="157"/>
      <c r="E37" s="158">
        <v>316454</v>
      </c>
      <c r="F37" s="159">
        <v>316454</v>
      </c>
      <c r="G37" s="159">
        <v>19138</v>
      </c>
      <c r="H37" s="159">
        <v>25532</v>
      </c>
      <c r="I37" s="159"/>
      <c r="J37" s="159">
        <v>44670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44670</v>
      </c>
      <c r="X37" s="159">
        <v>316454</v>
      </c>
      <c r="Y37" s="159">
        <v>-271784</v>
      </c>
      <c r="Z37" s="141">
        <v>-85.88</v>
      </c>
      <c r="AA37" s="157">
        <v>316454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73914031</v>
      </c>
      <c r="F38" s="100">
        <f t="shared" si="7"/>
        <v>73914031</v>
      </c>
      <c r="G38" s="100">
        <f t="shared" si="7"/>
        <v>1488289</v>
      </c>
      <c r="H38" s="100">
        <f t="shared" si="7"/>
        <v>1821166</v>
      </c>
      <c r="I38" s="100">
        <f t="shared" si="7"/>
        <v>1197067</v>
      </c>
      <c r="J38" s="100">
        <f t="shared" si="7"/>
        <v>4506522</v>
      </c>
      <c r="K38" s="100">
        <f t="shared" si="7"/>
        <v>1325304</v>
      </c>
      <c r="L38" s="100">
        <f t="shared" si="7"/>
        <v>1729616</v>
      </c>
      <c r="M38" s="100">
        <f t="shared" si="7"/>
        <v>1008607</v>
      </c>
      <c r="N38" s="100">
        <f t="shared" si="7"/>
        <v>4063527</v>
      </c>
      <c r="O38" s="100">
        <f t="shared" si="7"/>
        <v>104130274</v>
      </c>
      <c r="P38" s="100">
        <f t="shared" si="7"/>
        <v>1137363</v>
      </c>
      <c r="Q38" s="100">
        <f t="shared" si="7"/>
        <v>1210835</v>
      </c>
      <c r="R38" s="100">
        <f t="shared" si="7"/>
        <v>106478472</v>
      </c>
      <c r="S38" s="100">
        <f t="shared" si="7"/>
        <v>108337297</v>
      </c>
      <c r="T38" s="100">
        <f t="shared" si="7"/>
        <v>0</v>
      </c>
      <c r="U38" s="100">
        <f t="shared" si="7"/>
        <v>0</v>
      </c>
      <c r="V38" s="100">
        <f t="shared" si="7"/>
        <v>108337297</v>
      </c>
      <c r="W38" s="100">
        <f t="shared" si="7"/>
        <v>223385818</v>
      </c>
      <c r="X38" s="100">
        <f t="shared" si="7"/>
        <v>73914031</v>
      </c>
      <c r="Y38" s="100">
        <f t="shared" si="7"/>
        <v>149471787</v>
      </c>
      <c r="Z38" s="137">
        <f>+IF(X38&lt;&gt;0,+(Y38/X38)*100,0)</f>
        <v>202.2238335235701</v>
      </c>
      <c r="AA38" s="153">
        <f>SUM(AA39:AA41)</f>
        <v>73914031</v>
      </c>
    </row>
    <row r="39" spans="1:27" ht="13.5">
      <c r="A39" s="138" t="s">
        <v>85</v>
      </c>
      <c r="B39" s="136"/>
      <c r="C39" s="155"/>
      <c r="D39" s="155"/>
      <c r="E39" s="156">
        <v>9559577</v>
      </c>
      <c r="F39" s="60">
        <v>9559577</v>
      </c>
      <c r="G39" s="60">
        <v>639643</v>
      </c>
      <c r="H39" s="60">
        <v>921768</v>
      </c>
      <c r="I39" s="60">
        <v>248551</v>
      </c>
      <c r="J39" s="60">
        <v>1809962</v>
      </c>
      <c r="K39" s="60">
        <v>268314</v>
      </c>
      <c r="L39" s="60">
        <v>333868</v>
      </c>
      <c r="M39" s="60">
        <v>225622</v>
      </c>
      <c r="N39" s="60">
        <v>827804</v>
      </c>
      <c r="O39" s="60">
        <v>22700400</v>
      </c>
      <c r="P39" s="60">
        <v>253696</v>
      </c>
      <c r="Q39" s="60">
        <v>271186</v>
      </c>
      <c r="R39" s="60">
        <v>23225282</v>
      </c>
      <c r="S39" s="60">
        <v>22947878</v>
      </c>
      <c r="T39" s="60"/>
      <c r="U39" s="60"/>
      <c r="V39" s="60">
        <v>22947878</v>
      </c>
      <c r="W39" s="60">
        <v>48810926</v>
      </c>
      <c r="X39" s="60">
        <v>9559577</v>
      </c>
      <c r="Y39" s="60">
        <v>39251349</v>
      </c>
      <c r="Z39" s="140">
        <v>410.6</v>
      </c>
      <c r="AA39" s="155">
        <v>9559577</v>
      </c>
    </row>
    <row r="40" spans="1:27" ht="13.5">
      <c r="A40" s="138" t="s">
        <v>86</v>
      </c>
      <c r="B40" s="136"/>
      <c r="C40" s="155"/>
      <c r="D40" s="155"/>
      <c r="E40" s="156">
        <v>64354454</v>
      </c>
      <c r="F40" s="60">
        <v>64354454</v>
      </c>
      <c r="G40" s="60">
        <v>848646</v>
      </c>
      <c r="H40" s="60">
        <v>899398</v>
      </c>
      <c r="I40" s="60">
        <v>948516</v>
      </c>
      <c r="J40" s="60">
        <v>2696560</v>
      </c>
      <c r="K40" s="60">
        <v>1056990</v>
      </c>
      <c r="L40" s="60">
        <v>1395748</v>
      </c>
      <c r="M40" s="60">
        <v>782985</v>
      </c>
      <c r="N40" s="60">
        <v>3235723</v>
      </c>
      <c r="O40" s="60">
        <v>81429874</v>
      </c>
      <c r="P40" s="60">
        <v>883667</v>
      </c>
      <c r="Q40" s="60">
        <v>939649</v>
      </c>
      <c r="R40" s="60">
        <v>83253190</v>
      </c>
      <c r="S40" s="60">
        <v>85389419</v>
      </c>
      <c r="T40" s="60"/>
      <c r="U40" s="60"/>
      <c r="V40" s="60">
        <v>85389419</v>
      </c>
      <c r="W40" s="60">
        <v>174574892</v>
      </c>
      <c r="X40" s="60">
        <v>64354454</v>
      </c>
      <c r="Y40" s="60">
        <v>110220438</v>
      </c>
      <c r="Z40" s="140">
        <v>171.27</v>
      </c>
      <c r="AA40" s="155">
        <v>64354454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47561363</v>
      </c>
      <c r="D42" s="153">
        <f>SUM(D43:D46)</f>
        <v>0</v>
      </c>
      <c r="E42" s="154">
        <f t="shared" si="8"/>
        <v>106455941</v>
      </c>
      <c r="F42" s="100">
        <f t="shared" si="8"/>
        <v>106455941</v>
      </c>
      <c r="G42" s="100">
        <f t="shared" si="8"/>
        <v>8700215</v>
      </c>
      <c r="H42" s="100">
        <f t="shared" si="8"/>
        <v>4656277</v>
      </c>
      <c r="I42" s="100">
        <f t="shared" si="8"/>
        <v>10176438</v>
      </c>
      <c r="J42" s="100">
        <f t="shared" si="8"/>
        <v>23532930</v>
      </c>
      <c r="K42" s="100">
        <f t="shared" si="8"/>
        <v>7087491</v>
      </c>
      <c r="L42" s="100">
        <f t="shared" si="8"/>
        <v>6165806</v>
      </c>
      <c r="M42" s="100">
        <f t="shared" si="8"/>
        <v>5358607</v>
      </c>
      <c r="N42" s="100">
        <f t="shared" si="8"/>
        <v>18611904</v>
      </c>
      <c r="O42" s="100">
        <f t="shared" si="8"/>
        <v>849050149</v>
      </c>
      <c r="P42" s="100">
        <f t="shared" si="8"/>
        <v>2908816</v>
      </c>
      <c r="Q42" s="100">
        <f t="shared" si="8"/>
        <v>6296894</v>
      </c>
      <c r="R42" s="100">
        <f t="shared" si="8"/>
        <v>858255859</v>
      </c>
      <c r="S42" s="100">
        <f t="shared" si="8"/>
        <v>222121116</v>
      </c>
      <c r="T42" s="100">
        <f t="shared" si="8"/>
        <v>0</v>
      </c>
      <c r="U42" s="100">
        <f t="shared" si="8"/>
        <v>0</v>
      </c>
      <c r="V42" s="100">
        <f t="shared" si="8"/>
        <v>222121116</v>
      </c>
      <c r="W42" s="100">
        <f t="shared" si="8"/>
        <v>1122521809</v>
      </c>
      <c r="X42" s="100">
        <f t="shared" si="8"/>
        <v>106455941</v>
      </c>
      <c r="Y42" s="100">
        <f t="shared" si="8"/>
        <v>1016065868</v>
      </c>
      <c r="Z42" s="137">
        <f>+IF(X42&lt;&gt;0,+(Y42/X42)*100,0)</f>
        <v>954.4473126210966</v>
      </c>
      <c r="AA42" s="153">
        <f>SUM(AA43:AA46)</f>
        <v>106455941</v>
      </c>
    </row>
    <row r="43" spans="1:27" ht="13.5">
      <c r="A43" s="138" t="s">
        <v>89</v>
      </c>
      <c r="B43" s="136"/>
      <c r="C43" s="155">
        <v>47305396</v>
      </c>
      <c r="D43" s="155"/>
      <c r="E43" s="156">
        <v>62560078</v>
      </c>
      <c r="F43" s="60">
        <v>62560078</v>
      </c>
      <c r="G43" s="60">
        <v>6896613</v>
      </c>
      <c r="H43" s="60">
        <v>873271</v>
      </c>
      <c r="I43" s="60">
        <v>7639205</v>
      </c>
      <c r="J43" s="60">
        <v>15409089</v>
      </c>
      <c r="K43" s="60">
        <v>4718740</v>
      </c>
      <c r="L43" s="60">
        <v>4331964</v>
      </c>
      <c r="M43" s="60">
        <v>4160869</v>
      </c>
      <c r="N43" s="60">
        <v>13211573</v>
      </c>
      <c r="O43" s="60">
        <v>716386002</v>
      </c>
      <c r="P43" s="60">
        <v>766027</v>
      </c>
      <c r="Q43" s="60">
        <v>4674599</v>
      </c>
      <c r="R43" s="60">
        <v>721826628</v>
      </c>
      <c r="S43" s="60">
        <v>80744898</v>
      </c>
      <c r="T43" s="60"/>
      <c r="U43" s="60"/>
      <c r="V43" s="60">
        <v>80744898</v>
      </c>
      <c r="W43" s="60">
        <v>831192188</v>
      </c>
      <c r="X43" s="60">
        <v>62560078</v>
      </c>
      <c r="Y43" s="60">
        <v>768632110</v>
      </c>
      <c r="Z43" s="140">
        <v>1228.63</v>
      </c>
      <c r="AA43" s="155">
        <v>62560078</v>
      </c>
    </row>
    <row r="44" spans="1:27" ht="13.5">
      <c r="A44" s="138" t="s">
        <v>90</v>
      </c>
      <c r="B44" s="136"/>
      <c r="C44" s="155">
        <v>255967</v>
      </c>
      <c r="D44" s="155"/>
      <c r="E44" s="156">
        <v>24863696</v>
      </c>
      <c r="F44" s="60">
        <v>24863696</v>
      </c>
      <c r="G44" s="60">
        <v>834534</v>
      </c>
      <c r="H44" s="60">
        <v>2211403</v>
      </c>
      <c r="I44" s="60">
        <v>2088306</v>
      </c>
      <c r="J44" s="60">
        <v>5134243</v>
      </c>
      <c r="K44" s="60">
        <v>1917360</v>
      </c>
      <c r="L44" s="60">
        <v>1074880</v>
      </c>
      <c r="M44" s="60">
        <v>835155</v>
      </c>
      <c r="N44" s="60">
        <v>3827395</v>
      </c>
      <c r="O44" s="60">
        <v>92346946</v>
      </c>
      <c r="P44" s="60">
        <v>1475765</v>
      </c>
      <c r="Q44" s="60">
        <v>1008622</v>
      </c>
      <c r="R44" s="60">
        <v>94831333</v>
      </c>
      <c r="S44" s="60">
        <v>100942217</v>
      </c>
      <c r="T44" s="60"/>
      <c r="U44" s="60"/>
      <c r="V44" s="60">
        <v>100942217</v>
      </c>
      <c r="W44" s="60">
        <v>204735188</v>
      </c>
      <c r="X44" s="60">
        <v>24863696</v>
      </c>
      <c r="Y44" s="60">
        <v>179871492</v>
      </c>
      <c r="Z44" s="140">
        <v>723.43</v>
      </c>
      <c r="AA44" s="155">
        <v>24863696</v>
      </c>
    </row>
    <row r="45" spans="1:27" ht="13.5">
      <c r="A45" s="138" t="s">
        <v>91</v>
      </c>
      <c r="B45" s="136"/>
      <c r="C45" s="157"/>
      <c r="D45" s="157"/>
      <c r="E45" s="158">
        <v>11744928</v>
      </c>
      <c r="F45" s="159">
        <v>11744928</v>
      </c>
      <c r="G45" s="159">
        <v>313361</v>
      </c>
      <c r="H45" s="159">
        <v>1001793</v>
      </c>
      <c r="I45" s="159">
        <v>448927</v>
      </c>
      <c r="J45" s="159">
        <v>1764081</v>
      </c>
      <c r="K45" s="159">
        <v>451391</v>
      </c>
      <c r="L45" s="159">
        <v>758962</v>
      </c>
      <c r="M45" s="159">
        <v>362583</v>
      </c>
      <c r="N45" s="159">
        <v>1572936</v>
      </c>
      <c r="O45" s="159">
        <v>40317201</v>
      </c>
      <c r="P45" s="159">
        <v>667024</v>
      </c>
      <c r="Q45" s="159">
        <v>613673</v>
      </c>
      <c r="R45" s="159">
        <v>41597898</v>
      </c>
      <c r="S45" s="159">
        <v>40434001</v>
      </c>
      <c r="T45" s="159"/>
      <c r="U45" s="159"/>
      <c r="V45" s="159">
        <v>40434001</v>
      </c>
      <c r="W45" s="159">
        <v>85368916</v>
      </c>
      <c r="X45" s="159">
        <v>11744928</v>
      </c>
      <c r="Y45" s="159">
        <v>73623988</v>
      </c>
      <c r="Z45" s="141">
        <v>626.86</v>
      </c>
      <c r="AA45" s="157">
        <v>11744928</v>
      </c>
    </row>
    <row r="46" spans="1:27" ht="13.5">
      <c r="A46" s="138" t="s">
        <v>92</v>
      </c>
      <c r="B46" s="136"/>
      <c r="C46" s="155"/>
      <c r="D46" s="155"/>
      <c r="E46" s="156">
        <v>7287239</v>
      </c>
      <c r="F46" s="60">
        <v>7287239</v>
      </c>
      <c r="G46" s="60">
        <v>655707</v>
      </c>
      <c r="H46" s="60">
        <v>569810</v>
      </c>
      <c r="I46" s="60"/>
      <c r="J46" s="60">
        <v>1225517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1225517</v>
      </c>
      <c r="X46" s="60">
        <v>7287239</v>
      </c>
      <c r="Y46" s="60">
        <v>-6061722</v>
      </c>
      <c r="Z46" s="140">
        <v>-83.18</v>
      </c>
      <c r="AA46" s="155">
        <v>7287239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3427341</v>
      </c>
      <c r="F47" s="100">
        <v>3427341</v>
      </c>
      <c r="G47" s="100">
        <v>222995</v>
      </c>
      <c r="H47" s="100">
        <v>444976</v>
      </c>
      <c r="I47" s="100">
        <v>410364</v>
      </c>
      <c r="J47" s="100">
        <v>1078335</v>
      </c>
      <c r="K47" s="100">
        <v>694556</v>
      </c>
      <c r="L47" s="100">
        <v>473689</v>
      </c>
      <c r="M47" s="100">
        <v>325228</v>
      </c>
      <c r="N47" s="100">
        <v>1493473</v>
      </c>
      <c r="O47" s="100">
        <v>36148128</v>
      </c>
      <c r="P47" s="100">
        <v>317238</v>
      </c>
      <c r="Q47" s="100">
        <v>463519</v>
      </c>
      <c r="R47" s="100">
        <v>36928885</v>
      </c>
      <c r="S47" s="100">
        <v>35276206</v>
      </c>
      <c r="T47" s="100"/>
      <c r="U47" s="100"/>
      <c r="V47" s="100">
        <v>35276206</v>
      </c>
      <c r="W47" s="100">
        <v>74776899</v>
      </c>
      <c r="X47" s="100">
        <v>3427341</v>
      </c>
      <c r="Y47" s="100">
        <v>71349558</v>
      </c>
      <c r="Z47" s="137">
        <v>2081.78</v>
      </c>
      <c r="AA47" s="153">
        <v>3427341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137304981</v>
      </c>
      <c r="D48" s="168">
        <f>+D28+D32+D38+D42+D47</f>
        <v>0</v>
      </c>
      <c r="E48" s="169">
        <f t="shared" si="9"/>
        <v>244865586</v>
      </c>
      <c r="F48" s="73">
        <f t="shared" si="9"/>
        <v>244865586</v>
      </c>
      <c r="G48" s="73">
        <f t="shared" si="9"/>
        <v>22503033</v>
      </c>
      <c r="H48" s="73">
        <f t="shared" si="9"/>
        <v>14586036</v>
      </c>
      <c r="I48" s="73">
        <f t="shared" si="9"/>
        <v>18283508</v>
      </c>
      <c r="J48" s="73">
        <f t="shared" si="9"/>
        <v>55372577</v>
      </c>
      <c r="K48" s="73">
        <f t="shared" si="9"/>
        <v>17896417</v>
      </c>
      <c r="L48" s="73">
        <f t="shared" si="9"/>
        <v>16261972</v>
      </c>
      <c r="M48" s="73">
        <f t="shared" si="9"/>
        <v>12101452</v>
      </c>
      <c r="N48" s="73">
        <f t="shared" si="9"/>
        <v>46259841</v>
      </c>
      <c r="O48" s="73">
        <f t="shared" si="9"/>
        <v>1571305139</v>
      </c>
      <c r="P48" s="73">
        <f t="shared" si="9"/>
        <v>9378576</v>
      </c>
      <c r="Q48" s="73">
        <f t="shared" si="9"/>
        <v>13369828</v>
      </c>
      <c r="R48" s="73">
        <f t="shared" si="9"/>
        <v>1594053543</v>
      </c>
      <c r="S48" s="73">
        <f t="shared" si="9"/>
        <v>966717103</v>
      </c>
      <c r="T48" s="73">
        <f t="shared" si="9"/>
        <v>0</v>
      </c>
      <c r="U48" s="73">
        <f t="shared" si="9"/>
        <v>0</v>
      </c>
      <c r="V48" s="73">
        <f t="shared" si="9"/>
        <v>966717103</v>
      </c>
      <c r="W48" s="73">
        <f t="shared" si="9"/>
        <v>2662403064</v>
      </c>
      <c r="X48" s="73">
        <f t="shared" si="9"/>
        <v>244865586</v>
      </c>
      <c r="Y48" s="73">
        <f t="shared" si="9"/>
        <v>2417537478</v>
      </c>
      <c r="Z48" s="170">
        <f>+IF(X48&lt;&gt;0,+(Y48/X48)*100,0)</f>
        <v>987.291647426519</v>
      </c>
      <c r="AA48" s="168">
        <f>+AA28+AA32+AA38+AA42+AA47</f>
        <v>244865586</v>
      </c>
    </row>
    <row r="49" spans="1:27" ht="13.5">
      <c r="A49" s="148" t="s">
        <v>49</v>
      </c>
      <c r="B49" s="149"/>
      <c r="C49" s="171">
        <f aca="true" t="shared" si="10" ref="C49:Y49">+C25-C48</f>
        <v>2903302</v>
      </c>
      <c r="D49" s="171">
        <f>+D25-D48</f>
        <v>0</v>
      </c>
      <c r="E49" s="172">
        <f t="shared" si="10"/>
        <v>-9951300</v>
      </c>
      <c r="F49" s="173">
        <f t="shared" si="10"/>
        <v>-9951300</v>
      </c>
      <c r="G49" s="173">
        <f t="shared" si="10"/>
        <v>47278303</v>
      </c>
      <c r="H49" s="173">
        <f t="shared" si="10"/>
        <v>-710513</v>
      </c>
      <c r="I49" s="173">
        <f t="shared" si="10"/>
        <v>-3324395</v>
      </c>
      <c r="J49" s="173">
        <f t="shared" si="10"/>
        <v>43243395</v>
      </c>
      <c r="K49" s="173">
        <f t="shared" si="10"/>
        <v>-5204333</v>
      </c>
      <c r="L49" s="173">
        <f t="shared" si="10"/>
        <v>-2314925</v>
      </c>
      <c r="M49" s="173">
        <f t="shared" si="10"/>
        <v>3601170</v>
      </c>
      <c r="N49" s="173">
        <f t="shared" si="10"/>
        <v>-3918088</v>
      </c>
      <c r="O49" s="173">
        <f t="shared" si="10"/>
        <v>-229436936</v>
      </c>
      <c r="P49" s="173">
        <f t="shared" si="10"/>
        <v>-8101996</v>
      </c>
      <c r="Q49" s="173">
        <f t="shared" si="10"/>
        <v>8791984</v>
      </c>
      <c r="R49" s="173">
        <f t="shared" si="10"/>
        <v>-228746948</v>
      </c>
      <c r="S49" s="173">
        <f t="shared" si="10"/>
        <v>-255305362</v>
      </c>
      <c r="T49" s="173">
        <f t="shared" si="10"/>
        <v>0</v>
      </c>
      <c r="U49" s="173">
        <f t="shared" si="10"/>
        <v>0</v>
      </c>
      <c r="V49" s="173">
        <f t="shared" si="10"/>
        <v>-255305362</v>
      </c>
      <c r="W49" s="173">
        <f t="shared" si="10"/>
        <v>-444727003</v>
      </c>
      <c r="X49" s="173">
        <f>IF(F25=F48,0,X25-X48)</f>
        <v>-9951300</v>
      </c>
      <c r="Y49" s="173">
        <f t="shared" si="10"/>
        <v>-434775703</v>
      </c>
      <c r="Z49" s="174">
        <f>+IF(X49&lt;&gt;0,+(Y49/X49)*100,0)</f>
        <v>4369.034226683951</v>
      </c>
      <c r="AA49" s="171">
        <f>+AA25-AA48</f>
        <v>-9951300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21776883</v>
      </c>
      <c r="D5" s="155">
        <v>0</v>
      </c>
      <c r="E5" s="156">
        <v>21900000</v>
      </c>
      <c r="F5" s="60">
        <v>21900000</v>
      </c>
      <c r="G5" s="60">
        <v>23347493</v>
      </c>
      <c r="H5" s="60">
        <v>918</v>
      </c>
      <c r="I5" s="60">
        <v>85875</v>
      </c>
      <c r="J5" s="60">
        <v>23434286</v>
      </c>
      <c r="K5" s="60">
        <v>36012</v>
      </c>
      <c r="L5" s="60">
        <v>-710</v>
      </c>
      <c r="M5" s="60">
        <v>-48</v>
      </c>
      <c r="N5" s="60">
        <v>35254</v>
      </c>
      <c r="O5" s="60">
        <v>-42244</v>
      </c>
      <c r="P5" s="60">
        <v>-2471</v>
      </c>
      <c r="Q5" s="60">
        <v>964</v>
      </c>
      <c r="R5" s="60">
        <v>-43751</v>
      </c>
      <c r="S5" s="60">
        <v>-923256</v>
      </c>
      <c r="T5" s="60">
        <v>0</v>
      </c>
      <c r="U5" s="60">
        <v>0</v>
      </c>
      <c r="V5" s="60">
        <v>-923256</v>
      </c>
      <c r="W5" s="60">
        <v>22502533</v>
      </c>
      <c r="X5" s="60">
        <v>21900000</v>
      </c>
      <c r="Y5" s="60">
        <v>602533</v>
      </c>
      <c r="Z5" s="140">
        <v>2.75</v>
      </c>
      <c r="AA5" s="155">
        <v>21900000</v>
      </c>
    </row>
    <row r="6" spans="1:27" ht="13.5">
      <c r="A6" s="181" t="s">
        <v>102</v>
      </c>
      <c r="B6" s="182"/>
      <c r="C6" s="155">
        <v>808646</v>
      </c>
      <c r="D6" s="155">
        <v>0</v>
      </c>
      <c r="E6" s="156">
        <v>848000</v>
      </c>
      <c r="F6" s="60">
        <v>848000</v>
      </c>
      <c r="G6" s="60">
        <v>98654</v>
      </c>
      <c r="H6" s="60">
        <v>98828</v>
      </c>
      <c r="I6" s="60">
        <v>0</v>
      </c>
      <c r="J6" s="60">
        <v>197482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197482</v>
      </c>
      <c r="X6" s="60">
        <v>848000</v>
      </c>
      <c r="Y6" s="60">
        <v>-650518</v>
      </c>
      <c r="Z6" s="140">
        <v>-76.71</v>
      </c>
      <c r="AA6" s="155">
        <v>848000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79228800</v>
      </c>
      <c r="F7" s="60">
        <v>79228800</v>
      </c>
      <c r="G7" s="60">
        <v>6149524</v>
      </c>
      <c r="H7" s="60">
        <v>9531404</v>
      </c>
      <c r="I7" s="60">
        <v>7295556</v>
      </c>
      <c r="J7" s="60">
        <v>22976484</v>
      </c>
      <c r="K7" s="60">
        <v>6454905</v>
      </c>
      <c r="L7" s="60">
        <v>1404704</v>
      </c>
      <c r="M7" s="60">
        <v>10991556</v>
      </c>
      <c r="N7" s="60">
        <v>18851165</v>
      </c>
      <c r="O7" s="60">
        <v>1294642338</v>
      </c>
      <c r="P7" s="60">
        <v>-1809457</v>
      </c>
      <c r="Q7" s="60">
        <v>4596265</v>
      </c>
      <c r="R7" s="60">
        <v>1297429146</v>
      </c>
      <c r="S7" s="60">
        <v>388367867</v>
      </c>
      <c r="T7" s="60">
        <v>0</v>
      </c>
      <c r="U7" s="60">
        <v>0</v>
      </c>
      <c r="V7" s="60">
        <v>388367867</v>
      </c>
      <c r="W7" s="60">
        <v>1727624662</v>
      </c>
      <c r="X7" s="60">
        <v>79228800</v>
      </c>
      <c r="Y7" s="60">
        <v>1648395862</v>
      </c>
      <c r="Z7" s="140">
        <v>2080.55</v>
      </c>
      <c r="AA7" s="155">
        <v>79228800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22003752</v>
      </c>
      <c r="F8" s="60">
        <v>22003752</v>
      </c>
      <c r="G8" s="60">
        <v>1543041</v>
      </c>
      <c r="H8" s="60">
        <v>611308</v>
      </c>
      <c r="I8" s="60">
        <v>6026230</v>
      </c>
      <c r="J8" s="60">
        <v>8180579</v>
      </c>
      <c r="K8" s="60">
        <v>898518</v>
      </c>
      <c r="L8" s="60">
        <v>-513823</v>
      </c>
      <c r="M8" s="60">
        <v>1710545</v>
      </c>
      <c r="N8" s="60">
        <v>2095240</v>
      </c>
      <c r="O8" s="60">
        <v>-218740963</v>
      </c>
      <c r="P8" s="60">
        <v>1292169</v>
      </c>
      <c r="Q8" s="60">
        <v>1781353</v>
      </c>
      <c r="R8" s="60">
        <v>-215667441</v>
      </c>
      <c r="S8" s="60">
        <v>84334468</v>
      </c>
      <c r="T8" s="60">
        <v>0</v>
      </c>
      <c r="U8" s="60">
        <v>0</v>
      </c>
      <c r="V8" s="60">
        <v>84334468</v>
      </c>
      <c r="W8" s="60">
        <v>-121057154</v>
      </c>
      <c r="X8" s="60">
        <v>22003752</v>
      </c>
      <c r="Y8" s="60">
        <v>-143060906</v>
      </c>
      <c r="Z8" s="140">
        <v>-650.17</v>
      </c>
      <c r="AA8" s="155">
        <v>22003752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6187750</v>
      </c>
      <c r="F9" s="60">
        <v>6187750</v>
      </c>
      <c r="G9" s="60">
        <v>17804450</v>
      </c>
      <c r="H9" s="60">
        <v>-1927</v>
      </c>
      <c r="I9" s="60">
        <v>51388</v>
      </c>
      <c r="J9" s="60">
        <v>17853911</v>
      </c>
      <c r="K9" s="60">
        <v>38517</v>
      </c>
      <c r="L9" s="60">
        <v>4389</v>
      </c>
      <c r="M9" s="60">
        <v>-90</v>
      </c>
      <c r="N9" s="60">
        <v>42816</v>
      </c>
      <c r="O9" s="60">
        <v>-578258</v>
      </c>
      <c r="P9" s="60">
        <v>1</v>
      </c>
      <c r="Q9" s="60">
        <v>98050</v>
      </c>
      <c r="R9" s="60">
        <v>-480207</v>
      </c>
      <c r="S9" s="60">
        <v>399722</v>
      </c>
      <c r="T9" s="60">
        <v>0</v>
      </c>
      <c r="U9" s="60">
        <v>0</v>
      </c>
      <c r="V9" s="60">
        <v>399722</v>
      </c>
      <c r="W9" s="60">
        <v>17816242</v>
      </c>
      <c r="X9" s="60">
        <v>6187750</v>
      </c>
      <c r="Y9" s="60">
        <v>11628492</v>
      </c>
      <c r="Z9" s="140">
        <v>187.93</v>
      </c>
      <c r="AA9" s="155">
        <v>6187750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13830659</v>
      </c>
      <c r="F10" s="54">
        <v>13830659</v>
      </c>
      <c r="G10" s="54">
        <v>1230558</v>
      </c>
      <c r="H10" s="54">
        <v>1230979</v>
      </c>
      <c r="I10" s="54">
        <v>0</v>
      </c>
      <c r="J10" s="54">
        <v>2461537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2461537</v>
      </c>
      <c r="X10" s="54">
        <v>13830659</v>
      </c>
      <c r="Y10" s="54">
        <v>-11369122</v>
      </c>
      <c r="Z10" s="184">
        <v>-82.2</v>
      </c>
      <c r="AA10" s="130">
        <v>13830659</v>
      </c>
    </row>
    <row r="11" spans="1:27" ht="13.5">
      <c r="A11" s="183" t="s">
        <v>107</v>
      </c>
      <c r="B11" s="185"/>
      <c r="C11" s="155">
        <v>88076402</v>
      </c>
      <c r="D11" s="155">
        <v>0</v>
      </c>
      <c r="E11" s="156">
        <v>225786</v>
      </c>
      <c r="F11" s="60">
        <v>225786</v>
      </c>
      <c r="G11" s="60">
        <v>14906</v>
      </c>
      <c r="H11" s="60">
        <v>12818</v>
      </c>
      <c r="I11" s="60">
        <v>1230838</v>
      </c>
      <c r="J11" s="60">
        <v>1258562</v>
      </c>
      <c r="K11" s="60">
        <v>1232688</v>
      </c>
      <c r="L11" s="60">
        <v>283</v>
      </c>
      <c r="M11" s="60">
        <v>1231438</v>
      </c>
      <c r="N11" s="60">
        <v>2464409</v>
      </c>
      <c r="O11" s="60">
        <v>124214875</v>
      </c>
      <c r="P11" s="60">
        <v>1223872</v>
      </c>
      <c r="Q11" s="60">
        <v>1228166</v>
      </c>
      <c r="R11" s="60">
        <v>126666913</v>
      </c>
      <c r="S11" s="60">
        <v>123205485</v>
      </c>
      <c r="T11" s="60">
        <v>0</v>
      </c>
      <c r="U11" s="60">
        <v>0</v>
      </c>
      <c r="V11" s="60">
        <v>123205485</v>
      </c>
      <c r="W11" s="60">
        <v>253595369</v>
      </c>
      <c r="X11" s="60">
        <v>225786</v>
      </c>
      <c r="Y11" s="60">
        <v>253369583</v>
      </c>
      <c r="Z11" s="140">
        <v>112216.69</v>
      </c>
      <c r="AA11" s="155">
        <v>225786</v>
      </c>
    </row>
    <row r="12" spans="1:27" ht="13.5">
      <c r="A12" s="183" t="s">
        <v>108</v>
      </c>
      <c r="B12" s="185"/>
      <c r="C12" s="155">
        <v>1817160</v>
      </c>
      <c r="D12" s="155">
        <v>0</v>
      </c>
      <c r="E12" s="156">
        <v>1653874</v>
      </c>
      <c r="F12" s="60">
        <v>1653874</v>
      </c>
      <c r="G12" s="60">
        <v>167511</v>
      </c>
      <c r="H12" s="60">
        <v>147385</v>
      </c>
      <c r="I12" s="60">
        <v>162501</v>
      </c>
      <c r="J12" s="60">
        <v>477397</v>
      </c>
      <c r="K12" s="60">
        <v>246586</v>
      </c>
      <c r="L12" s="60">
        <v>106543</v>
      </c>
      <c r="M12" s="60">
        <v>92731</v>
      </c>
      <c r="N12" s="60">
        <v>445860</v>
      </c>
      <c r="O12" s="60">
        <v>14304040</v>
      </c>
      <c r="P12" s="60">
        <v>85075</v>
      </c>
      <c r="Q12" s="60">
        <v>257600</v>
      </c>
      <c r="R12" s="60">
        <v>14646715</v>
      </c>
      <c r="S12" s="60">
        <v>10557817</v>
      </c>
      <c r="T12" s="60">
        <v>0</v>
      </c>
      <c r="U12" s="60">
        <v>0</v>
      </c>
      <c r="V12" s="60">
        <v>10557817</v>
      </c>
      <c r="W12" s="60">
        <v>26127789</v>
      </c>
      <c r="X12" s="60">
        <v>1653874</v>
      </c>
      <c r="Y12" s="60">
        <v>24473915</v>
      </c>
      <c r="Z12" s="140">
        <v>1479.79</v>
      </c>
      <c r="AA12" s="155">
        <v>1653874</v>
      </c>
    </row>
    <row r="13" spans="1:27" ht="13.5">
      <c r="A13" s="181" t="s">
        <v>109</v>
      </c>
      <c r="B13" s="185"/>
      <c r="C13" s="155">
        <v>6748270</v>
      </c>
      <c r="D13" s="155">
        <v>0</v>
      </c>
      <c r="E13" s="156">
        <v>80262</v>
      </c>
      <c r="F13" s="60">
        <v>80262</v>
      </c>
      <c r="G13" s="60">
        <v>12277</v>
      </c>
      <c r="H13" s="60">
        <v>7140</v>
      </c>
      <c r="I13" s="60">
        <v>5815</v>
      </c>
      <c r="J13" s="60">
        <v>25232</v>
      </c>
      <c r="K13" s="60">
        <v>6002</v>
      </c>
      <c r="L13" s="60">
        <v>6190</v>
      </c>
      <c r="M13" s="60">
        <v>0</v>
      </c>
      <c r="N13" s="60">
        <v>12192</v>
      </c>
      <c r="O13" s="60">
        <v>0</v>
      </c>
      <c r="P13" s="60">
        <v>0</v>
      </c>
      <c r="Q13" s="60">
        <v>12073</v>
      </c>
      <c r="R13" s="60">
        <v>12073</v>
      </c>
      <c r="S13" s="60">
        <v>0</v>
      </c>
      <c r="T13" s="60">
        <v>0</v>
      </c>
      <c r="U13" s="60">
        <v>0</v>
      </c>
      <c r="V13" s="60">
        <v>0</v>
      </c>
      <c r="W13" s="60">
        <v>49497</v>
      </c>
      <c r="X13" s="60">
        <v>80262</v>
      </c>
      <c r="Y13" s="60">
        <v>-30765</v>
      </c>
      <c r="Z13" s="140">
        <v>-38.33</v>
      </c>
      <c r="AA13" s="155">
        <v>80262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6890000</v>
      </c>
      <c r="F14" s="60">
        <v>6890000</v>
      </c>
      <c r="G14" s="60">
        <v>654993</v>
      </c>
      <c r="H14" s="60">
        <v>665079</v>
      </c>
      <c r="I14" s="60">
        <v>52336</v>
      </c>
      <c r="J14" s="60">
        <v>1372408</v>
      </c>
      <c r="K14" s="60">
        <v>833635</v>
      </c>
      <c r="L14" s="60">
        <v>931558</v>
      </c>
      <c r="M14" s="60">
        <v>-7</v>
      </c>
      <c r="N14" s="60">
        <v>1765186</v>
      </c>
      <c r="O14" s="60">
        <v>73798582</v>
      </c>
      <c r="P14" s="60">
        <v>484419</v>
      </c>
      <c r="Q14" s="60">
        <v>321914</v>
      </c>
      <c r="R14" s="60">
        <v>74604915</v>
      </c>
      <c r="S14" s="60">
        <v>54858662</v>
      </c>
      <c r="T14" s="60">
        <v>0</v>
      </c>
      <c r="U14" s="60">
        <v>0</v>
      </c>
      <c r="V14" s="60">
        <v>54858662</v>
      </c>
      <c r="W14" s="60">
        <v>132601171</v>
      </c>
      <c r="X14" s="60">
        <v>6890000</v>
      </c>
      <c r="Y14" s="60">
        <v>125711171</v>
      </c>
      <c r="Z14" s="140">
        <v>1824.55</v>
      </c>
      <c r="AA14" s="155">
        <v>6890000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176703</v>
      </c>
      <c r="D16" s="155">
        <v>0</v>
      </c>
      <c r="E16" s="156">
        <v>119262</v>
      </c>
      <c r="F16" s="60">
        <v>119262</v>
      </c>
      <c r="G16" s="60">
        <v>38250</v>
      </c>
      <c r="H16" s="60">
        <v>14338</v>
      </c>
      <c r="I16" s="60">
        <v>12375</v>
      </c>
      <c r="J16" s="60">
        <v>64963</v>
      </c>
      <c r="K16" s="60">
        <v>3097</v>
      </c>
      <c r="L16" s="60">
        <v>4597</v>
      </c>
      <c r="M16" s="60">
        <v>3051</v>
      </c>
      <c r="N16" s="60">
        <v>10745</v>
      </c>
      <c r="O16" s="60">
        <v>4150940</v>
      </c>
      <c r="P16" s="60">
        <v>7422</v>
      </c>
      <c r="Q16" s="60">
        <v>14215</v>
      </c>
      <c r="R16" s="60">
        <v>4172577</v>
      </c>
      <c r="S16" s="60">
        <v>1057319</v>
      </c>
      <c r="T16" s="60">
        <v>0</v>
      </c>
      <c r="U16" s="60">
        <v>0</v>
      </c>
      <c r="V16" s="60">
        <v>1057319</v>
      </c>
      <c r="W16" s="60">
        <v>5305604</v>
      </c>
      <c r="X16" s="60">
        <v>119262</v>
      </c>
      <c r="Y16" s="60">
        <v>5186342</v>
      </c>
      <c r="Z16" s="140">
        <v>4348.7</v>
      </c>
      <c r="AA16" s="155">
        <v>119262</v>
      </c>
    </row>
    <row r="17" spans="1:27" ht="13.5">
      <c r="A17" s="181" t="s">
        <v>113</v>
      </c>
      <c r="B17" s="185"/>
      <c r="C17" s="155">
        <v>1444644</v>
      </c>
      <c r="D17" s="155">
        <v>0</v>
      </c>
      <c r="E17" s="156">
        <v>3125525</v>
      </c>
      <c r="F17" s="60">
        <v>3125525</v>
      </c>
      <c r="G17" s="60">
        <v>214834</v>
      </c>
      <c r="H17" s="60">
        <v>256537</v>
      </c>
      <c r="I17" s="60">
        <v>36403</v>
      </c>
      <c r="J17" s="60">
        <v>507774</v>
      </c>
      <c r="K17" s="60">
        <v>52290</v>
      </c>
      <c r="L17" s="60">
        <v>26832</v>
      </c>
      <c r="M17" s="60">
        <v>25749</v>
      </c>
      <c r="N17" s="60">
        <v>104871</v>
      </c>
      <c r="O17" s="60">
        <v>37128874</v>
      </c>
      <c r="P17" s="60">
        <v>24880</v>
      </c>
      <c r="Q17" s="60">
        <v>95255</v>
      </c>
      <c r="R17" s="60">
        <v>37249009</v>
      </c>
      <c r="S17" s="60">
        <v>10293540</v>
      </c>
      <c r="T17" s="60">
        <v>0</v>
      </c>
      <c r="U17" s="60">
        <v>0</v>
      </c>
      <c r="V17" s="60">
        <v>10293540</v>
      </c>
      <c r="W17" s="60">
        <v>48155194</v>
      </c>
      <c r="X17" s="60">
        <v>3125525</v>
      </c>
      <c r="Y17" s="60">
        <v>45029669</v>
      </c>
      <c r="Z17" s="140">
        <v>1440.71</v>
      </c>
      <c r="AA17" s="155">
        <v>3125525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16214131</v>
      </c>
      <c r="F18" s="60">
        <v>16214131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16214131</v>
      </c>
      <c r="Y18" s="60">
        <v>-16214131</v>
      </c>
      <c r="Z18" s="140">
        <v>-100</v>
      </c>
      <c r="AA18" s="155">
        <v>16214131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46022000</v>
      </c>
      <c r="F19" s="60">
        <v>46022000</v>
      </c>
      <c r="G19" s="60">
        <v>18482400</v>
      </c>
      <c r="H19" s="60">
        <v>1180702</v>
      </c>
      <c r="I19" s="60">
        <v>-12267</v>
      </c>
      <c r="J19" s="60">
        <v>19650835</v>
      </c>
      <c r="K19" s="60">
        <v>3073469</v>
      </c>
      <c r="L19" s="60">
        <v>12086842</v>
      </c>
      <c r="M19" s="60">
        <v>0</v>
      </c>
      <c r="N19" s="60">
        <v>15160311</v>
      </c>
      <c r="O19" s="60">
        <v>0</v>
      </c>
      <c r="P19" s="60">
        <v>0</v>
      </c>
      <c r="Q19" s="60">
        <v>13566692</v>
      </c>
      <c r="R19" s="60">
        <v>13566692</v>
      </c>
      <c r="S19" s="60">
        <v>0</v>
      </c>
      <c r="T19" s="60">
        <v>0</v>
      </c>
      <c r="U19" s="60">
        <v>0</v>
      </c>
      <c r="V19" s="60">
        <v>0</v>
      </c>
      <c r="W19" s="60">
        <v>48377838</v>
      </c>
      <c r="X19" s="60">
        <v>46022000</v>
      </c>
      <c r="Y19" s="60">
        <v>2355838</v>
      </c>
      <c r="Z19" s="140">
        <v>5.12</v>
      </c>
      <c r="AA19" s="155">
        <v>46022000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2480485</v>
      </c>
      <c r="F20" s="54">
        <v>2480485</v>
      </c>
      <c r="G20" s="54">
        <v>22445</v>
      </c>
      <c r="H20" s="54">
        <v>120014</v>
      </c>
      <c r="I20" s="54">
        <v>12063</v>
      </c>
      <c r="J20" s="54">
        <v>154522</v>
      </c>
      <c r="K20" s="54">
        <v>-183635</v>
      </c>
      <c r="L20" s="54">
        <v>-110358</v>
      </c>
      <c r="M20" s="54">
        <v>1647697</v>
      </c>
      <c r="N20" s="54">
        <v>1353704</v>
      </c>
      <c r="O20" s="54">
        <v>12990019</v>
      </c>
      <c r="P20" s="54">
        <v>-29330</v>
      </c>
      <c r="Q20" s="54">
        <v>189265</v>
      </c>
      <c r="R20" s="54">
        <v>13149954</v>
      </c>
      <c r="S20" s="54">
        <v>39260117</v>
      </c>
      <c r="T20" s="54">
        <v>0</v>
      </c>
      <c r="U20" s="54">
        <v>0</v>
      </c>
      <c r="V20" s="54">
        <v>39260117</v>
      </c>
      <c r="W20" s="54">
        <v>53918297</v>
      </c>
      <c r="X20" s="54">
        <v>2480485</v>
      </c>
      <c r="Y20" s="54">
        <v>51437812</v>
      </c>
      <c r="Z20" s="184">
        <v>2073.7</v>
      </c>
      <c r="AA20" s="130">
        <v>2480485</v>
      </c>
    </row>
    <row r="21" spans="1:27" ht="13.5">
      <c r="A21" s="181" t="s">
        <v>115</v>
      </c>
      <c r="B21" s="185"/>
      <c r="C21" s="155">
        <v>2095795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122944503</v>
      </c>
      <c r="D22" s="188">
        <f>SUM(D5:D21)</f>
        <v>0</v>
      </c>
      <c r="E22" s="189">
        <f t="shared" si="0"/>
        <v>220810286</v>
      </c>
      <c r="F22" s="190">
        <f t="shared" si="0"/>
        <v>220810286</v>
      </c>
      <c r="G22" s="190">
        <f t="shared" si="0"/>
        <v>69781336</v>
      </c>
      <c r="H22" s="190">
        <f t="shared" si="0"/>
        <v>13875523</v>
      </c>
      <c r="I22" s="190">
        <f t="shared" si="0"/>
        <v>14959113</v>
      </c>
      <c r="J22" s="190">
        <f t="shared" si="0"/>
        <v>98615972</v>
      </c>
      <c r="K22" s="190">
        <f t="shared" si="0"/>
        <v>12692084</v>
      </c>
      <c r="L22" s="190">
        <f t="shared" si="0"/>
        <v>13947047</v>
      </c>
      <c r="M22" s="190">
        <f t="shared" si="0"/>
        <v>15702622</v>
      </c>
      <c r="N22" s="190">
        <f t="shared" si="0"/>
        <v>42341753</v>
      </c>
      <c r="O22" s="190">
        <f t="shared" si="0"/>
        <v>1341868203</v>
      </c>
      <c r="P22" s="190">
        <f t="shared" si="0"/>
        <v>1276580</v>
      </c>
      <c r="Q22" s="190">
        <f t="shared" si="0"/>
        <v>22161812</v>
      </c>
      <c r="R22" s="190">
        <f t="shared" si="0"/>
        <v>1365306595</v>
      </c>
      <c r="S22" s="190">
        <f t="shared" si="0"/>
        <v>711411741</v>
      </c>
      <c r="T22" s="190">
        <f t="shared" si="0"/>
        <v>0</v>
      </c>
      <c r="U22" s="190">
        <f t="shared" si="0"/>
        <v>0</v>
      </c>
      <c r="V22" s="190">
        <f t="shared" si="0"/>
        <v>711411741</v>
      </c>
      <c r="W22" s="190">
        <f t="shared" si="0"/>
        <v>2217676061</v>
      </c>
      <c r="X22" s="190">
        <f t="shared" si="0"/>
        <v>220810286</v>
      </c>
      <c r="Y22" s="190">
        <f t="shared" si="0"/>
        <v>1996865775</v>
      </c>
      <c r="Z22" s="191">
        <f>+IF(X22&lt;&gt;0,+(Y22/X22)*100,0)</f>
        <v>904.3354868894106</v>
      </c>
      <c r="AA22" s="188">
        <f>SUM(AA5:AA21)</f>
        <v>220810286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59362854</v>
      </c>
      <c r="D25" s="155">
        <v>0</v>
      </c>
      <c r="E25" s="156">
        <v>66756852</v>
      </c>
      <c r="F25" s="60">
        <v>66756852</v>
      </c>
      <c r="G25" s="60">
        <v>4683958</v>
      </c>
      <c r="H25" s="60">
        <v>7645403</v>
      </c>
      <c r="I25" s="60">
        <v>5136149</v>
      </c>
      <c r="J25" s="60">
        <v>17465510</v>
      </c>
      <c r="K25" s="60">
        <v>5158353</v>
      </c>
      <c r="L25" s="60">
        <v>8257658</v>
      </c>
      <c r="M25" s="60">
        <v>5194782</v>
      </c>
      <c r="N25" s="60">
        <v>18610793</v>
      </c>
      <c r="O25" s="60">
        <v>540672875</v>
      </c>
      <c r="P25" s="60">
        <v>5293805</v>
      </c>
      <c r="Q25" s="60">
        <v>5584035</v>
      </c>
      <c r="R25" s="60">
        <v>551550715</v>
      </c>
      <c r="S25" s="60">
        <v>535275469</v>
      </c>
      <c r="T25" s="60">
        <v>0</v>
      </c>
      <c r="U25" s="60">
        <v>0</v>
      </c>
      <c r="V25" s="60">
        <v>535275469</v>
      </c>
      <c r="W25" s="60">
        <v>1122902487</v>
      </c>
      <c r="X25" s="60">
        <v>66756852</v>
      </c>
      <c r="Y25" s="60">
        <v>1056145635</v>
      </c>
      <c r="Z25" s="140">
        <v>1582.08</v>
      </c>
      <c r="AA25" s="155">
        <v>66756852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6219509</v>
      </c>
      <c r="F26" s="60">
        <v>6219509</v>
      </c>
      <c r="G26" s="60">
        <v>472241</v>
      </c>
      <c r="H26" s="60">
        <v>481151</v>
      </c>
      <c r="I26" s="60">
        <v>504623</v>
      </c>
      <c r="J26" s="60">
        <v>1458015</v>
      </c>
      <c r="K26" s="60">
        <v>510443</v>
      </c>
      <c r="L26" s="60">
        <v>498293</v>
      </c>
      <c r="M26" s="60">
        <v>495273</v>
      </c>
      <c r="N26" s="60">
        <v>1504009</v>
      </c>
      <c r="O26" s="60">
        <v>74087900</v>
      </c>
      <c r="P26" s="60">
        <v>498418</v>
      </c>
      <c r="Q26" s="60">
        <v>524073</v>
      </c>
      <c r="R26" s="60">
        <v>75110391</v>
      </c>
      <c r="S26" s="60">
        <v>52306300</v>
      </c>
      <c r="T26" s="60">
        <v>0</v>
      </c>
      <c r="U26" s="60">
        <v>0</v>
      </c>
      <c r="V26" s="60">
        <v>52306300</v>
      </c>
      <c r="W26" s="60">
        <v>130378715</v>
      </c>
      <c r="X26" s="60">
        <v>6219509</v>
      </c>
      <c r="Y26" s="60">
        <v>124159206</v>
      </c>
      <c r="Z26" s="140">
        <v>1996.29</v>
      </c>
      <c r="AA26" s="155">
        <v>6219509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8112486</v>
      </c>
      <c r="F27" s="60">
        <v>8112486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8112486</v>
      </c>
      <c r="Y27" s="60">
        <v>-8112486</v>
      </c>
      <c r="Z27" s="140">
        <v>-100</v>
      </c>
      <c r="AA27" s="155">
        <v>8112486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57685972</v>
      </c>
      <c r="F28" s="60">
        <v>57685972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57685972</v>
      </c>
      <c r="Y28" s="60">
        <v>-57685972</v>
      </c>
      <c r="Z28" s="140">
        <v>-100</v>
      </c>
      <c r="AA28" s="155">
        <v>57685972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558623</v>
      </c>
      <c r="F29" s="60">
        <v>558623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558623</v>
      </c>
      <c r="Y29" s="60">
        <v>-558623</v>
      </c>
      <c r="Z29" s="140">
        <v>-100</v>
      </c>
      <c r="AA29" s="155">
        <v>558623</v>
      </c>
    </row>
    <row r="30" spans="1:27" ht="13.5">
      <c r="A30" s="183" t="s">
        <v>119</v>
      </c>
      <c r="B30" s="182"/>
      <c r="C30" s="155">
        <v>47561363</v>
      </c>
      <c r="D30" s="155">
        <v>0</v>
      </c>
      <c r="E30" s="156">
        <v>50595550</v>
      </c>
      <c r="F30" s="60">
        <v>50595550</v>
      </c>
      <c r="G30" s="60">
        <v>6237931</v>
      </c>
      <c r="H30" s="60">
        <v>57864</v>
      </c>
      <c r="I30" s="60">
        <v>6439357</v>
      </c>
      <c r="J30" s="60">
        <v>12735152</v>
      </c>
      <c r="K30" s="60">
        <v>3861750</v>
      </c>
      <c r="L30" s="60">
        <v>3273892</v>
      </c>
      <c r="M30" s="60">
        <v>3337609</v>
      </c>
      <c r="N30" s="60">
        <v>10473251</v>
      </c>
      <c r="O30" s="60">
        <v>645297154</v>
      </c>
      <c r="P30" s="60">
        <v>21320</v>
      </c>
      <c r="Q30" s="60">
        <v>3793450</v>
      </c>
      <c r="R30" s="60">
        <v>649111924</v>
      </c>
      <c r="S30" s="60">
        <v>0</v>
      </c>
      <c r="T30" s="60">
        <v>0</v>
      </c>
      <c r="U30" s="60">
        <v>0</v>
      </c>
      <c r="V30" s="60">
        <v>0</v>
      </c>
      <c r="W30" s="60">
        <v>672320327</v>
      </c>
      <c r="X30" s="60">
        <v>50595550</v>
      </c>
      <c r="Y30" s="60">
        <v>621724777</v>
      </c>
      <c r="Z30" s="140">
        <v>1228.81</v>
      </c>
      <c r="AA30" s="155">
        <v>50595550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36362</v>
      </c>
      <c r="H31" s="60">
        <v>197519</v>
      </c>
      <c r="I31" s="60">
        <v>0</v>
      </c>
      <c r="J31" s="60">
        <v>233881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233881</v>
      </c>
      <c r="X31" s="60">
        <v>0</v>
      </c>
      <c r="Y31" s="60">
        <v>233881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4903430</v>
      </c>
      <c r="F32" s="60">
        <v>4903430</v>
      </c>
      <c r="G32" s="60">
        <v>179702</v>
      </c>
      <c r="H32" s="60">
        <v>479500</v>
      </c>
      <c r="I32" s="60">
        <v>32980</v>
      </c>
      <c r="J32" s="60">
        <v>692182</v>
      </c>
      <c r="K32" s="60">
        <v>1430201</v>
      </c>
      <c r="L32" s="60">
        <v>877299</v>
      </c>
      <c r="M32" s="60">
        <v>13056</v>
      </c>
      <c r="N32" s="60">
        <v>2320556</v>
      </c>
      <c r="O32" s="60">
        <v>1349354</v>
      </c>
      <c r="P32" s="60">
        <v>700</v>
      </c>
      <c r="Q32" s="60">
        <v>67759</v>
      </c>
      <c r="R32" s="60">
        <v>1417813</v>
      </c>
      <c r="S32" s="60">
        <v>9675210</v>
      </c>
      <c r="T32" s="60">
        <v>0</v>
      </c>
      <c r="U32" s="60">
        <v>0</v>
      </c>
      <c r="V32" s="60">
        <v>9675210</v>
      </c>
      <c r="W32" s="60">
        <v>14105761</v>
      </c>
      <c r="X32" s="60">
        <v>4903430</v>
      </c>
      <c r="Y32" s="60">
        <v>9202331</v>
      </c>
      <c r="Z32" s="140">
        <v>187.67</v>
      </c>
      <c r="AA32" s="155">
        <v>4903430</v>
      </c>
    </row>
    <row r="33" spans="1:27" ht="13.5">
      <c r="A33" s="183" t="s">
        <v>42</v>
      </c>
      <c r="B33" s="182"/>
      <c r="C33" s="155">
        <v>6531934</v>
      </c>
      <c r="D33" s="155">
        <v>0</v>
      </c>
      <c r="E33" s="156">
        <v>168800</v>
      </c>
      <c r="F33" s="60">
        <v>168800</v>
      </c>
      <c r="G33" s="60">
        <v>0</v>
      </c>
      <c r="H33" s="60">
        <v>0</v>
      </c>
      <c r="I33" s="60">
        <v>2054129</v>
      </c>
      <c r="J33" s="60">
        <v>2054129</v>
      </c>
      <c r="K33" s="60">
        <v>1598511</v>
      </c>
      <c r="L33" s="60">
        <v>1299204</v>
      </c>
      <c r="M33" s="60">
        <v>1423218</v>
      </c>
      <c r="N33" s="60">
        <v>4320933</v>
      </c>
      <c r="O33" s="60">
        <v>144825947</v>
      </c>
      <c r="P33" s="60">
        <v>1473496</v>
      </c>
      <c r="Q33" s="60">
        <v>1721540</v>
      </c>
      <c r="R33" s="60">
        <v>148020983</v>
      </c>
      <c r="S33" s="60">
        <v>192576192</v>
      </c>
      <c r="T33" s="60">
        <v>0</v>
      </c>
      <c r="U33" s="60">
        <v>0</v>
      </c>
      <c r="V33" s="60">
        <v>192576192</v>
      </c>
      <c r="W33" s="60">
        <v>346972237</v>
      </c>
      <c r="X33" s="60">
        <v>168800</v>
      </c>
      <c r="Y33" s="60">
        <v>346803437</v>
      </c>
      <c r="Z33" s="140">
        <v>205452.27</v>
      </c>
      <c r="AA33" s="155">
        <v>168800</v>
      </c>
    </row>
    <row r="34" spans="1:27" ht="13.5">
      <c r="A34" s="183" t="s">
        <v>43</v>
      </c>
      <c r="B34" s="182"/>
      <c r="C34" s="155">
        <v>23848830</v>
      </c>
      <c r="D34" s="155">
        <v>0</v>
      </c>
      <c r="E34" s="156">
        <v>49864364</v>
      </c>
      <c r="F34" s="60">
        <v>49864364</v>
      </c>
      <c r="G34" s="60">
        <v>10892839</v>
      </c>
      <c r="H34" s="60">
        <v>5724599</v>
      </c>
      <c r="I34" s="60">
        <v>4116270</v>
      </c>
      <c r="J34" s="60">
        <v>20733708</v>
      </c>
      <c r="K34" s="60">
        <v>5337159</v>
      </c>
      <c r="L34" s="60">
        <v>2055626</v>
      </c>
      <c r="M34" s="60">
        <v>1637514</v>
      </c>
      <c r="N34" s="60">
        <v>9030299</v>
      </c>
      <c r="O34" s="60">
        <v>165071909</v>
      </c>
      <c r="P34" s="60">
        <v>2090837</v>
      </c>
      <c r="Q34" s="60">
        <v>1678971</v>
      </c>
      <c r="R34" s="60">
        <v>168841717</v>
      </c>
      <c r="S34" s="60">
        <v>176883932</v>
      </c>
      <c r="T34" s="60">
        <v>0</v>
      </c>
      <c r="U34" s="60">
        <v>0</v>
      </c>
      <c r="V34" s="60">
        <v>176883932</v>
      </c>
      <c r="W34" s="60">
        <v>375489656</v>
      </c>
      <c r="X34" s="60">
        <v>49864364</v>
      </c>
      <c r="Y34" s="60">
        <v>325625292</v>
      </c>
      <c r="Z34" s="140">
        <v>653.02</v>
      </c>
      <c r="AA34" s="155">
        <v>49864364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137304981</v>
      </c>
      <c r="D36" s="188">
        <f>SUM(D25:D35)</f>
        <v>0</v>
      </c>
      <c r="E36" s="189">
        <f t="shared" si="1"/>
        <v>244865586</v>
      </c>
      <c r="F36" s="190">
        <f t="shared" si="1"/>
        <v>244865586</v>
      </c>
      <c r="G36" s="190">
        <f t="shared" si="1"/>
        <v>22503033</v>
      </c>
      <c r="H36" s="190">
        <f t="shared" si="1"/>
        <v>14586036</v>
      </c>
      <c r="I36" s="190">
        <f t="shared" si="1"/>
        <v>18283508</v>
      </c>
      <c r="J36" s="190">
        <f t="shared" si="1"/>
        <v>55372577</v>
      </c>
      <c r="K36" s="190">
        <f t="shared" si="1"/>
        <v>17896417</v>
      </c>
      <c r="L36" s="190">
        <f t="shared" si="1"/>
        <v>16261972</v>
      </c>
      <c r="M36" s="190">
        <f t="shared" si="1"/>
        <v>12101452</v>
      </c>
      <c r="N36" s="190">
        <f t="shared" si="1"/>
        <v>46259841</v>
      </c>
      <c r="O36" s="190">
        <f t="shared" si="1"/>
        <v>1571305139</v>
      </c>
      <c r="P36" s="190">
        <f t="shared" si="1"/>
        <v>9378576</v>
      </c>
      <c r="Q36" s="190">
        <f t="shared" si="1"/>
        <v>13369828</v>
      </c>
      <c r="R36" s="190">
        <f t="shared" si="1"/>
        <v>1594053543</v>
      </c>
      <c r="S36" s="190">
        <f t="shared" si="1"/>
        <v>966717103</v>
      </c>
      <c r="T36" s="190">
        <f t="shared" si="1"/>
        <v>0</v>
      </c>
      <c r="U36" s="190">
        <f t="shared" si="1"/>
        <v>0</v>
      </c>
      <c r="V36" s="190">
        <f t="shared" si="1"/>
        <v>966717103</v>
      </c>
      <c r="W36" s="190">
        <f t="shared" si="1"/>
        <v>2662403064</v>
      </c>
      <c r="X36" s="190">
        <f t="shared" si="1"/>
        <v>244865586</v>
      </c>
      <c r="Y36" s="190">
        <f t="shared" si="1"/>
        <v>2417537478</v>
      </c>
      <c r="Z36" s="191">
        <f>+IF(X36&lt;&gt;0,+(Y36/X36)*100,0)</f>
        <v>987.291647426519</v>
      </c>
      <c r="AA36" s="188">
        <f>SUM(AA25:AA35)</f>
        <v>244865586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-14360478</v>
      </c>
      <c r="D38" s="199">
        <f>+D22-D36</f>
        <v>0</v>
      </c>
      <c r="E38" s="200">
        <f t="shared" si="2"/>
        <v>-24055300</v>
      </c>
      <c r="F38" s="106">
        <f t="shared" si="2"/>
        <v>-24055300</v>
      </c>
      <c r="G38" s="106">
        <f t="shared" si="2"/>
        <v>47278303</v>
      </c>
      <c r="H38" s="106">
        <f t="shared" si="2"/>
        <v>-710513</v>
      </c>
      <c r="I38" s="106">
        <f t="shared" si="2"/>
        <v>-3324395</v>
      </c>
      <c r="J38" s="106">
        <f t="shared" si="2"/>
        <v>43243395</v>
      </c>
      <c r="K38" s="106">
        <f t="shared" si="2"/>
        <v>-5204333</v>
      </c>
      <c r="L38" s="106">
        <f t="shared" si="2"/>
        <v>-2314925</v>
      </c>
      <c r="M38" s="106">
        <f t="shared" si="2"/>
        <v>3601170</v>
      </c>
      <c r="N38" s="106">
        <f t="shared" si="2"/>
        <v>-3918088</v>
      </c>
      <c r="O38" s="106">
        <f t="shared" si="2"/>
        <v>-229436936</v>
      </c>
      <c r="P38" s="106">
        <f t="shared" si="2"/>
        <v>-8101996</v>
      </c>
      <c r="Q38" s="106">
        <f t="shared" si="2"/>
        <v>8791984</v>
      </c>
      <c r="R38" s="106">
        <f t="shared" si="2"/>
        <v>-228746948</v>
      </c>
      <c r="S38" s="106">
        <f t="shared" si="2"/>
        <v>-255305362</v>
      </c>
      <c r="T38" s="106">
        <f t="shared" si="2"/>
        <v>0</v>
      </c>
      <c r="U38" s="106">
        <f t="shared" si="2"/>
        <v>0</v>
      </c>
      <c r="V38" s="106">
        <f t="shared" si="2"/>
        <v>-255305362</v>
      </c>
      <c r="W38" s="106">
        <f t="shared" si="2"/>
        <v>-444727003</v>
      </c>
      <c r="X38" s="106">
        <f>IF(F22=F36,0,X22-X36)</f>
        <v>-24055300</v>
      </c>
      <c r="Y38" s="106">
        <f t="shared" si="2"/>
        <v>-420671703</v>
      </c>
      <c r="Z38" s="201">
        <f>+IF(X38&lt;&gt;0,+(Y38/X38)*100,0)</f>
        <v>1748.7693065561434</v>
      </c>
      <c r="AA38" s="199">
        <f>+AA22-AA36</f>
        <v>-24055300</v>
      </c>
    </row>
    <row r="39" spans="1:27" ht="13.5">
      <c r="A39" s="181" t="s">
        <v>46</v>
      </c>
      <c r="B39" s="185"/>
      <c r="C39" s="155">
        <v>17263780</v>
      </c>
      <c r="D39" s="155">
        <v>0</v>
      </c>
      <c r="E39" s="156">
        <v>14104000</v>
      </c>
      <c r="F39" s="60">
        <v>14104000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14104000</v>
      </c>
      <c r="Y39" s="60">
        <v>-14104000</v>
      </c>
      <c r="Z39" s="140">
        <v>-100</v>
      </c>
      <c r="AA39" s="155">
        <v>14104000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2903302</v>
      </c>
      <c r="D42" s="206">
        <f>SUM(D38:D41)</f>
        <v>0</v>
      </c>
      <c r="E42" s="207">
        <f t="shared" si="3"/>
        <v>-9951300</v>
      </c>
      <c r="F42" s="88">
        <f t="shared" si="3"/>
        <v>-9951300</v>
      </c>
      <c r="G42" s="88">
        <f t="shared" si="3"/>
        <v>47278303</v>
      </c>
      <c r="H42" s="88">
        <f t="shared" si="3"/>
        <v>-710513</v>
      </c>
      <c r="I42" s="88">
        <f t="shared" si="3"/>
        <v>-3324395</v>
      </c>
      <c r="J42" s="88">
        <f t="shared" si="3"/>
        <v>43243395</v>
      </c>
      <c r="K42" s="88">
        <f t="shared" si="3"/>
        <v>-5204333</v>
      </c>
      <c r="L42" s="88">
        <f t="shared" si="3"/>
        <v>-2314925</v>
      </c>
      <c r="M42" s="88">
        <f t="shared" si="3"/>
        <v>3601170</v>
      </c>
      <c r="N42" s="88">
        <f t="shared" si="3"/>
        <v>-3918088</v>
      </c>
      <c r="O42" s="88">
        <f t="shared" si="3"/>
        <v>-229436936</v>
      </c>
      <c r="P42" s="88">
        <f t="shared" si="3"/>
        <v>-8101996</v>
      </c>
      <c r="Q42" s="88">
        <f t="shared" si="3"/>
        <v>8791984</v>
      </c>
      <c r="R42" s="88">
        <f t="shared" si="3"/>
        <v>-228746948</v>
      </c>
      <c r="S42" s="88">
        <f t="shared" si="3"/>
        <v>-255305362</v>
      </c>
      <c r="T42" s="88">
        <f t="shared" si="3"/>
        <v>0</v>
      </c>
      <c r="U42" s="88">
        <f t="shared" si="3"/>
        <v>0</v>
      </c>
      <c r="V42" s="88">
        <f t="shared" si="3"/>
        <v>-255305362</v>
      </c>
      <c r="W42" s="88">
        <f t="shared" si="3"/>
        <v>-444727003</v>
      </c>
      <c r="X42" s="88">
        <f t="shared" si="3"/>
        <v>-9951300</v>
      </c>
      <c r="Y42" s="88">
        <f t="shared" si="3"/>
        <v>-434775703</v>
      </c>
      <c r="Z42" s="208">
        <f>+IF(X42&lt;&gt;0,+(Y42/X42)*100,0)</f>
        <v>4369.034226683951</v>
      </c>
      <c r="AA42" s="206">
        <f>SUM(AA38:AA41)</f>
        <v>-9951300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2903302</v>
      </c>
      <c r="D44" s="210">
        <f>+D42-D43</f>
        <v>0</v>
      </c>
      <c r="E44" s="211">
        <f t="shared" si="4"/>
        <v>-9951300</v>
      </c>
      <c r="F44" s="77">
        <f t="shared" si="4"/>
        <v>-9951300</v>
      </c>
      <c r="G44" s="77">
        <f t="shared" si="4"/>
        <v>47278303</v>
      </c>
      <c r="H44" s="77">
        <f t="shared" si="4"/>
        <v>-710513</v>
      </c>
      <c r="I44" s="77">
        <f t="shared" si="4"/>
        <v>-3324395</v>
      </c>
      <c r="J44" s="77">
        <f t="shared" si="4"/>
        <v>43243395</v>
      </c>
      <c r="K44" s="77">
        <f t="shared" si="4"/>
        <v>-5204333</v>
      </c>
      <c r="L44" s="77">
        <f t="shared" si="4"/>
        <v>-2314925</v>
      </c>
      <c r="M44" s="77">
        <f t="shared" si="4"/>
        <v>3601170</v>
      </c>
      <c r="N44" s="77">
        <f t="shared" si="4"/>
        <v>-3918088</v>
      </c>
      <c r="O44" s="77">
        <f t="shared" si="4"/>
        <v>-229436936</v>
      </c>
      <c r="P44" s="77">
        <f t="shared" si="4"/>
        <v>-8101996</v>
      </c>
      <c r="Q44" s="77">
        <f t="shared" si="4"/>
        <v>8791984</v>
      </c>
      <c r="R44" s="77">
        <f t="shared" si="4"/>
        <v>-228746948</v>
      </c>
      <c r="S44" s="77">
        <f t="shared" si="4"/>
        <v>-255305362</v>
      </c>
      <c r="T44" s="77">
        <f t="shared" si="4"/>
        <v>0</v>
      </c>
      <c r="U44" s="77">
        <f t="shared" si="4"/>
        <v>0</v>
      </c>
      <c r="V44" s="77">
        <f t="shared" si="4"/>
        <v>-255305362</v>
      </c>
      <c r="W44" s="77">
        <f t="shared" si="4"/>
        <v>-444727003</v>
      </c>
      <c r="X44" s="77">
        <f t="shared" si="4"/>
        <v>-9951300</v>
      </c>
      <c r="Y44" s="77">
        <f t="shared" si="4"/>
        <v>-434775703</v>
      </c>
      <c r="Z44" s="212">
        <f>+IF(X44&lt;&gt;0,+(Y44/X44)*100,0)</f>
        <v>4369.034226683951</v>
      </c>
      <c r="AA44" s="210">
        <f>+AA42-AA43</f>
        <v>-9951300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2903302</v>
      </c>
      <c r="D46" s="206">
        <f>SUM(D44:D45)</f>
        <v>0</v>
      </c>
      <c r="E46" s="207">
        <f t="shared" si="5"/>
        <v>-9951300</v>
      </c>
      <c r="F46" s="88">
        <f t="shared" si="5"/>
        <v>-9951300</v>
      </c>
      <c r="G46" s="88">
        <f t="shared" si="5"/>
        <v>47278303</v>
      </c>
      <c r="H46" s="88">
        <f t="shared" si="5"/>
        <v>-710513</v>
      </c>
      <c r="I46" s="88">
        <f t="shared" si="5"/>
        <v>-3324395</v>
      </c>
      <c r="J46" s="88">
        <f t="shared" si="5"/>
        <v>43243395</v>
      </c>
      <c r="K46" s="88">
        <f t="shared" si="5"/>
        <v>-5204333</v>
      </c>
      <c r="L46" s="88">
        <f t="shared" si="5"/>
        <v>-2314925</v>
      </c>
      <c r="M46" s="88">
        <f t="shared" si="5"/>
        <v>3601170</v>
      </c>
      <c r="N46" s="88">
        <f t="shared" si="5"/>
        <v>-3918088</v>
      </c>
      <c r="O46" s="88">
        <f t="shared" si="5"/>
        <v>-229436936</v>
      </c>
      <c r="P46" s="88">
        <f t="shared" si="5"/>
        <v>-8101996</v>
      </c>
      <c r="Q46" s="88">
        <f t="shared" si="5"/>
        <v>8791984</v>
      </c>
      <c r="R46" s="88">
        <f t="shared" si="5"/>
        <v>-228746948</v>
      </c>
      <c r="S46" s="88">
        <f t="shared" si="5"/>
        <v>-255305362</v>
      </c>
      <c r="T46" s="88">
        <f t="shared" si="5"/>
        <v>0</v>
      </c>
      <c r="U46" s="88">
        <f t="shared" si="5"/>
        <v>0</v>
      </c>
      <c r="V46" s="88">
        <f t="shared" si="5"/>
        <v>-255305362</v>
      </c>
      <c r="W46" s="88">
        <f t="shared" si="5"/>
        <v>-444727003</v>
      </c>
      <c r="X46" s="88">
        <f t="shared" si="5"/>
        <v>-9951300</v>
      </c>
      <c r="Y46" s="88">
        <f t="shared" si="5"/>
        <v>-434775703</v>
      </c>
      <c r="Z46" s="208">
        <f>+IF(X46&lt;&gt;0,+(Y46/X46)*100,0)</f>
        <v>4369.034226683951</v>
      </c>
      <c r="AA46" s="206">
        <f>SUM(AA44:AA45)</f>
        <v>-9951300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2903302</v>
      </c>
      <c r="D48" s="217">
        <f>SUM(D46:D47)</f>
        <v>0</v>
      </c>
      <c r="E48" s="218">
        <f t="shared" si="6"/>
        <v>-9951300</v>
      </c>
      <c r="F48" s="219">
        <f t="shared" si="6"/>
        <v>-9951300</v>
      </c>
      <c r="G48" s="219">
        <f t="shared" si="6"/>
        <v>47278303</v>
      </c>
      <c r="H48" s="220">
        <f t="shared" si="6"/>
        <v>-710513</v>
      </c>
      <c r="I48" s="220">
        <f t="shared" si="6"/>
        <v>-3324395</v>
      </c>
      <c r="J48" s="220">
        <f t="shared" si="6"/>
        <v>43243395</v>
      </c>
      <c r="K48" s="220">
        <f t="shared" si="6"/>
        <v>-5204333</v>
      </c>
      <c r="L48" s="220">
        <f t="shared" si="6"/>
        <v>-2314925</v>
      </c>
      <c r="M48" s="219">
        <f t="shared" si="6"/>
        <v>3601170</v>
      </c>
      <c r="N48" s="219">
        <f t="shared" si="6"/>
        <v>-3918088</v>
      </c>
      <c r="O48" s="220">
        <f t="shared" si="6"/>
        <v>-229436936</v>
      </c>
      <c r="P48" s="220">
        <f t="shared" si="6"/>
        <v>-8101996</v>
      </c>
      <c r="Q48" s="220">
        <f t="shared" si="6"/>
        <v>8791984</v>
      </c>
      <c r="R48" s="220">
        <f t="shared" si="6"/>
        <v>-228746948</v>
      </c>
      <c r="S48" s="220">
        <f t="shared" si="6"/>
        <v>-255305362</v>
      </c>
      <c r="T48" s="219">
        <f t="shared" si="6"/>
        <v>0</v>
      </c>
      <c r="U48" s="219">
        <f t="shared" si="6"/>
        <v>0</v>
      </c>
      <c r="V48" s="220">
        <f t="shared" si="6"/>
        <v>-255305362</v>
      </c>
      <c r="W48" s="220">
        <f t="shared" si="6"/>
        <v>-444727003</v>
      </c>
      <c r="X48" s="220">
        <f t="shared" si="6"/>
        <v>-9951300</v>
      </c>
      <c r="Y48" s="220">
        <f t="shared" si="6"/>
        <v>-434775703</v>
      </c>
      <c r="Z48" s="221">
        <f>+IF(X48&lt;&gt;0,+(Y48/X48)*100,0)</f>
        <v>4369.034226683951</v>
      </c>
      <c r="AA48" s="222">
        <f>SUM(AA46:AA47)</f>
        <v>-9951300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32681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10220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22461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13316856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437295</v>
      </c>
      <c r="Q9" s="100">
        <f t="shared" si="1"/>
        <v>0</v>
      </c>
      <c r="R9" s="100">
        <f t="shared" si="1"/>
        <v>437295</v>
      </c>
      <c r="S9" s="100">
        <f t="shared" si="1"/>
        <v>462380</v>
      </c>
      <c r="T9" s="100">
        <f t="shared" si="1"/>
        <v>526023</v>
      </c>
      <c r="U9" s="100">
        <f t="shared" si="1"/>
        <v>1557576</v>
      </c>
      <c r="V9" s="100">
        <f t="shared" si="1"/>
        <v>2545979</v>
      </c>
      <c r="W9" s="100">
        <f t="shared" si="1"/>
        <v>2983274</v>
      </c>
      <c r="X9" s="100">
        <f t="shared" si="1"/>
        <v>0</v>
      </c>
      <c r="Y9" s="100">
        <f t="shared" si="1"/>
        <v>2983274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13316856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>
        <v>437295</v>
      </c>
      <c r="Q10" s="60"/>
      <c r="R10" s="60">
        <v>437295</v>
      </c>
      <c r="S10" s="60"/>
      <c r="T10" s="60"/>
      <c r="U10" s="60"/>
      <c r="V10" s="60"/>
      <c r="W10" s="60">
        <v>437295</v>
      </c>
      <c r="X10" s="60"/>
      <c r="Y10" s="60">
        <v>437295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>
        <v>462380</v>
      </c>
      <c r="T11" s="60">
        <v>526023</v>
      </c>
      <c r="U11" s="60">
        <v>1557576</v>
      </c>
      <c r="V11" s="60">
        <v>2545979</v>
      </c>
      <c r="W11" s="60">
        <v>2545979</v>
      </c>
      <c r="X11" s="60"/>
      <c r="Y11" s="60">
        <v>2545979</v>
      </c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3798716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884495</v>
      </c>
      <c r="H15" s="100">
        <f t="shared" si="2"/>
        <v>2506291</v>
      </c>
      <c r="I15" s="100">
        <f t="shared" si="2"/>
        <v>2506291</v>
      </c>
      <c r="J15" s="100">
        <f t="shared" si="2"/>
        <v>5897077</v>
      </c>
      <c r="K15" s="100">
        <f t="shared" si="2"/>
        <v>2506291</v>
      </c>
      <c r="L15" s="100">
        <f t="shared" si="2"/>
        <v>0</v>
      </c>
      <c r="M15" s="100">
        <f t="shared" si="2"/>
        <v>0</v>
      </c>
      <c r="N15" s="100">
        <f t="shared" si="2"/>
        <v>2506291</v>
      </c>
      <c r="O15" s="100">
        <f t="shared" si="2"/>
        <v>0</v>
      </c>
      <c r="P15" s="100">
        <f t="shared" si="2"/>
        <v>161250</v>
      </c>
      <c r="Q15" s="100">
        <f t="shared" si="2"/>
        <v>0</v>
      </c>
      <c r="R15" s="100">
        <f t="shared" si="2"/>
        <v>161250</v>
      </c>
      <c r="S15" s="100">
        <f t="shared" si="2"/>
        <v>644238</v>
      </c>
      <c r="T15" s="100">
        <f t="shared" si="2"/>
        <v>394402</v>
      </c>
      <c r="U15" s="100">
        <f t="shared" si="2"/>
        <v>394402</v>
      </c>
      <c r="V15" s="100">
        <f t="shared" si="2"/>
        <v>1433042</v>
      </c>
      <c r="W15" s="100">
        <f t="shared" si="2"/>
        <v>9997660</v>
      </c>
      <c r="X15" s="100">
        <f t="shared" si="2"/>
        <v>0</v>
      </c>
      <c r="Y15" s="100">
        <f t="shared" si="2"/>
        <v>9997660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3798716</v>
      </c>
      <c r="D17" s="155"/>
      <c r="E17" s="156"/>
      <c r="F17" s="60"/>
      <c r="G17" s="60">
        <v>884495</v>
      </c>
      <c r="H17" s="60">
        <v>2506291</v>
      </c>
      <c r="I17" s="60">
        <v>2506291</v>
      </c>
      <c r="J17" s="60">
        <v>5897077</v>
      </c>
      <c r="K17" s="60">
        <v>2506291</v>
      </c>
      <c r="L17" s="60"/>
      <c r="M17" s="60"/>
      <c r="N17" s="60">
        <v>2506291</v>
      </c>
      <c r="O17" s="60"/>
      <c r="P17" s="60">
        <v>161250</v>
      </c>
      <c r="Q17" s="60"/>
      <c r="R17" s="60">
        <v>161250</v>
      </c>
      <c r="S17" s="60">
        <v>644238</v>
      </c>
      <c r="T17" s="60">
        <v>394402</v>
      </c>
      <c r="U17" s="60">
        <v>394402</v>
      </c>
      <c r="V17" s="60">
        <v>1433042</v>
      </c>
      <c r="W17" s="60">
        <v>9997660</v>
      </c>
      <c r="X17" s="60"/>
      <c r="Y17" s="60">
        <v>9997660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17148253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884495</v>
      </c>
      <c r="H25" s="219">
        <f t="shared" si="4"/>
        <v>2506291</v>
      </c>
      <c r="I25" s="219">
        <f t="shared" si="4"/>
        <v>2506291</v>
      </c>
      <c r="J25" s="219">
        <f t="shared" si="4"/>
        <v>5897077</v>
      </c>
      <c r="K25" s="219">
        <f t="shared" si="4"/>
        <v>2506291</v>
      </c>
      <c r="L25" s="219">
        <f t="shared" si="4"/>
        <v>0</v>
      </c>
      <c r="M25" s="219">
        <f t="shared" si="4"/>
        <v>0</v>
      </c>
      <c r="N25" s="219">
        <f t="shared" si="4"/>
        <v>2506291</v>
      </c>
      <c r="O25" s="219">
        <f t="shared" si="4"/>
        <v>0</v>
      </c>
      <c r="P25" s="219">
        <f t="shared" si="4"/>
        <v>598545</v>
      </c>
      <c r="Q25" s="219">
        <f t="shared" si="4"/>
        <v>0</v>
      </c>
      <c r="R25" s="219">
        <f t="shared" si="4"/>
        <v>598545</v>
      </c>
      <c r="S25" s="219">
        <f t="shared" si="4"/>
        <v>1106618</v>
      </c>
      <c r="T25" s="219">
        <f t="shared" si="4"/>
        <v>920425</v>
      </c>
      <c r="U25" s="219">
        <f t="shared" si="4"/>
        <v>1951978</v>
      </c>
      <c r="V25" s="219">
        <f t="shared" si="4"/>
        <v>3979021</v>
      </c>
      <c r="W25" s="219">
        <f t="shared" si="4"/>
        <v>12980934</v>
      </c>
      <c r="X25" s="219">
        <f t="shared" si="4"/>
        <v>0</v>
      </c>
      <c r="Y25" s="219">
        <f t="shared" si="4"/>
        <v>12980934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13316856</v>
      </c>
      <c r="D28" s="155"/>
      <c r="E28" s="156"/>
      <c r="F28" s="60"/>
      <c r="G28" s="60">
        <v>671495</v>
      </c>
      <c r="H28" s="60">
        <v>1943961</v>
      </c>
      <c r="I28" s="60">
        <v>1943961</v>
      </c>
      <c r="J28" s="60">
        <v>4559417</v>
      </c>
      <c r="K28" s="60">
        <v>1943961</v>
      </c>
      <c r="L28" s="60"/>
      <c r="M28" s="60"/>
      <c r="N28" s="60">
        <v>1943961</v>
      </c>
      <c r="O28" s="60"/>
      <c r="P28" s="60">
        <v>598545</v>
      </c>
      <c r="Q28" s="60"/>
      <c r="R28" s="60">
        <v>598545</v>
      </c>
      <c r="S28" s="60">
        <v>1106618</v>
      </c>
      <c r="T28" s="60">
        <v>920425</v>
      </c>
      <c r="U28" s="60">
        <v>1951978</v>
      </c>
      <c r="V28" s="60">
        <v>3979021</v>
      </c>
      <c r="W28" s="60">
        <v>11080944</v>
      </c>
      <c r="X28" s="60"/>
      <c r="Y28" s="60">
        <v>11080944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>
        <v>213000</v>
      </c>
      <c r="H30" s="159">
        <v>562330</v>
      </c>
      <c r="I30" s="159">
        <v>562330</v>
      </c>
      <c r="J30" s="159">
        <v>1337660</v>
      </c>
      <c r="K30" s="159">
        <v>562330</v>
      </c>
      <c r="L30" s="159"/>
      <c r="M30" s="159"/>
      <c r="N30" s="159">
        <v>562330</v>
      </c>
      <c r="O30" s="159"/>
      <c r="P30" s="159"/>
      <c r="Q30" s="159"/>
      <c r="R30" s="159"/>
      <c r="S30" s="159"/>
      <c r="T30" s="159"/>
      <c r="U30" s="159"/>
      <c r="V30" s="159"/>
      <c r="W30" s="159">
        <v>1899990</v>
      </c>
      <c r="X30" s="159"/>
      <c r="Y30" s="159">
        <v>1899990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13316856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884495</v>
      </c>
      <c r="H32" s="77">
        <f t="shared" si="5"/>
        <v>2506291</v>
      </c>
      <c r="I32" s="77">
        <f t="shared" si="5"/>
        <v>2506291</v>
      </c>
      <c r="J32" s="77">
        <f t="shared" si="5"/>
        <v>5897077</v>
      </c>
      <c r="K32" s="77">
        <f t="shared" si="5"/>
        <v>2506291</v>
      </c>
      <c r="L32" s="77">
        <f t="shared" si="5"/>
        <v>0</v>
      </c>
      <c r="M32" s="77">
        <f t="shared" si="5"/>
        <v>0</v>
      </c>
      <c r="N32" s="77">
        <f t="shared" si="5"/>
        <v>2506291</v>
      </c>
      <c r="O32" s="77">
        <f t="shared" si="5"/>
        <v>0</v>
      </c>
      <c r="P32" s="77">
        <f t="shared" si="5"/>
        <v>598545</v>
      </c>
      <c r="Q32" s="77">
        <f t="shared" si="5"/>
        <v>0</v>
      </c>
      <c r="R32" s="77">
        <f t="shared" si="5"/>
        <v>598545</v>
      </c>
      <c r="S32" s="77">
        <f t="shared" si="5"/>
        <v>1106618</v>
      </c>
      <c r="T32" s="77">
        <f t="shared" si="5"/>
        <v>920425</v>
      </c>
      <c r="U32" s="77">
        <f t="shared" si="5"/>
        <v>1951978</v>
      </c>
      <c r="V32" s="77">
        <f t="shared" si="5"/>
        <v>3979021</v>
      </c>
      <c r="W32" s="77">
        <f t="shared" si="5"/>
        <v>12980934</v>
      </c>
      <c r="X32" s="77">
        <f t="shared" si="5"/>
        <v>0</v>
      </c>
      <c r="Y32" s="77">
        <f t="shared" si="5"/>
        <v>12980934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3831397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17148253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884495</v>
      </c>
      <c r="H36" s="220">
        <f t="shared" si="6"/>
        <v>2506291</v>
      </c>
      <c r="I36" s="220">
        <f t="shared" si="6"/>
        <v>2506291</v>
      </c>
      <c r="J36" s="220">
        <f t="shared" si="6"/>
        <v>5897077</v>
      </c>
      <c r="K36" s="220">
        <f t="shared" si="6"/>
        <v>2506291</v>
      </c>
      <c r="L36" s="220">
        <f t="shared" si="6"/>
        <v>0</v>
      </c>
      <c r="M36" s="220">
        <f t="shared" si="6"/>
        <v>0</v>
      </c>
      <c r="N36" s="220">
        <f t="shared" si="6"/>
        <v>2506291</v>
      </c>
      <c r="O36" s="220">
        <f t="shared" si="6"/>
        <v>0</v>
      </c>
      <c r="P36" s="220">
        <f t="shared" si="6"/>
        <v>598545</v>
      </c>
      <c r="Q36" s="220">
        <f t="shared" si="6"/>
        <v>0</v>
      </c>
      <c r="R36" s="220">
        <f t="shared" si="6"/>
        <v>598545</v>
      </c>
      <c r="S36" s="220">
        <f t="shared" si="6"/>
        <v>1106618</v>
      </c>
      <c r="T36" s="220">
        <f t="shared" si="6"/>
        <v>920425</v>
      </c>
      <c r="U36" s="220">
        <f t="shared" si="6"/>
        <v>1951978</v>
      </c>
      <c r="V36" s="220">
        <f t="shared" si="6"/>
        <v>3979021</v>
      </c>
      <c r="W36" s="220">
        <f t="shared" si="6"/>
        <v>12980934</v>
      </c>
      <c r="X36" s="220">
        <f t="shared" si="6"/>
        <v>0</v>
      </c>
      <c r="Y36" s="220">
        <f t="shared" si="6"/>
        <v>12980934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14265014</v>
      </c>
      <c r="D6" s="155"/>
      <c r="E6" s="59"/>
      <c r="F6" s="60"/>
      <c r="G6" s="60">
        <v>1272666319</v>
      </c>
      <c r="H6" s="60">
        <v>1011471217</v>
      </c>
      <c r="I6" s="60">
        <v>74471079</v>
      </c>
      <c r="J6" s="60">
        <v>74471079</v>
      </c>
      <c r="K6" s="60">
        <v>-500675681</v>
      </c>
      <c r="L6" s="60"/>
      <c r="M6" s="60"/>
      <c r="N6" s="60"/>
      <c r="O6" s="60"/>
      <c r="P6" s="60"/>
      <c r="Q6" s="60"/>
      <c r="R6" s="60"/>
      <c r="S6" s="60"/>
      <c r="T6" s="60">
        <v>34250194</v>
      </c>
      <c r="U6" s="60">
        <v>30571883</v>
      </c>
      <c r="V6" s="60">
        <v>30571883</v>
      </c>
      <c r="W6" s="60">
        <v>30571883</v>
      </c>
      <c r="X6" s="60"/>
      <c r="Y6" s="60">
        <v>30571883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>
        <v>-384806167</v>
      </c>
      <c r="U7" s="60">
        <v>-384621430</v>
      </c>
      <c r="V7" s="60">
        <v>-384621430</v>
      </c>
      <c r="W7" s="60">
        <v>-384621430</v>
      </c>
      <c r="X7" s="60"/>
      <c r="Y7" s="60">
        <v>-384621430</v>
      </c>
      <c r="Z7" s="140"/>
      <c r="AA7" s="62"/>
    </row>
    <row r="8" spans="1:27" ht="13.5">
      <c r="A8" s="249" t="s">
        <v>145</v>
      </c>
      <c r="B8" s="182"/>
      <c r="C8" s="155">
        <v>18033442</v>
      </c>
      <c r="D8" s="155"/>
      <c r="E8" s="59"/>
      <c r="F8" s="60"/>
      <c r="G8" s="60">
        <v>158539288</v>
      </c>
      <c r="H8" s="60">
        <v>592532030</v>
      </c>
      <c r="I8" s="60">
        <v>633539567</v>
      </c>
      <c r="J8" s="60">
        <v>633539567</v>
      </c>
      <c r="K8" s="60">
        <v>476087658</v>
      </c>
      <c r="L8" s="60"/>
      <c r="M8" s="60"/>
      <c r="N8" s="60"/>
      <c r="O8" s="60"/>
      <c r="P8" s="60"/>
      <c r="Q8" s="60"/>
      <c r="R8" s="60"/>
      <c r="S8" s="60"/>
      <c r="T8" s="60">
        <v>-144961163</v>
      </c>
      <c r="U8" s="60">
        <v>-146162678</v>
      </c>
      <c r="V8" s="60">
        <v>-146162678</v>
      </c>
      <c r="W8" s="60">
        <v>-146162678</v>
      </c>
      <c r="X8" s="60"/>
      <c r="Y8" s="60">
        <v>-146162678</v>
      </c>
      <c r="Z8" s="140"/>
      <c r="AA8" s="62"/>
    </row>
    <row r="9" spans="1:27" ht="13.5">
      <c r="A9" s="249" t="s">
        <v>146</v>
      </c>
      <c r="B9" s="182"/>
      <c r="C9" s="155">
        <v>355472</v>
      </c>
      <c r="D9" s="155"/>
      <c r="E9" s="59"/>
      <c r="F9" s="60"/>
      <c r="G9" s="60">
        <v>2076031613</v>
      </c>
      <c r="H9" s="60">
        <v>1866636498</v>
      </c>
      <c r="I9" s="60">
        <v>1875656612</v>
      </c>
      <c r="J9" s="60">
        <v>1875656612</v>
      </c>
      <c r="K9" s="60">
        <v>1605258793</v>
      </c>
      <c r="L9" s="60"/>
      <c r="M9" s="60"/>
      <c r="N9" s="60"/>
      <c r="O9" s="60"/>
      <c r="P9" s="60"/>
      <c r="Q9" s="60"/>
      <c r="R9" s="60"/>
      <c r="S9" s="60"/>
      <c r="T9" s="60">
        <v>17170312</v>
      </c>
      <c r="U9" s="60">
        <v>14435227</v>
      </c>
      <c r="V9" s="60">
        <v>14435227</v>
      </c>
      <c r="W9" s="60">
        <v>14435227</v>
      </c>
      <c r="X9" s="60"/>
      <c r="Y9" s="60">
        <v>14435227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707224</v>
      </c>
      <c r="D11" s="155"/>
      <c r="E11" s="59"/>
      <c r="F11" s="60"/>
      <c r="G11" s="60">
        <v>12373859</v>
      </c>
      <c r="H11" s="60">
        <v>29463376</v>
      </c>
      <c r="I11" s="60">
        <v>27997144</v>
      </c>
      <c r="J11" s="60">
        <v>27997144</v>
      </c>
      <c r="K11" s="60">
        <v>28968395</v>
      </c>
      <c r="L11" s="60"/>
      <c r="M11" s="60"/>
      <c r="N11" s="60"/>
      <c r="O11" s="60"/>
      <c r="P11" s="60"/>
      <c r="Q11" s="60"/>
      <c r="R11" s="60"/>
      <c r="S11" s="60"/>
      <c r="T11" s="60">
        <v>1269959</v>
      </c>
      <c r="U11" s="60">
        <v>790637</v>
      </c>
      <c r="V11" s="60">
        <v>790637</v>
      </c>
      <c r="W11" s="60">
        <v>790637</v>
      </c>
      <c r="X11" s="60"/>
      <c r="Y11" s="60">
        <v>790637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33361152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3519611079</v>
      </c>
      <c r="H12" s="73">
        <f t="shared" si="0"/>
        <v>3500103121</v>
      </c>
      <c r="I12" s="73">
        <f t="shared" si="0"/>
        <v>2611664402</v>
      </c>
      <c r="J12" s="73">
        <f t="shared" si="0"/>
        <v>2611664402</v>
      </c>
      <c r="K12" s="73">
        <f t="shared" si="0"/>
        <v>1609639165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-477076865</v>
      </c>
      <c r="U12" s="73">
        <f t="shared" si="0"/>
        <v>-484986361</v>
      </c>
      <c r="V12" s="73">
        <f t="shared" si="0"/>
        <v>-484986361</v>
      </c>
      <c r="W12" s="73">
        <f t="shared" si="0"/>
        <v>-484986361</v>
      </c>
      <c r="X12" s="73">
        <f t="shared" si="0"/>
        <v>0</v>
      </c>
      <c r="Y12" s="73">
        <f t="shared" si="0"/>
        <v>-484986361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>
        <v>8258</v>
      </c>
      <c r="U15" s="60">
        <v>8258</v>
      </c>
      <c r="V15" s="60">
        <v>8258</v>
      </c>
      <c r="W15" s="60">
        <v>8258</v>
      </c>
      <c r="X15" s="60"/>
      <c r="Y15" s="60">
        <v>8258</v>
      </c>
      <c r="Z15" s="140"/>
      <c r="AA15" s="62"/>
    </row>
    <row r="16" spans="1:27" ht="13.5">
      <c r="A16" s="249" t="s">
        <v>151</v>
      </c>
      <c r="B16" s="182"/>
      <c r="C16" s="155">
        <v>100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>
        <v>1395343</v>
      </c>
      <c r="U16" s="159">
        <v>1395343</v>
      </c>
      <c r="V16" s="159">
        <v>1395343</v>
      </c>
      <c r="W16" s="159">
        <v>1395343</v>
      </c>
      <c r="X16" s="60"/>
      <c r="Y16" s="159">
        <v>1395343</v>
      </c>
      <c r="Z16" s="141"/>
      <c r="AA16" s="225"/>
    </row>
    <row r="17" spans="1:27" ht="13.5">
      <c r="A17" s="249" t="s">
        <v>152</v>
      </c>
      <c r="B17" s="182"/>
      <c r="C17" s="155">
        <v>40181390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>
        <v>40181390</v>
      </c>
      <c r="U17" s="60">
        <v>40181390</v>
      </c>
      <c r="V17" s="60">
        <v>40181390</v>
      </c>
      <c r="W17" s="60">
        <v>40181390</v>
      </c>
      <c r="X17" s="60"/>
      <c r="Y17" s="60">
        <v>40181390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654276038</v>
      </c>
      <c r="D19" s="155"/>
      <c r="E19" s="59"/>
      <c r="F19" s="60"/>
      <c r="G19" s="60"/>
      <c r="H19" s="60">
        <v>6225000</v>
      </c>
      <c r="I19" s="60">
        <v>6225000</v>
      </c>
      <c r="J19" s="60">
        <v>6225000</v>
      </c>
      <c r="K19" s="60">
        <v>6225000</v>
      </c>
      <c r="L19" s="60"/>
      <c r="M19" s="60"/>
      <c r="N19" s="60"/>
      <c r="O19" s="60"/>
      <c r="P19" s="60"/>
      <c r="Q19" s="60"/>
      <c r="R19" s="60"/>
      <c r="S19" s="60"/>
      <c r="T19" s="60">
        <v>-316055009</v>
      </c>
      <c r="U19" s="60">
        <v>-316055009</v>
      </c>
      <c r="V19" s="60">
        <v>-316055009</v>
      </c>
      <c r="W19" s="60">
        <v>-316055009</v>
      </c>
      <c r="X19" s="60"/>
      <c r="Y19" s="60">
        <v>-316055009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277670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>
        <v>617219</v>
      </c>
      <c r="U22" s="60">
        <v>617219</v>
      </c>
      <c r="V22" s="60">
        <v>617219</v>
      </c>
      <c r="W22" s="60">
        <v>617219</v>
      </c>
      <c r="X22" s="60"/>
      <c r="Y22" s="60">
        <v>617219</v>
      </c>
      <c r="Z22" s="140"/>
      <c r="AA22" s="62"/>
    </row>
    <row r="23" spans="1:27" ht="13.5">
      <c r="A23" s="249" t="s">
        <v>158</v>
      </c>
      <c r="B23" s="182"/>
      <c r="C23" s="155">
        <v>8258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694743456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0</v>
      </c>
      <c r="H24" s="77">
        <f t="shared" si="1"/>
        <v>6225000</v>
      </c>
      <c r="I24" s="77">
        <f t="shared" si="1"/>
        <v>6225000</v>
      </c>
      <c r="J24" s="77">
        <f t="shared" si="1"/>
        <v>6225000</v>
      </c>
      <c r="K24" s="77">
        <f t="shared" si="1"/>
        <v>6225000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-273852799</v>
      </c>
      <c r="U24" s="77">
        <f t="shared" si="1"/>
        <v>-273852799</v>
      </c>
      <c r="V24" s="77">
        <f t="shared" si="1"/>
        <v>-273852799</v>
      </c>
      <c r="W24" s="77">
        <f t="shared" si="1"/>
        <v>-273852799</v>
      </c>
      <c r="X24" s="77">
        <f t="shared" si="1"/>
        <v>0</v>
      </c>
      <c r="Y24" s="77">
        <f t="shared" si="1"/>
        <v>-273852799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728104608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3519611079</v>
      </c>
      <c r="H25" s="73">
        <f t="shared" si="2"/>
        <v>3506328121</v>
      </c>
      <c r="I25" s="73">
        <f t="shared" si="2"/>
        <v>2617889402</v>
      </c>
      <c r="J25" s="73">
        <f t="shared" si="2"/>
        <v>2617889402</v>
      </c>
      <c r="K25" s="73">
        <f t="shared" si="2"/>
        <v>1615864165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-750929664</v>
      </c>
      <c r="U25" s="73">
        <f t="shared" si="2"/>
        <v>-758839160</v>
      </c>
      <c r="V25" s="73">
        <f t="shared" si="2"/>
        <v>-758839160</v>
      </c>
      <c r="W25" s="73">
        <f t="shared" si="2"/>
        <v>-758839160</v>
      </c>
      <c r="X25" s="73">
        <f t="shared" si="2"/>
        <v>0</v>
      </c>
      <c r="Y25" s="73">
        <f t="shared" si="2"/>
        <v>-758839160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718400</v>
      </c>
      <c r="H29" s="60">
        <v>718400</v>
      </c>
      <c r="I29" s="60">
        <v>718400</v>
      </c>
      <c r="J29" s="60">
        <v>718400</v>
      </c>
      <c r="K29" s="60">
        <v>268726146</v>
      </c>
      <c r="L29" s="60"/>
      <c r="M29" s="60"/>
      <c r="N29" s="60"/>
      <c r="O29" s="60"/>
      <c r="P29" s="60"/>
      <c r="Q29" s="60"/>
      <c r="R29" s="60"/>
      <c r="S29" s="60"/>
      <c r="T29" s="60">
        <v>34482619</v>
      </c>
      <c r="U29" s="60">
        <v>34482619</v>
      </c>
      <c r="V29" s="60">
        <v>34482619</v>
      </c>
      <c r="W29" s="60">
        <v>34482619</v>
      </c>
      <c r="X29" s="60"/>
      <c r="Y29" s="60">
        <v>34482619</v>
      </c>
      <c r="Z29" s="140"/>
      <c r="AA29" s="62"/>
    </row>
    <row r="30" spans="1:27" ht="13.5">
      <c r="A30" s="249" t="s">
        <v>52</v>
      </c>
      <c r="B30" s="182"/>
      <c r="C30" s="155">
        <v>1022297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>
        <v>-302213</v>
      </c>
      <c r="U30" s="60">
        <v>-302213</v>
      </c>
      <c r="V30" s="60">
        <v>-302213</v>
      </c>
      <c r="W30" s="60">
        <v>-302213</v>
      </c>
      <c r="X30" s="60"/>
      <c r="Y30" s="60">
        <v>-302213</v>
      </c>
      <c r="Z30" s="140"/>
      <c r="AA30" s="62"/>
    </row>
    <row r="31" spans="1:27" ht="13.5">
      <c r="A31" s="249" t="s">
        <v>163</v>
      </c>
      <c r="B31" s="182"/>
      <c r="C31" s="155">
        <v>3159780</v>
      </c>
      <c r="D31" s="155"/>
      <c r="E31" s="59"/>
      <c r="F31" s="60"/>
      <c r="G31" s="60">
        <v>404510</v>
      </c>
      <c r="H31" s="60">
        <v>1698005</v>
      </c>
      <c r="I31" s="60">
        <v>2323225</v>
      </c>
      <c r="J31" s="60">
        <v>2323225</v>
      </c>
      <c r="K31" s="60">
        <v>2704305</v>
      </c>
      <c r="L31" s="60"/>
      <c r="M31" s="60"/>
      <c r="N31" s="60"/>
      <c r="O31" s="60"/>
      <c r="P31" s="60"/>
      <c r="Q31" s="60"/>
      <c r="R31" s="60"/>
      <c r="S31" s="60"/>
      <c r="T31" s="60">
        <v>3236034</v>
      </c>
      <c r="U31" s="60">
        <v>3241158</v>
      </c>
      <c r="V31" s="60">
        <v>3241158</v>
      </c>
      <c r="W31" s="60">
        <v>3241158</v>
      </c>
      <c r="X31" s="60"/>
      <c r="Y31" s="60">
        <v>3241158</v>
      </c>
      <c r="Z31" s="140"/>
      <c r="AA31" s="62"/>
    </row>
    <row r="32" spans="1:27" ht="13.5">
      <c r="A32" s="249" t="s">
        <v>164</v>
      </c>
      <c r="B32" s="182"/>
      <c r="C32" s="155">
        <v>53978319</v>
      </c>
      <c r="D32" s="155"/>
      <c r="E32" s="59"/>
      <c r="F32" s="60"/>
      <c r="G32" s="60">
        <v>-1170595971</v>
      </c>
      <c r="H32" s="60">
        <v>-1075850816</v>
      </c>
      <c r="I32" s="60">
        <v>-1379098127</v>
      </c>
      <c r="J32" s="60">
        <v>-1379098127</v>
      </c>
      <c r="K32" s="60">
        <v>-1852795194</v>
      </c>
      <c r="L32" s="60"/>
      <c r="M32" s="60"/>
      <c r="N32" s="60"/>
      <c r="O32" s="60"/>
      <c r="P32" s="60"/>
      <c r="Q32" s="60"/>
      <c r="R32" s="60"/>
      <c r="S32" s="60"/>
      <c r="T32" s="60">
        <v>-131732957</v>
      </c>
      <c r="U32" s="60">
        <v>-138030861</v>
      </c>
      <c r="V32" s="60">
        <v>-138030861</v>
      </c>
      <c r="W32" s="60">
        <v>-138030861</v>
      </c>
      <c r="X32" s="60"/>
      <c r="Y32" s="60">
        <v>-138030861</v>
      </c>
      <c r="Z32" s="140"/>
      <c r="AA32" s="62"/>
    </row>
    <row r="33" spans="1:27" ht="13.5">
      <c r="A33" s="249" t="s">
        <v>165</v>
      </c>
      <c r="B33" s="182"/>
      <c r="C33" s="155">
        <v>2514193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>
        <v>-259000</v>
      </c>
      <c r="U33" s="60">
        <v>-259000</v>
      </c>
      <c r="V33" s="60">
        <v>-259000</v>
      </c>
      <c r="W33" s="60">
        <v>-259000</v>
      </c>
      <c r="X33" s="60"/>
      <c r="Y33" s="60">
        <v>-259000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60674589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-1169473061</v>
      </c>
      <c r="H34" s="73">
        <f t="shared" si="3"/>
        <v>-1073434411</v>
      </c>
      <c r="I34" s="73">
        <f t="shared" si="3"/>
        <v>-1376056502</v>
      </c>
      <c r="J34" s="73">
        <f t="shared" si="3"/>
        <v>-1376056502</v>
      </c>
      <c r="K34" s="73">
        <f t="shared" si="3"/>
        <v>-1581364743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-94575517</v>
      </c>
      <c r="U34" s="73">
        <f t="shared" si="3"/>
        <v>-100868297</v>
      </c>
      <c r="V34" s="73">
        <f t="shared" si="3"/>
        <v>-100868297</v>
      </c>
      <c r="W34" s="73">
        <f t="shared" si="3"/>
        <v>-100868297</v>
      </c>
      <c r="X34" s="73">
        <f t="shared" si="3"/>
        <v>0</v>
      </c>
      <c r="Y34" s="73">
        <f t="shared" si="3"/>
        <v>-100868297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1181585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>
        <v>745085</v>
      </c>
      <c r="U37" s="60">
        <v>745085</v>
      </c>
      <c r="V37" s="60">
        <v>745085</v>
      </c>
      <c r="W37" s="60">
        <v>745085</v>
      </c>
      <c r="X37" s="60"/>
      <c r="Y37" s="60">
        <v>745085</v>
      </c>
      <c r="Z37" s="140"/>
      <c r="AA37" s="62"/>
    </row>
    <row r="38" spans="1:27" ht="13.5">
      <c r="A38" s="249" t="s">
        <v>165</v>
      </c>
      <c r="B38" s="182"/>
      <c r="C38" s="155">
        <v>64776091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>
        <v>21032626</v>
      </c>
      <c r="U38" s="60">
        <v>21032626</v>
      </c>
      <c r="V38" s="60">
        <v>21032626</v>
      </c>
      <c r="W38" s="60">
        <v>21032626</v>
      </c>
      <c r="X38" s="60"/>
      <c r="Y38" s="60">
        <v>21032626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65957676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21777711</v>
      </c>
      <c r="U39" s="77">
        <f t="shared" si="4"/>
        <v>21777711</v>
      </c>
      <c r="V39" s="77">
        <f t="shared" si="4"/>
        <v>21777711</v>
      </c>
      <c r="W39" s="77">
        <f t="shared" si="4"/>
        <v>21777711</v>
      </c>
      <c r="X39" s="77">
        <f t="shared" si="4"/>
        <v>0</v>
      </c>
      <c r="Y39" s="77">
        <f t="shared" si="4"/>
        <v>21777711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126632265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-1169473061</v>
      </c>
      <c r="H40" s="73">
        <f t="shared" si="5"/>
        <v>-1073434411</v>
      </c>
      <c r="I40" s="73">
        <f t="shared" si="5"/>
        <v>-1376056502</v>
      </c>
      <c r="J40" s="73">
        <f t="shared" si="5"/>
        <v>-1376056502</v>
      </c>
      <c r="K40" s="73">
        <f t="shared" si="5"/>
        <v>-1581364743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-72797806</v>
      </c>
      <c r="U40" s="73">
        <f t="shared" si="5"/>
        <v>-79090586</v>
      </c>
      <c r="V40" s="73">
        <f t="shared" si="5"/>
        <v>-79090586</v>
      </c>
      <c r="W40" s="73">
        <f t="shared" si="5"/>
        <v>-79090586</v>
      </c>
      <c r="X40" s="73">
        <f t="shared" si="5"/>
        <v>0</v>
      </c>
      <c r="Y40" s="73">
        <f t="shared" si="5"/>
        <v>-79090586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601472343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4689084140</v>
      </c>
      <c r="H42" s="259">
        <f t="shared" si="6"/>
        <v>4579762532</v>
      </c>
      <c r="I42" s="259">
        <f t="shared" si="6"/>
        <v>3993945904</v>
      </c>
      <c r="J42" s="259">
        <f t="shared" si="6"/>
        <v>3993945904</v>
      </c>
      <c r="K42" s="259">
        <f t="shared" si="6"/>
        <v>3197228908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-678131858</v>
      </c>
      <c r="U42" s="259">
        <f t="shared" si="6"/>
        <v>-679748574</v>
      </c>
      <c r="V42" s="259">
        <f t="shared" si="6"/>
        <v>-679748574</v>
      </c>
      <c r="W42" s="259">
        <f t="shared" si="6"/>
        <v>-679748574</v>
      </c>
      <c r="X42" s="259">
        <f t="shared" si="6"/>
        <v>0</v>
      </c>
      <c r="Y42" s="259">
        <f t="shared" si="6"/>
        <v>-679748574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601472343</v>
      </c>
      <c r="D45" s="155"/>
      <c r="E45" s="59"/>
      <c r="F45" s="60"/>
      <c r="G45" s="60">
        <v>4689084140</v>
      </c>
      <c r="H45" s="60">
        <v>4579762532</v>
      </c>
      <c r="I45" s="60">
        <v>3993945904</v>
      </c>
      <c r="J45" s="60">
        <v>3993945904</v>
      </c>
      <c r="K45" s="60">
        <v>3197228908</v>
      </c>
      <c r="L45" s="60"/>
      <c r="M45" s="60"/>
      <c r="N45" s="60"/>
      <c r="O45" s="60"/>
      <c r="P45" s="60"/>
      <c r="Q45" s="60"/>
      <c r="R45" s="60"/>
      <c r="S45" s="60"/>
      <c r="T45" s="60">
        <v>-388080829</v>
      </c>
      <c r="U45" s="60">
        <v>-389697545</v>
      </c>
      <c r="V45" s="60">
        <v>-389697545</v>
      </c>
      <c r="W45" s="60">
        <v>-389697545</v>
      </c>
      <c r="X45" s="60"/>
      <c r="Y45" s="60">
        <v>-389697545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>
        <v>-290051029</v>
      </c>
      <c r="U46" s="60">
        <v>-290051029</v>
      </c>
      <c r="V46" s="60">
        <v>-290051029</v>
      </c>
      <c r="W46" s="60">
        <v>-290051029</v>
      </c>
      <c r="X46" s="60"/>
      <c r="Y46" s="60">
        <v>-290051029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601472343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4689084140</v>
      </c>
      <c r="H48" s="219">
        <f t="shared" si="7"/>
        <v>4579762532</v>
      </c>
      <c r="I48" s="219">
        <f t="shared" si="7"/>
        <v>3993945904</v>
      </c>
      <c r="J48" s="219">
        <f t="shared" si="7"/>
        <v>3993945904</v>
      </c>
      <c r="K48" s="219">
        <f t="shared" si="7"/>
        <v>3197228908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-678131858</v>
      </c>
      <c r="U48" s="219">
        <f t="shared" si="7"/>
        <v>-679748574</v>
      </c>
      <c r="V48" s="219">
        <f t="shared" si="7"/>
        <v>-679748574</v>
      </c>
      <c r="W48" s="219">
        <f t="shared" si="7"/>
        <v>-679748574</v>
      </c>
      <c r="X48" s="219">
        <f t="shared" si="7"/>
        <v>0</v>
      </c>
      <c r="Y48" s="219">
        <f t="shared" si="7"/>
        <v>-679748574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110769874</v>
      </c>
      <c r="D6" s="155"/>
      <c r="E6" s="59">
        <v>142663920</v>
      </c>
      <c r="F6" s="60">
        <v>142663920</v>
      </c>
      <c r="G6" s="60">
        <v>8822543</v>
      </c>
      <c r="H6" s="60">
        <v>11085153</v>
      </c>
      <c r="I6" s="60">
        <v>1466927112</v>
      </c>
      <c r="J6" s="60">
        <v>1486834808</v>
      </c>
      <c r="K6" s="60">
        <v>929944516</v>
      </c>
      <c r="L6" s="60">
        <v>94270466</v>
      </c>
      <c r="M6" s="60">
        <v>15702629</v>
      </c>
      <c r="N6" s="60">
        <v>1039917611</v>
      </c>
      <c r="O6" s="60">
        <v>1268069621</v>
      </c>
      <c r="P6" s="60">
        <v>792161</v>
      </c>
      <c r="Q6" s="60">
        <v>8261133</v>
      </c>
      <c r="R6" s="60">
        <v>1277122915</v>
      </c>
      <c r="S6" s="60">
        <v>656553079</v>
      </c>
      <c r="T6" s="60">
        <v>8971716</v>
      </c>
      <c r="U6" s="60"/>
      <c r="V6" s="60">
        <v>665524795</v>
      </c>
      <c r="W6" s="60">
        <v>4469400129</v>
      </c>
      <c r="X6" s="60">
        <v>142663920</v>
      </c>
      <c r="Y6" s="60">
        <v>4326736209</v>
      </c>
      <c r="Z6" s="140">
        <v>3032.82</v>
      </c>
      <c r="AA6" s="62">
        <v>142663920</v>
      </c>
    </row>
    <row r="7" spans="1:27" ht="13.5">
      <c r="A7" s="249" t="s">
        <v>178</v>
      </c>
      <c r="B7" s="182"/>
      <c r="C7" s="155">
        <v>60630513</v>
      </c>
      <c r="D7" s="155"/>
      <c r="E7" s="59">
        <v>46658000</v>
      </c>
      <c r="F7" s="60">
        <v>46658000</v>
      </c>
      <c r="G7" s="60">
        <v>117400</v>
      </c>
      <c r="H7" s="60">
        <v>17290351</v>
      </c>
      <c r="I7" s="60">
        <v>-1226684</v>
      </c>
      <c r="J7" s="60">
        <v>16181067</v>
      </c>
      <c r="K7" s="60">
        <v>-319200</v>
      </c>
      <c r="L7" s="60">
        <v>1208684211</v>
      </c>
      <c r="M7" s="60"/>
      <c r="N7" s="60">
        <v>1208365011</v>
      </c>
      <c r="O7" s="60"/>
      <c r="P7" s="60"/>
      <c r="Q7" s="60">
        <v>13566692</v>
      </c>
      <c r="R7" s="60">
        <v>13566692</v>
      </c>
      <c r="S7" s="60"/>
      <c r="T7" s="60">
        <v>672869</v>
      </c>
      <c r="U7" s="60"/>
      <c r="V7" s="60">
        <v>672869</v>
      </c>
      <c r="W7" s="60">
        <v>1238785639</v>
      </c>
      <c r="X7" s="60">
        <v>46658000</v>
      </c>
      <c r="Y7" s="60">
        <v>1192127639</v>
      </c>
      <c r="Z7" s="140">
        <v>2555.03</v>
      </c>
      <c r="AA7" s="62">
        <v>46658000</v>
      </c>
    </row>
    <row r="8" spans="1:27" ht="13.5">
      <c r="A8" s="249" t="s">
        <v>179</v>
      </c>
      <c r="B8" s="182"/>
      <c r="C8" s="155">
        <v>13953000</v>
      </c>
      <c r="D8" s="155"/>
      <c r="E8" s="59">
        <v>14058411</v>
      </c>
      <c r="F8" s="60">
        <v>14058411</v>
      </c>
      <c r="G8" s="60">
        <v>4651754</v>
      </c>
      <c r="H8" s="60"/>
      <c r="I8" s="60"/>
      <c r="J8" s="60">
        <v>4651754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4651754</v>
      </c>
      <c r="X8" s="60">
        <v>14058411</v>
      </c>
      <c r="Y8" s="60">
        <v>-9406657</v>
      </c>
      <c r="Z8" s="140">
        <v>-66.91</v>
      </c>
      <c r="AA8" s="62">
        <v>14058411</v>
      </c>
    </row>
    <row r="9" spans="1:27" ht="13.5">
      <c r="A9" s="249" t="s">
        <v>180</v>
      </c>
      <c r="B9" s="182"/>
      <c r="C9" s="155">
        <v>9117</v>
      </c>
      <c r="D9" s="155"/>
      <c r="E9" s="59">
        <v>4188180</v>
      </c>
      <c r="F9" s="60">
        <v>4188180</v>
      </c>
      <c r="G9" s="60">
        <v>12277</v>
      </c>
      <c r="H9" s="60">
        <v>7140</v>
      </c>
      <c r="I9" s="60">
        <v>5815083</v>
      </c>
      <c r="J9" s="60">
        <v>5834500</v>
      </c>
      <c r="K9" s="60">
        <v>83363486</v>
      </c>
      <c r="L9" s="60">
        <v>93774781</v>
      </c>
      <c r="M9" s="60">
        <v>-7</v>
      </c>
      <c r="N9" s="60">
        <v>177138260</v>
      </c>
      <c r="O9" s="60">
        <v>73798582</v>
      </c>
      <c r="P9" s="60">
        <v>484419</v>
      </c>
      <c r="Q9" s="60">
        <v>333987</v>
      </c>
      <c r="R9" s="60">
        <v>74616988</v>
      </c>
      <c r="S9" s="60">
        <v>54858662</v>
      </c>
      <c r="T9" s="60">
        <v>636139</v>
      </c>
      <c r="U9" s="60"/>
      <c r="V9" s="60">
        <v>55494801</v>
      </c>
      <c r="W9" s="60">
        <v>313084549</v>
      </c>
      <c r="X9" s="60">
        <v>4188180</v>
      </c>
      <c r="Y9" s="60">
        <v>308896369</v>
      </c>
      <c r="Z9" s="140">
        <v>7375.43</v>
      </c>
      <c r="AA9" s="62">
        <v>4188180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-137697872</v>
      </c>
      <c r="D12" s="155"/>
      <c r="E12" s="59">
        <v>-178882683</v>
      </c>
      <c r="F12" s="60">
        <v>-178882683</v>
      </c>
      <c r="G12" s="60">
        <v>-12819960</v>
      </c>
      <c r="H12" s="60">
        <v>-10106897</v>
      </c>
      <c r="I12" s="60">
        <v>-1628881601</v>
      </c>
      <c r="J12" s="60">
        <v>-1651808458</v>
      </c>
      <c r="K12" s="60">
        <v>-1618460919</v>
      </c>
      <c r="L12" s="60">
        <v>-1466644592</v>
      </c>
      <c r="M12" s="60">
        <v>-10878307</v>
      </c>
      <c r="N12" s="60">
        <v>-3095983818</v>
      </c>
      <c r="O12" s="60">
        <v>-1439018876</v>
      </c>
      <c r="P12" s="60">
        <v>-8171353</v>
      </c>
      <c r="Q12" s="60">
        <v>-11850232</v>
      </c>
      <c r="R12" s="60">
        <v>-1459040461</v>
      </c>
      <c r="S12" s="60">
        <v>-756355207</v>
      </c>
      <c r="T12" s="60">
        <v>-13941320</v>
      </c>
      <c r="U12" s="60"/>
      <c r="V12" s="60">
        <v>-770296527</v>
      </c>
      <c r="W12" s="60">
        <v>-6977129264</v>
      </c>
      <c r="X12" s="60">
        <v>-178882683</v>
      </c>
      <c r="Y12" s="60">
        <v>-6798246581</v>
      </c>
      <c r="Z12" s="140">
        <v>3800.39</v>
      </c>
      <c r="AA12" s="62">
        <v>-178882683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-168800</v>
      </c>
      <c r="F14" s="60">
        <v>-168800</v>
      </c>
      <c r="G14" s="60"/>
      <c r="H14" s="60"/>
      <c r="I14" s="60">
        <v>-186597690</v>
      </c>
      <c r="J14" s="60">
        <v>-186597690</v>
      </c>
      <c r="K14" s="60">
        <v>-159070546</v>
      </c>
      <c r="L14" s="60">
        <v>-122024066</v>
      </c>
      <c r="M14" s="60">
        <v>-1423218</v>
      </c>
      <c r="N14" s="60">
        <v>-282517830</v>
      </c>
      <c r="O14" s="60">
        <v>-144825947</v>
      </c>
      <c r="P14" s="60">
        <v>-1473496</v>
      </c>
      <c r="Q14" s="60">
        <v>-1721540</v>
      </c>
      <c r="R14" s="60">
        <v>-148020983</v>
      </c>
      <c r="S14" s="60">
        <v>-192576192</v>
      </c>
      <c r="T14" s="60">
        <v>-2472898</v>
      </c>
      <c r="U14" s="60"/>
      <c r="V14" s="60">
        <v>-195049090</v>
      </c>
      <c r="W14" s="60">
        <v>-812185593</v>
      </c>
      <c r="X14" s="60">
        <v>-168800</v>
      </c>
      <c r="Y14" s="60">
        <v>-812016793</v>
      </c>
      <c r="Z14" s="140">
        <v>481052.6</v>
      </c>
      <c r="AA14" s="62">
        <v>-168800</v>
      </c>
    </row>
    <row r="15" spans="1:27" ht="13.5">
      <c r="A15" s="250" t="s">
        <v>184</v>
      </c>
      <c r="B15" s="251"/>
      <c r="C15" s="168">
        <f aca="true" t="shared" si="0" ref="C15:Y15">SUM(C6:C14)</f>
        <v>47664632</v>
      </c>
      <c r="D15" s="168">
        <f>SUM(D6:D14)</f>
        <v>0</v>
      </c>
      <c r="E15" s="72">
        <f t="shared" si="0"/>
        <v>28517028</v>
      </c>
      <c r="F15" s="73">
        <f t="shared" si="0"/>
        <v>28517028</v>
      </c>
      <c r="G15" s="73">
        <f t="shared" si="0"/>
        <v>784014</v>
      </c>
      <c r="H15" s="73">
        <f t="shared" si="0"/>
        <v>18275747</v>
      </c>
      <c r="I15" s="73">
        <f t="shared" si="0"/>
        <v>-343963780</v>
      </c>
      <c r="J15" s="73">
        <f t="shared" si="0"/>
        <v>-324904019</v>
      </c>
      <c r="K15" s="73">
        <f t="shared" si="0"/>
        <v>-764542663</v>
      </c>
      <c r="L15" s="73">
        <f t="shared" si="0"/>
        <v>-191939200</v>
      </c>
      <c r="M15" s="73">
        <f t="shared" si="0"/>
        <v>3401097</v>
      </c>
      <c r="N15" s="73">
        <f t="shared" si="0"/>
        <v>-953080766</v>
      </c>
      <c r="O15" s="73">
        <f t="shared" si="0"/>
        <v>-241976620</v>
      </c>
      <c r="P15" s="73">
        <f t="shared" si="0"/>
        <v>-8368269</v>
      </c>
      <c r="Q15" s="73">
        <f t="shared" si="0"/>
        <v>8590040</v>
      </c>
      <c r="R15" s="73">
        <f t="shared" si="0"/>
        <v>-241754849</v>
      </c>
      <c r="S15" s="73">
        <f t="shared" si="0"/>
        <v>-237519658</v>
      </c>
      <c r="T15" s="73">
        <f t="shared" si="0"/>
        <v>-6133494</v>
      </c>
      <c r="U15" s="73">
        <f t="shared" si="0"/>
        <v>0</v>
      </c>
      <c r="V15" s="73">
        <f t="shared" si="0"/>
        <v>-243653152</v>
      </c>
      <c r="W15" s="73">
        <f t="shared" si="0"/>
        <v>-1763392786</v>
      </c>
      <c r="X15" s="73">
        <f t="shared" si="0"/>
        <v>28517028</v>
      </c>
      <c r="Y15" s="73">
        <f t="shared" si="0"/>
        <v>-1791909814</v>
      </c>
      <c r="Z15" s="170">
        <f>+IF(X15&lt;&gt;0,+(Y15/X15)*100,0)</f>
        <v>-6283.648541495979</v>
      </c>
      <c r="AA15" s="74">
        <f>SUM(AA6:AA14)</f>
        <v>28517028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>
        <v>531</v>
      </c>
      <c r="H19" s="159">
        <v>669</v>
      </c>
      <c r="I19" s="159"/>
      <c r="J19" s="60">
        <v>1200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1200</v>
      </c>
      <c r="X19" s="60"/>
      <c r="Y19" s="159">
        <v>1200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>
        <v>-8247440</v>
      </c>
      <c r="H20" s="60">
        <v>-10313388</v>
      </c>
      <c r="I20" s="60"/>
      <c r="J20" s="60">
        <v>-18560828</v>
      </c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>
        <v>-18560828</v>
      </c>
      <c r="X20" s="60"/>
      <c r="Y20" s="60">
        <v>-18560828</v>
      </c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-142100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-27596750</v>
      </c>
      <c r="D24" s="155"/>
      <c r="E24" s="59">
        <v>-13953000</v>
      </c>
      <c r="F24" s="60">
        <v>-13953000</v>
      </c>
      <c r="G24" s="60">
        <v>3211688</v>
      </c>
      <c r="H24" s="60">
        <v>2352314</v>
      </c>
      <c r="I24" s="60"/>
      <c r="J24" s="60">
        <v>5564002</v>
      </c>
      <c r="K24" s="60"/>
      <c r="L24" s="60"/>
      <c r="M24" s="60"/>
      <c r="N24" s="60"/>
      <c r="O24" s="60"/>
      <c r="P24" s="60"/>
      <c r="Q24" s="60">
        <v>-39139</v>
      </c>
      <c r="R24" s="60">
        <v>-39139</v>
      </c>
      <c r="S24" s="60"/>
      <c r="T24" s="60"/>
      <c r="U24" s="60"/>
      <c r="V24" s="60"/>
      <c r="W24" s="60">
        <v>5524863</v>
      </c>
      <c r="X24" s="60">
        <v>-13953000</v>
      </c>
      <c r="Y24" s="60">
        <v>19477863</v>
      </c>
      <c r="Z24" s="140">
        <v>-139.6</v>
      </c>
      <c r="AA24" s="62">
        <v>-13953000</v>
      </c>
    </row>
    <row r="25" spans="1:27" ht="13.5">
      <c r="A25" s="250" t="s">
        <v>191</v>
      </c>
      <c r="B25" s="251"/>
      <c r="C25" s="168">
        <f aca="true" t="shared" si="1" ref="C25:Y25">SUM(C19:C24)</f>
        <v>-27738850</v>
      </c>
      <c r="D25" s="168">
        <f>SUM(D19:D24)</f>
        <v>0</v>
      </c>
      <c r="E25" s="72">
        <f t="shared" si="1"/>
        <v>-13953000</v>
      </c>
      <c r="F25" s="73">
        <f t="shared" si="1"/>
        <v>-13953000</v>
      </c>
      <c r="G25" s="73">
        <f t="shared" si="1"/>
        <v>-5035221</v>
      </c>
      <c r="H25" s="73">
        <f t="shared" si="1"/>
        <v>-7960405</v>
      </c>
      <c r="I25" s="73">
        <f t="shared" si="1"/>
        <v>0</v>
      </c>
      <c r="J25" s="73">
        <f t="shared" si="1"/>
        <v>-12995626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-39139</v>
      </c>
      <c r="R25" s="73">
        <f t="shared" si="1"/>
        <v>-39139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-13034765</v>
      </c>
      <c r="X25" s="73">
        <f t="shared" si="1"/>
        <v>-13953000</v>
      </c>
      <c r="Y25" s="73">
        <f t="shared" si="1"/>
        <v>918235</v>
      </c>
      <c r="Z25" s="170">
        <f>+IF(X25&lt;&gt;0,+(Y25/X25)*100,0)</f>
        <v>-6.580914498674121</v>
      </c>
      <c r="AA25" s="74">
        <f>SUM(AA19:AA24)</f>
        <v>-13953000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>
        <v>625220</v>
      </c>
      <c r="J31" s="159">
        <v>625220</v>
      </c>
      <c r="K31" s="60">
        <v>381080</v>
      </c>
      <c r="L31" s="60">
        <v>2271920</v>
      </c>
      <c r="M31" s="60">
        <v>14546</v>
      </c>
      <c r="N31" s="60">
        <v>2667546</v>
      </c>
      <c r="O31" s="159">
        <v>1447820</v>
      </c>
      <c r="P31" s="159">
        <v>-13117</v>
      </c>
      <c r="Q31" s="159">
        <v>-5073</v>
      </c>
      <c r="R31" s="60">
        <v>1429630</v>
      </c>
      <c r="S31" s="60">
        <v>1484440</v>
      </c>
      <c r="T31" s="60">
        <v>9352</v>
      </c>
      <c r="U31" s="60"/>
      <c r="V31" s="159">
        <v>1493792</v>
      </c>
      <c r="W31" s="159">
        <v>6216188</v>
      </c>
      <c r="X31" s="159"/>
      <c r="Y31" s="60">
        <v>6216188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-978180</v>
      </c>
      <c r="D33" s="155"/>
      <c r="E33" s="59">
        <v>-330912</v>
      </c>
      <c r="F33" s="60">
        <v>-330912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-532146</v>
      </c>
      <c r="R33" s="60">
        <v>-532146</v>
      </c>
      <c r="S33" s="60"/>
      <c r="T33" s="60"/>
      <c r="U33" s="60"/>
      <c r="V33" s="60"/>
      <c r="W33" s="60">
        <v>-532146</v>
      </c>
      <c r="X33" s="60">
        <v>-330912</v>
      </c>
      <c r="Y33" s="60">
        <v>-201234</v>
      </c>
      <c r="Z33" s="140">
        <v>60.81</v>
      </c>
      <c r="AA33" s="62">
        <v>-330912</v>
      </c>
    </row>
    <row r="34" spans="1:27" ht="13.5">
      <c r="A34" s="250" t="s">
        <v>197</v>
      </c>
      <c r="B34" s="251"/>
      <c r="C34" s="168">
        <f aca="true" t="shared" si="2" ref="C34:Y34">SUM(C29:C33)</f>
        <v>-978180</v>
      </c>
      <c r="D34" s="168">
        <f>SUM(D29:D33)</f>
        <v>0</v>
      </c>
      <c r="E34" s="72">
        <f t="shared" si="2"/>
        <v>-330912</v>
      </c>
      <c r="F34" s="73">
        <f t="shared" si="2"/>
        <v>-330912</v>
      </c>
      <c r="G34" s="73">
        <f t="shared" si="2"/>
        <v>0</v>
      </c>
      <c r="H34" s="73">
        <f t="shared" si="2"/>
        <v>0</v>
      </c>
      <c r="I34" s="73">
        <f t="shared" si="2"/>
        <v>625220</v>
      </c>
      <c r="J34" s="73">
        <f t="shared" si="2"/>
        <v>625220</v>
      </c>
      <c r="K34" s="73">
        <f t="shared" si="2"/>
        <v>381080</v>
      </c>
      <c r="L34" s="73">
        <f t="shared" si="2"/>
        <v>2271920</v>
      </c>
      <c r="M34" s="73">
        <f t="shared" si="2"/>
        <v>14546</v>
      </c>
      <c r="N34" s="73">
        <f t="shared" si="2"/>
        <v>2667546</v>
      </c>
      <c r="O34" s="73">
        <f t="shared" si="2"/>
        <v>1447820</v>
      </c>
      <c r="P34" s="73">
        <f t="shared" si="2"/>
        <v>-13117</v>
      </c>
      <c r="Q34" s="73">
        <f t="shared" si="2"/>
        <v>-537219</v>
      </c>
      <c r="R34" s="73">
        <f t="shared" si="2"/>
        <v>897484</v>
      </c>
      <c r="S34" s="73">
        <f t="shared" si="2"/>
        <v>1484440</v>
      </c>
      <c r="T34" s="73">
        <f t="shared" si="2"/>
        <v>9352</v>
      </c>
      <c r="U34" s="73">
        <f t="shared" si="2"/>
        <v>0</v>
      </c>
      <c r="V34" s="73">
        <f t="shared" si="2"/>
        <v>1493792</v>
      </c>
      <c r="W34" s="73">
        <f t="shared" si="2"/>
        <v>5684042</v>
      </c>
      <c r="X34" s="73">
        <f t="shared" si="2"/>
        <v>-330912</v>
      </c>
      <c r="Y34" s="73">
        <f t="shared" si="2"/>
        <v>6014954</v>
      </c>
      <c r="Z34" s="170">
        <f>+IF(X34&lt;&gt;0,+(Y34/X34)*100,0)</f>
        <v>-1817.6898994294556</v>
      </c>
      <c r="AA34" s="74">
        <f>SUM(AA29:AA33)</f>
        <v>-330912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18947602</v>
      </c>
      <c r="D36" s="153">
        <f>+D15+D25+D34</f>
        <v>0</v>
      </c>
      <c r="E36" s="99">
        <f t="shared" si="3"/>
        <v>14233116</v>
      </c>
      <c r="F36" s="100">
        <f t="shared" si="3"/>
        <v>14233116</v>
      </c>
      <c r="G36" s="100">
        <f t="shared" si="3"/>
        <v>-4251207</v>
      </c>
      <c r="H36" s="100">
        <f t="shared" si="3"/>
        <v>10315342</v>
      </c>
      <c r="I36" s="100">
        <f t="shared" si="3"/>
        <v>-343338560</v>
      </c>
      <c r="J36" s="100">
        <f t="shared" si="3"/>
        <v>-337274425</v>
      </c>
      <c r="K36" s="100">
        <f t="shared" si="3"/>
        <v>-764161583</v>
      </c>
      <c r="L36" s="100">
        <f t="shared" si="3"/>
        <v>-189667280</v>
      </c>
      <c r="M36" s="100">
        <f t="shared" si="3"/>
        <v>3415643</v>
      </c>
      <c r="N36" s="100">
        <f t="shared" si="3"/>
        <v>-950413220</v>
      </c>
      <c r="O36" s="100">
        <f t="shared" si="3"/>
        <v>-240528800</v>
      </c>
      <c r="P36" s="100">
        <f t="shared" si="3"/>
        <v>-8381386</v>
      </c>
      <c r="Q36" s="100">
        <f t="shared" si="3"/>
        <v>8013682</v>
      </c>
      <c r="R36" s="100">
        <f t="shared" si="3"/>
        <v>-240896504</v>
      </c>
      <c r="S36" s="100">
        <f t="shared" si="3"/>
        <v>-236035218</v>
      </c>
      <c r="T36" s="100">
        <f t="shared" si="3"/>
        <v>-6124142</v>
      </c>
      <c r="U36" s="100">
        <f t="shared" si="3"/>
        <v>0</v>
      </c>
      <c r="V36" s="100">
        <f t="shared" si="3"/>
        <v>-242159360</v>
      </c>
      <c r="W36" s="100">
        <f t="shared" si="3"/>
        <v>-1770743509</v>
      </c>
      <c r="X36" s="100">
        <f t="shared" si="3"/>
        <v>14233116</v>
      </c>
      <c r="Y36" s="100">
        <f t="shared" si="3"/>
        <v>-1784976625</v>
      </c>
      <c r="Z36" s="137">
        <f>+IF(X36&lt;&gt;0,+(Y36/X36)*100,0)</f>
        <v>-12541.010872109804</v>
      </c>
      <c r="AA36" s="102">
        <f>+AA15+AA25+AA34</f>
        <v>14233116</v>
      </c>
    </row>
    <row r="37" spans="1:27" ht="13.5">
      <c r="A37" s="249" t="s">
        <v>199</v>
      </c>
      <c r="B37" s="182"/>
      <c r="C37" s="153">
        <v>-4682590</v>
      </c>
      <c r="D37" s="153"/>
      <c r="E37" s="99">
        <v>-3176000</v>
      </c>
      <c r="F37" s="100">
        <v>-3176000</v>
      </c>
      <c r="G37" s="100">
        <v>2278280</v>
      </c>
      <c r="H37" s="100">
        <v>-1972927</v>
      </c>
      <c r="I37" s="100">
        <v>8342415</v>
      </c>
      <c r="J37" s="100">
        <v>2278280</v>
      </c>
      <c r="K37" s="100">
        <v>-334996145</v>
      </c>
      <c r="L37" s="100">
        <v>-1099157728</v>
      </c>
      <c r="M37" s="100">
        <v>-1288825008</v>
      </c>
      <c r="N37" s="100">
        <v>-334996145</v>
      </c>
      <c r="O37" s="100">
        <v>-1285409365</v>
      </c>
      <c r="P37" s="100">
        <v>-1525938165</v>
      </c>
      <c r="Q37" s="100">
        <v>-1534319551</v>
      </c>
      <c r="R37" s="100">
        <v>-1285409365</v>
      </c>
      <c r="S37" s="100">
        <v>-1526305869</v>
      </c>
      <c r="T37" s="100">
        <v>-1762341087</v>
      </c>
      <c r="U37" s="100"/>
      <c r="V37" s="100">
        <v>-1526305869</v>
      </c>
      <c r="W37" s="100">
        <v>2278280</v>
      </c>
      <c r="X37" s="100">
        <v>-3176000</v>
      </c>
      <c r="Y37" s="100">
        <v>5454280</v>
      </c>
      <c r="Z37" s="137">
        <v>-171.73</v>
      </c>
      <c r="AA37" s="102">
        <v>-3176000</v>
      </c>
    </row>
    <row r="38" spans="1:27" ht="13.5">
      <c r="A38" s="269" t="s">
        <v>200</v>
      </c>
      <c r="B38" s="256"/>
      <c r="C38" s="257">
        <v>14265012</v>
      </c>
      <c r="D38" s="257"/>
      <c r="E38" s="258">
        <v>11057116</v>
      </c>
      <c r="F38" s="259">
        <v>11057116</v>
      </c>
      <c r="G38" s="259">
        <v>-1972927</v>
      </c>
      <c r="H38" s="259">
        <v>8342415</v>
      </c>
      <c r="I38" s="259">
        <v>-334996145</v>
      </c>
      <c r="J38" s="259">
        <v>-334996145</v>
      </c>
      <c r="K38" s="259">
        <v>-1099157728</v>
      </c>
      <c r="L38" s="259">
        <v>-1288825008</v>
      </c>
      <c r="M38" s="259">
        <v>-1285409365</v>
      </c>
      <c r="N38" s="259">
        <v>-1285409365</v>
      </c>
      <c r="O38" s="259">
        <v>-1525938165</v>
      </c>
      <c r="P38" s="259">
        <v>-1534319551</v>
      </c>
      <c r="Q38" s="259">
        <v>-1526305869</v>
      </c>
      <c r="R38" s="259">
        <v>-1525938165</v>
      </c>
      <c r="S38" s="259">
        <v>-1762341087</v>
      </c>
      <c r="T38" s="259">
        <v>-1768465229</v>
      </c>
      <c r="U38" s="259"/>
      <c r="V38" s="259">
        <v>-1768465229</v>
      </c>
      <c r="W38" s="259">
        <v>-1768465229</v>
      </c>
      <c r="X38" s="259">
        <v>11057116</v>
      </c>
      <c r="Y38" s="259">
        <v>-1779522345</v>
      </c>
      <c r="Z38" s="260">
        <v>-16093.91</v>
      </c>
      <c r="AA38" s="261">
        <v>11057116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17148253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884495</v>
      </c>
      <c r="H5" s="106">
        <f t="shared" si="0"/>
        <v>2506291</v>
      </c>
      <c r="I5" s="106">
        <f t="shared" si="0"/>
        <v>2506291</v>
      </c>
      <c r="J5" s="106">
        <f t="shared" si="0"/>
        <v>5897077</v>
      </c>
      <c r="K5" s="106">
        <f t="shared" si="0"/>
        <v>2506291</v>
      </c>
      <c r="L5" s="106">
        <f t="shared" si="0"/>
        <v>0</v>
      </c>
      <c r="M5" s="106">
        <f t="shared" si="0"/>
        <v>0</v>
      </c>
      <c r="N5" s="106">
        <f t="shared" si="0"/>
        <v>2506291</v>
      </c>
      <c r="O5" s="106">
        <f t="shared" si="0"/>
        <v>0</v>
      </c>
      <c r="P5" s="106">
        <f t="shared" si="0"/>
        <v>598545</v>
      </c>
      <c r="Q5" s="106">
        <f t="shared" si="0"/>
        <v>0</v>
      </c>
      <c r="R5" s="106">
        <f t="shared" si="0"/>
        <v>598545</v>
      </c>
      <c r="S5" s="106">
        <f t="shared" si="0"/>
        <v>1106618</v>
      </c>
      <c r="T5" s="106">
        <f t="shared" si="0"/>
        <v>920425</v>
      </c>
      <c r="U5" s="106">
        <f t="shared" si="0"/>
        <v>1951978</v>
      </c>
      <c r="V5" s="106">
        <f t="shared" si="0"/>
        <v>3979021</v>
      </c>
      <c r="W5" s="106">
        <f t="shared" si="0"/>
        <v>12980934</v>
      </c>
      <c r="X5" s="106">
        <f t="shared" si="0"/>
        <v>0</v>
      </c>
      <c r="Y5" s="106">
        <f t="shared" si="0"/>
        <v>12980934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>
        <v>884495</v>
      </c>
      <c r="H6" s="60">
        <v>2506291</v>
      </c>
      <c r="I6" s="60">
        <v>2506291</v>
      </c>
      <c r="J6" s="60">
        <v>5897077</v>
      </c>
      <c r="K6" s="60">
        <v>2506291</v>
      </c>
      <c r="L6" s="60"/>
      <c r="M6" s="60"/>
      <c r="N6" s="60">
        <v>2506291</v>
      </c>
      <c r="O6" s="60"/>
      <c r="P6" s="60"/>
      <c r="Q6" s="60"/>
      <c r="R6" s="60"/>
      <c r="S6" s="60"/>
      <c r="T6" s="60"/>
      <c r="U6" s="60"/>
      <c r="V6" s="60"/>
      <c r="W6" s="60">
        <v>8403368</v>
      </c>
      <c r="X6" s="60"/>
      <c r="Y6" s="60">
        <v>8403368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13316856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13316856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884495</v>
      </c>
      <c r="H11" s="295">
        <f t="shared" si="1"/>
        <v>2506291</v>
      </c>
      <c r="I11" s="295">
        <f t="shared" si="1"/>
        <v>2506291</v>
      </c>
      <c r="J11" s="295">
        <f t="shared" si="1"/>
        <v>5897077</v>
      </c>
      <c r="K11" s="295">
        <f t="shared" si="1"/>
        <v>2506291</v>
      </c>
      <c r="L11" s="295">
        <f t="shared" si="1"/>
        <v>0</v>
      </c>
      <c r="M11" s="295">
        <f t="shared" si="1"/>
        <v>0</v>
      </c>
      <c r="N11" s="295">
        <f t="shared" si="1"/>
        <v>2506291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8403368</v>
      </c>
      <c r="X11" s="295">
        <f t="shared" si="1"/>
        <v>0</v>
      </c>
      <c r="Y11" s="295">
        <f t="shared" si="1"/>
        <v>8403368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>
        <v>598545</v>
      </c>
      <c r="Q12" s="60"/>
      <c r="R12" s="60">
        <v>598545</v>
      </c>
      <c r="S12" s="60">
        <v>1106618</v>
      </c>
      <c r="T12" s="60">
        <v>920425</v>
      </c>
      <c r="U12" s="60">
        <v>1951978</v>
      </c>
      <c r="V12" s="60">
        <v>3979021</v>
      </c>
      <c r="W12" s="60">
        <v>4577566</v>
      </c>
      <c r="X12" s="60"/>
      <c r="Y12" s="60">
        <v>4577566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3831397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884495</v>
      </c>
      <c r="H36" s="60">
        <f t="shared" si="4"/>
        <v>2506291</v>
      </c>
      <c r="I36" s="60">
        <f t="shared" si="4"/>
        <v>2506291</v>
      </c>
      <c r="J36" s="60">
        <f t="shared" si="4"/>
        <v>5897077</v>
      </c>
      <c r="K36" s="60">
        <f t="shared" si="4"/>
        <v>2506291</v>
      </c>
      <c r="L36" s="60">
        <f t="shared" si="4"/>
        <v>0</v>
      </c>
      <c r="M36" s="60">
        <f t="shared" si="4"/>
        <v>0</v>
      </c>
      <c r="N36" s="60">
        <f t="shared" si="4"/>
        <v>2506291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8403368</v>
      </c>
      <c r="X36" s="60">
        <f t="shared" si="4"/>
        <v>0</v>
      </c>
      <c r="Y36" s="60">
        <f t="shared" si="4"/>
        <v>8403368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13316856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13316856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884495</v>
      </c>
      <c r="H41" s="295">
        <f t="shared" si="6"/>
        <v>2506291</v>
      </c>
      <c r="I41" s="295">
        <f t="shared" si="6"/>
        <v>2506291</v>
      </c>
      <c r="J41" s="295">
        <f t="shared" si="6"/>
        <v>5897077</v>
      </c>
      <c r="K41" s="295">
        <f t="shared" si="6"/>
        <v>2506291</v>
      </c>
      <c r="L41" s="295">
        <f t="shared" si="6"/>
        <v>0</v>
      </c>
      <c r="M41" s="295">
        <f t="shared" si="6"/>
        <v>0</v>
      </c>
      <c r="N41" s="295">
        <f t="shared" si="6"/>
        <v>2506291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8403368</v>
      </c>
      <c r="X41" s="295">
        <f t="shared" si="6"/>
        <v>0</v>
      </c>
      <c r="Y41" s="295">
        <f t="shared" si="6"/>
        <v>8403368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598545</v>
      </c>
      <c r="Q42" s="54">
        <f t="shared" si="7"/>
        <v>0</v>
      </c>
      <c r="R42" s="54">
        <f t="shared" si="7"/>
        <v>598545</v>
      </c>
      <c r="S42" s="54">
        <f t="shared" si="7"/>
        <v>1106618</v>
      </c>
      <c r="T42" s="54">
        <f t="shared" si="7"/>
        <v>920425</v>
      </c>
      <c r="U42" s="54">
        <f t="shared" si="7"/>
        <v>1951978</v>
      </c>
      <c r="V42" s="54">
        <f t="shared" si="7"/>
        <v>3979021</v>
      </c>
      <c r="W42" s="54">
        <f t="shared" si="7"/>
        <v>4577566</v>
      </c>
      <c r="X42" s="54">
        <f t="shared" si="7"/>
        <v>0</v>
      </c>
      <c r="Y42" s="54">
        <f t="shared" si="7"/>
        <v>4577566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3831397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17148253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884495</v>
      </c>
      <c r="H49" s="220">
        <f t="shared" si="9"/>
        <v>2506291</v>
      </c>
      <c r="I49" s="220">
        <f t="shared" si="9"/>
        <v>2506291</v>
      </c>
      <c r="J49" s="220">
        <f t="shared" si="9"/>
        <v>5897077</v>
      </c>
      <c r="K49" s="220">
        <f t="shared" si="9"/>
        <v>2506291</v>
      </c>
      <c r="L49" s="220">
        <f t="shared" si="9"/>
        <v>0</v>
      </c>
      <c r="M49" s="220">
        <f t="shared" si="9"/>
        <v>0</v>
      </c>
      <c r="N49" s="220">
        <f t="shared" si="9"/>
        <v>2506291</v>
      </c>
      <c r="O49" s="220">
        <f t="shared" si="9"/>
        <v>0</v>
      </c>
      <c r="P49" s="220">
        <f t="shared" si="9"/>
        <v>598545</v>
      </c>
      <c r="Q49" s="220">
        <f t="shared" si="9"/>
        <v>0</v>
      </c>
      <c r="R49" s="220">
        <f t="shared" si="9"/>
        <v>598545</v>
      </c>
      <c r="S49" s="220">
        <f t="shared" si="9"/>
        <v>1106618</v>
      </c>
      <c r="T49" s="220">
        <f t="shared" si="9"/>
        <v>920425</v>
      </c>
      <c r="U49" s="220">
        <f t="shared" si="9"/>
        <v>1951978</v>
      </c>
      <c r="V49" s="220">
        <f t="shared" si="9"/>
        <v>3979021</v>
      </c>
      <c r="W49" s="220">
        <f t="shared" si="9"/>
        <v>12980934</v>
      </c>
      <c r="X49" s="220">
        <f t="shared" si="9"/>
        <v>0</v>
      </c>
      <c r="Y49" s="220">
        <f t="shared" si="9"/>
        <v>12980934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14937000</v>
      </c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10486462</v>
      </c>
      <c r="F66" s="275"/>
      <c r="G66" s="275">
        <v>283945</v>
      </c>
      <c r="H66" s="275">
        <v>2017137</v>
      </c>
      <c r="I66" s="275">
        <v>519225</v>
      </c>
      <c r="J66" s="275">
        <v>2820307</v>
      </c>
      <c r="K66" s="275">
        <v>640467</v>
      </c>
      <c r="L66" s="275">
        <v>369532</v>
      </c>
      <c r="M66" s="275">
        <v>58186</v>
      </c>
      <c r="N66" s="275">
        <v>1068185</v>
      </c>
      <c r="O66" s="275">
        <v>88181</v>
      </c>
      <c r="P66" s="275">
        <v>1131977</v>
      </c>
      <c r="Q66" s="275">
        <v>3335907</v>
      </c>
      <c r="R66" s="275">
        <v>4556065</v>
      </c>
      <c r="S66" s="275">
        <v>255871</v>
      </c>
      <c r="T66" s="275">
        <v>790169</v>
      </c>
      <c r="U66" s="275">
        <v>512022</v>
      </c>
      <c r="V66" s="275">
        <v>1558062</v>
      </c>
      <c r="W66" s="275">
        <v>10002619</v>
      </c>
      <c r="X66" s="275"/>
      <c r="Y66" s="275">
        <v>10002619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3351909</v>
      </c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18288909</v>
      </c>
      <c r="D69" s="218">
        <f t="shared" si="12"/>
        <v>0</v>
      </c>
      <c r="E69" s="220">
        <f t="shared" si="12"/>
        <v>10486462</v>
      </c>
      <c r="F69" s="220">
        <f t="shared" si="12"/>
        <v>0</v>
      </c>
      <c r="G69" s="220">
        <f t="shared" si="12"/>
        <v>283945</v>
      </c>
      <c r="H69" s="220">
        <f t="shared" si="12"/>
        <v>2017137</v>
      </c>
      <c r="I69" s="220">
        <f t="shared" si="12"/>
        <v>519225</v>
      </c>
      <c r="J69" s="220">
        <f t="shared" si="12"/>
        <v>2820307</v>
      </c>
      <c r="K69" s="220">
        <f t="shared" si="12"/>
        <v>640467</v>
      </c>
      <c r="L69" s="220">
        <f t="shared" si="12"/>
        <v>369532</v>
      </c>
      <c r="M69" s="220">
        <f t="shared" si="12"/>
        <v>58186</v>
      </c>
      <c r="N69" s="220">
        <f t="shared" si="12"/>
        <v>1068185</v>
      </c>
      <c r="O69" s="220">
        <f t="shared" si="12"/>
        <v>88181</v>
      </c>
      <c r="P69" s="220">
        <f t="shared" si="12"/>
        <v>1131977</v>
      </c>
      <c r="Q69" s="220">
        <f t="shared" si="12"/>
        <v>3335907</v>
      </c>
      <c r="R69" s="220">
        <f t="shared" si="12"/>
        <v>4556065</v>
      </c>
      <c r="S69" s="220">
        <f t="shared" si="12"/>
        <v>255871</v>
      </c>
      <c r="T69" s="220">
        <f t="shared" si="12"/>
        <v>790169</v>
      </c>
      <c r="U69" s="220">
        <f t="shared" si="12"/>
        <v>512022</v>
      </c>
      <c r="V69" s="220">
        <f t="shared" si="12"/>
        <v>1558062</v>
      </c>
      <c r="W69" s="220">
        <f t="shared" si="12"/>
        <v>10002619</v>
      </c>
      <c r="X69" s="220">
        <f t="shared" si="12"/>
        <v>0</v>
      </c>
      <c r="Y69" s="220">
        <f t="shared" si="12"/>
        <v>10002619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13316856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884495</v>
      </c>
      <c r="H5" s="356">
        <f t="shared" si="0"/>
        <v>2506291</v>
      </c>
      <c r="I5" s="356">
        <f t="shared" si="0"/>
        <v>2506291</v>
      </c>
      <c r="J5" s="358">
        <f t="shared" si="0"/>
        <v>5897077</v>
      </c>
      <c r="K5" s="358">
        <f t="shared" si="0"/>
        <v>2506291</v>
      </c>
      <c r="L5" s="356">
        <f t="shared" si="0"/>
        <v>0</v>
      </c>
      <c r="M5" s="356">
        <f t="shared" si="0"/>
        <v>0</v>
      </c>
      <c r="N5" s="358">
        <f t="shared" si="0"/>
        <v>2506291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8403368</v>
      </c>
      <c r="X5" s="356">
        <f t="shared" si="0"/>
        <v>0</v>
      </c>
      <c r="Y5" s="358">
        <f t="shared" si="0"/>
        <v>8403368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884495</v>
      </c>
      <c r="H6" s="60">
        <f t="shared" si="1"/>
        <v>2506291</v>
      </c>
      <c r="I6" s="60">
        <f t="shared" si="1"/>
        <v>2506291</v>
      </c>
      <c r="J6" s="59">
        <f t="shared" si="1"/>
        <v>5897077</v>
      </c>
      <c r="K6" s="59">
        <f t="shared" si="1"/>
        <v>2506291</v>
      </c>
      <c r="L6" s="60">
        <f t="shared" si="1"/>
        <v>0</v>
      </c>
      <c r="M6" s="60">
        <f t="shared" si="1"/>
        <v>0</v>
      </c>
      <c r="N6" s="59">
        <f t="shared" si="1"/>
        <v>2506291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8403368</v>
      </c>
      <c r="X6" s="60">
        <f t="shared" si="1"/>
        <v>0</v>
      </c>
      <c r="Y6" s="59">
        <f t="shared" si="1"/>
        <v>8403368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>
        <v>884495</v>
      </c>
      <c r="H7" s="60">
        <v>2506291</v>
      </c>
      <c r="I7" s="60">
        <v>2506291</v>
      </c>
      <c r="J7" s="59">
        <v>5897077</v>
      </c>
      <c r="K7" s="59">
        <v>2506291</v>
      </c>
      <c r="L7" s="60"/>
      <c r="M7" s="60"/>
      <c r="N7" s="59">
        <v>2506291</v>
      </c>
      <c r="O7" s="59"/>
      <c r="P7" s="60"/>
      <c r="Q7" s="60"/>
      <c r="R7" s="59"/>
      <c r="S7" s="59"/>
      <c r="T7" s="60"/>
      <c r="U7" s="60"/>
      <c r="V7" s="59"/>
      <c r="W7" s="59">
        <v>8403368</v>
      </c>
      <c r="X7" s="60"/>
      <c r="Y7" s="59">
        <v>8403368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13316856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13316856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598545</v>
      </c>
      <c r="Q22" s="343">
        <f t="shared" si="6"/>
        <v>0</v>
      </c>
      <c r="R22" s="345">
        <f t="shared" si="6"/>
        <v>598545</v>
      </c>
      <c r="S22" s="345">
        <f t="shared" si="6"/>
        <v>1106618</v>
      </c>
      <c r="T22" s="343">
        <f t="shared" si="6"/>
        <v>920425</v>
      </c>
      <c r="U22" s="343">
        <f t="shared" si="6"/>
        <v>1951978</v>
      </c>
      <c r="V22" s="345">
        <f t="shared" si="6"/>
        <v>3979021</v>
      </c>
      <c r="W22" s="345">
        <f t="shared" si="6"/>
        <v>4577566</v>
      </c>
      <c r="X22" s="343">
        <f t="shared" si="6"/>
        <v>0</v>
      </c>
      <c r="Y22" s="345">
        <f t="shared" si="6"/>
        <v>4577566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>
        <v>118868</v>
      </c>
      <c r="Q24" s="60"/>
      <c r="R24" s="59">
        <v>118868</v>
      </c>
      <c r="S24" s="59"/>
      <c r="T24" s="60"/>
      <c r="U24" s="60"/>
      <c r="V24" s="59"/>
      <c r="W24" s="59">
        <v>118868</v>
      </c>
      <c r="X24" s="60"/>
      <c r="Y24" s="59">
        <v>118868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>
        <v>462380</v>
      </c>
      <c r="T26" s="362">
        <v>526023</v>
      </c>
      <c r="U26" s="362">
        <v>1557576</v>
      </c>
      <c r="V26" s="364">
        <v>2545979</v>
      </c>
      <c r="W26" s="364">
        <v>2545979</v>
      </c>
      <c r="X26" s="362"/>
      <c r="Y26" s="364">
        <v>2545979</v>
      </c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>
        <v>318427</v>
      </c>
      <c r="Q27" s="60"/>
      <c r="R27" s="59">
        <v>318427</v>
      </c>
      <c r="S27" s="59"/>
      <c r="T27" s="60"/>
      <c r="U27" s="60"/>
      <c r="V27" s="59"/>
      <c r="W27" s="59">
        <v>318427</v>
      </c>
      <c r="X27" s="60"/>
      <c r="Y27" s="59">
        <v>318427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>
        <v>161250</v>
      </c>
      <c r="Q32" s="60"/>
      <c r="R32" s="59">
        <v>161250</v>
      </c>
      <c r="S32" s="59">
        <v>644238</v>
      </c>
      <c r="T32" s="60">
        <v>394402</v>
      </c>
      <c r="U32" s="60">
        <v>394402</v>
      </c>
      <c r="V32" s="59">
        <v>1433042</v>
      </c>
      <c r="W32" s="59">
        <v>1594292</v>
      </c>
      <c r="X32" s="60"/>
      <c r="Y32" s="59">
        <v>1594292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3831397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3798716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2534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30147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17148253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884495</v>
      </c>
      <c r="H60" s="219">
        <f t="shared" si="14"/>
        <v>2506291</v>
      </c>
      <c r="I60" s="219">
        <f t="shared" si="14"/>
        <v>2506291</v>
      </c>
      <c r="J60" s="264">
        <f t="shared" si="14"/>
        <v>5897077</v>
      </c>
      <c r="K60" s="264">
        <f t="shared" si="14"/>
        <v>2506291</v>
      </c>
      <c r="L60" s="219">
        <f t="shared" si="14"/>
        <v>0</v>
      </c>
      <c r="M60" s="219">
        <f t="shared" si="14"/>
        <v>0</v>
      </c>
      <c r="N60" s="264">
        <f t="shared" si="14"/>
        <v>2506291</v>
      </c>
      <c r="O60" s="264">
        <f t="shared" si="14"/>
        <v>0</v>
      </c>
      <c r="P60" s="219">
        <f t="shared" si="14"/>
        <v>598545</v>
      </c>
      <c r="Q60" s="219">
        <f t="shared" si="14"/>
        <v>0</v>
      </c>
      <c r="R60" s="264">
        <f t="shared" si="14"/>
        <v>598545</v>
      </c>
      <c r="S60" s="264">
        <f t="shared" si="14"/>
        <v>1106618</v>
      </c>
      <c r="T60" s="219">
        <f t="shared" si="14"/>
        <v>920425</v>
      </c>
      <c r="U60" s="219">
        <f t="shared" si="14"/>
        <v>1951978</v>
      </c>
      <c r="V60" s="264">
        <f t="shared" si="14"/>
        <v>3979021</v>
      </c>
      <c r="W60" s="264">
        <f t="shared" si="14"/>
        <v>12980934</v>
      </c>
      <c r="X60" s="219">
        <f t="shared" si="14"/>
        <v>0</v>
      </c>
      <c r="Y60" s="264">
        <f t="shared" si="14"/>
        <v>12980934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2014-08-06T08:23:28Z</dcterms:created>
  <dcterms:modified xsi:type="dcterms:W3CDTF">2014-08-06T08:23:32Z</dcterms:modified>
  <cp:category/>
  <cp:version/>
  <cp:contentType/>
  <cp:contentStatus/>
</cp:coreProperties>
</file>