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<sst xmlns="http://schemas.openxmlformats.org/spreadsheetml/2006/main" count="855" uniqueCount="302">
  <si>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Intsika Yethu(EC135)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</si>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</sst>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8987332</v>
      </c>
      <c r="C5" s="19">
        <v>0</v>
      </c>
      <c r="D5" s="59">
        <v>0</v>
      </c>
      <c r="E5" s="60">
        <v>0</v>
      </c>
      <c r="F5" s="60">
        <v>124726</v>
      </c>
      <c r="G5" s="60">
        <v>47372</v>
      </c>
      <c r="H5" s="60">
        <v>47104</v>
      </c>
      <c r="I5" s="60">
        <v>219202</v>
      </c>
      <c r="J5" s="60">
        <v>138950</v>
      </c>
      <c r="K5" s="60">
        <v>3492</v>
      </c>
      <c r="L5" s="60">
        <v>3492</v>
      </c>
      <c r="M5" s="60">
        <v>145934</v>
      </c>
      <c r="N5" s="60">
        <v>150608</v>
      </c>
      <c r="O5" s="60">
        <v>111510</v>
      </c>
      <c r="P5" s="60">
        <v>105130</v>
      </c>
      <c r="Q5" s="60">
        <v>367248</v>
      </c>
      <c r="R5" s="60">
        <v>179177</v>
      </c>
      <c r="S5" s="60">
        <v>117007</v>
      </c>
      <c r="T5" s="60">
        <v>118093</v>
      </c>
      <c r="U5" s="60">
        <v>414277</v>
      </c>
      <c r="V5" s="60">
        <v>1146661</v>
      </c>
      <c r="W5" s="60">
        <v>0</v>
      </c>
      <c r="X5" s="60">
        <v>1146661</v>
      </c>
      <c r="Y5" s="61">
        <v>0</v>
      </c>
      <c r="Z5" s="62">
        <v>0</v>
      </c>
    </row>
    <row r="6" spans="1:26" ht="13.5">
      <c r="A6" s="58" t="s">
        <v>32</v>
      </c>
      <c r="B6" s="19">
        <v>4258163</v>
      </c>
      <c r="C6" s="19">
        <v>0</v>
      </c>
      <c r="D6" s="59">
        <v>212700</v>
      </c>
      <c r="E6" s="60">
        <v>0</v>
      </c>
      <c r="F6" s="60">
        <v>10304</v>
      </c>
      <c r="G6" s="60">
        <v>46779</v>
      </c>
      <c r="H6" s="60">
        <v>8715</v>
      </c>
      <c r="I6" s="60">
        <v>65798</v>
      </c>
      <c r="J6" s="60">
        <v>36182</v>
      </c>
      <c r="K6" s="60">
        <v>15966</v>
      </c>
      <c r="L6" s="60">
        <v>12702</v>
      </c>
      <c r="M6" s="60">
        <v>64850</v>
      </c>
      <c r="N6" s="60">
        <v>48897</v>
      </c>
      <c r="O6" s="60">
        <v>33014</v>
      </c>
      <c r="P6" s="60">
        <v>18740</v>
      </c>
      <c r="Q6" s="60">
        <v>100651</v>
      </c>
      <c r="R6" s="60">
        <v>10797</v>
      </c>
      <c r="S6" s="60">
        <v>75674</v>
      </c>
      <c r="T6" s="60">
        <v>249835</v>
      </c>
      <c r="U6" s="60">
        <v>336306</v>
      </c>
      <c r="V6" s="60">
        <v>567605</v>
      </c>
      <c r="W6" s="60">
        <v>0</v>
      </c>
      <c r="X6" s="60">
        <v>567605</v>
      </c>
      <c r="Y6" s="61">
        <v>0</v>
      </c>
      <c r="Z6" s="62">
        <v>0</v>
      </c>
    </row>
    <row r="7" spans="1:26" ht="13.5">
      <c r="A7" s="58" t="s">
        <v>33</v>
      </c>
      <c r="B7" s="19">
        <v>41874</v>
      </c>
      <c r="C7" s="19">
        <v>0</v>
      </c>
      <c r="D7" s="59">
        <v>200000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167227042</v>
      </c>
      <c r="C8" s="19">
        <v>0</v>
      </c>
      <c r="D8" s="59">
        <v>134993000</v>
      </c>
      <c r="E8" s="60">
        <v>133267000</v>
      </c>
      <c r="F8" s="60">
        <v>44282396</v>
      </c>
      <c r="G8" s="60">
        <v>9418596</v>
      </c>
      <c r="H8" s="60">
        <v>27825377</v>
      </c>
      <c r="I8" s="60">
        <v>81526369</v>
      </c>
      <c r="J8" s="60">
        <v>7612251</v>
      </c>
      <c r="K8" s="60">
        <v>42689933</v>
      </c>
      <c r="L8" s="60">
        <v>3684957</v>
      </c>
      <c r="M8" s="60">
        <v>53987141</v>
      </c>
      <c r="N8" s="60">
        <v>9310955</v>
      </c>
      <c r="O8" s="60">
        <v>6663776</v>
      </c>
      <c r="P8" s="60">
        <v>25221881</v>
      </c>
      <c r="Q8" s="60">
        <v>41196612</v>
      </c>
      <c r="R8" s="60">
        <v>1383320</v>
      </c>
      <c r="S8" s="60">
        <v>9904158</v>
      </c>
      <c r="T8" s="60">
        <v>8258209</v>
      </c>
      <c r="U8" s="60">
        <v>19545687</v>
      </c>
      <c r="V8" s="60">
        <v>196255809</v>
      </c>
      <c r="W8" s="60">
        <v>133267000</v>
      </c>
      <c r="X8" s="60">
        <v>62988809</v>
      </c>
      <c r="Y8" s="61">
        <v>47.27</v>
      </c>
      <c r="Z8" s="62">
        <v>133267000</v>
      </c>
    </row>
    <row r="9" spans="1:26" ht="13.5">
      <c r="A9" s="58" t="s">
        <v>35</v>
      </c>
      <c r="B9" s="19">
        <v>5239926</v>
      </c>
      <c r="C9" s="19">
        <v>0</v>
      </c>
      <c r="D9" s="59">
        <v>6040000</v>
      </c>
      <c r="E9" s="60">
        <v>18587000</v>
      </c>
      <c r="F9" s="60">
        <v>351257</v>
      </c>
      <c r="G9" s="60">
        <v>1165911</v>
      </c>
      <c r="H9" s="60">
        <v>1512557</v>
      </c>
      <c r="I9" s="60">
        <v>3029725</v>
      </c>
      <c r="J9" s="60">
        <v>1438783</v>
      </c>
      <c r="K9" s="60">
        <v>563951</v>
      </c>
      <c r="L9" s="60">
        <v>295544</v>
      </c>
      <c r="M9" s="60">
        <v>2298278</v>
      </c>
      <c r="N9" s="60">
        <v>337838</v>
      </c>
      <c r="O9" s="60">
        <v>9313821</v>
      </c>
      <c r="P9" s="60">
        <v>9255415</v>
      </c>
      <c r="Q9" s="60">
        <v>18907074</v>
      </c>
      <c r="R9" s="60">
        <v>32820839</v>
      </c>
      <c r="S9" s="60">
        <v>10107059</v>
      </c>
      <c r="T9" s="60">
        <v>1074921</v>
      </c>
      <c r="U9" s="60">
        <v>44002819</v>
      </c>
      <c r="V9" s="60">
        <v>68237896</v>
      </c>
      <c r="W9" s="60">
        <v>18587000</v>
      </c>
      <c r="X9" s="60">
        <v>49650896</v>
      </c>
      <c r="Y9" s="61">
        <v>267.13</v>
      </c>
      <c r="Z9" s="62">
        <v>18587000</v>
      </c>
    </row>
    <row r="10" spans="1:26" ht="25.5">
      <c r="A10" s="63" t="s">
        <v>277</v>
      </c>
      <c r="B10" s="64">
        <f>SUM(B5:B9)</f>
        <v>185754337</v>
      </c>
      <c r="C10" s="64">
        <f>SUM(C5:C9)</f>
        <v>0</v>
      </c>
      <c r="D10" s="65">
        <f aca="true" t="shared" si="0" ref="D10:Z10">SUM(D5:D9)</f>
        <v>141445700</v>
      </c>
      <c r="E10" s="66">
        <f t="shared" si="0"/>
        <v>151854000</v>
      </c>
      <c r="F10" s="66">
        <f t="shared" si="0"/>
        <v>44768683</v>
      </c>
      <c r="G10" s="66">
        <f t="shared" si="0"/>
        <v>10678658</v>
      </c>
      <c r="H10" s="66">
        <f t="shared" si="0"/>
        <v>29393753</v>
      </c>
      <c r="I10" s="66">
        <f t="shared" si="0"/>
        <v>84841094</v>
      </c>
      <c r="J10" s="66">
        <f t="shared" si="0"/>
        <v>9226166</v>
      </c>
      <c r="K10" s="66">
        <f t="shared" si="0"/>
        <v>43273342</v>
      </c>
      <c r="L10" s="66">
        <f t="shared" si="0"/>
        <v>3996695</v>
      </c>
      <c r="M10" s="66">
        <f t="shared" si="0"/>
        <v>56496203</v>
      </c>
      <c r="N10" s="66">
        <f t="shared" si="0"/>
        <v>9848298</v>
      </c>
      <c r="O10" s="66">
        <f t="shared" si="0"/>
        <v>16122121</v>
      </c>
      <c r="P10" s="66">
        <f t="shared" si="0"/>
        <v>34601166</v>
      </c>
      <c r="Q10" s="66">
        <f t="shared" si="0"/>
        <v>60571585</v>
      </c>
      <c r="R10" s="66">
        <f t="shared" si="0"/>
        <v>34394133</v>
      </c>
      <c r="S10" s="66">
        <f t="shared" si="0"/>
        <v>20203898</v>
      </c>
      <c r="T10" s="66">
        <f t="shared" si="0"/>
        <v>9701058</v>
      </c>
      <c r="U10" s="66">
        <f t="shared" si="0"/>
        <v>64299089</v>
      </c>
      <c r="V10" s="66">
        <f t="shared" si="0"/>
        <v>266207971</v>
      </c>
      <c r="W10" s="66">
        <f t="shared" si="0"/>
        <v>151854000</v>
      </c>
      <c r="X10" s="66">
        <f t="shared" si="0"/>
        <v>114353971</v>
      </c>
      <c r="Y10" s="67">
        <f>+IF(W10&lt;&gt;0,(X10/W10)*100,0)</f>
        <v>75.30520829217538</v>
      </c>
      <c r="Z10" s="68">
        <f t="shared" si="0"/>
        <v>151854000</v>
      </c>
    </row>
    <row r="11" spans="1:26" ht="13.5">
      <c r="A11" s="58" t="s">
        <v>37</v>
      </c>
      <c r="B11" s="19">
        <v>75974944</v>
      </c>
      <c r="C11" s="19">
        <v>0</v>
      </c>
      <c r="D11" s="59">
        <v>0</v>
      </c>
      <c r="E11" s="60">
        <v>74364000</v>
      </c>
      <c r="F11" s="60">
        <v>3900925</v>
      </c>
      <c r="G11" s="60">
        <v>5264947</v>
      </c>
      <c r="H11" s="60">
        <v>5669500</v>
      </c>
      <c r="I11" s="60">
        <v>14835372</v>
      </c>
      <c r="J11" s="60">
        <v>6596705</v>
      </c>
      <c r="K11" s="60">
        <v>6397381</v>
      </c>
      <c r="L11" s="60">
        <v>6449435</v>
      </c>
      <c r="M11" s="60">
        <v>19443521</v>
      </c>
      <c r="N11" s="60">
        <v>6676296</v>
      </c>
      <c r="O11" s="60">
        <v>8142630</v>
      </c>
      <c r="P11" s="60">
        <v>8339842</v>
      </c>
      <c r="Q11" s="60">
        <v>23158768</v>
      </c>
      <c r="R11" s="60">
        <v>6881701</v>
      </c>
      <c r="S11" s="60">
        <v>7183784</v>
      </c>
      <c r="T11" s="60">
        <v>6954048</v>
      </c>
      <c r="U11" s="60">
        <v>21019533</v>
      </c>
      <c r="V11" s="60">
        <v>78457194</v>
      </c>
      <c r="W11" s="60">
        <v>74364000</v>
      </c>
      <c r="X11" s="60">
        <v>4093194</v>
      </c>
      <c r="Y11" s="61">
        <v>5.5</v>
      </c>
      <c r="Z11" s="62">
        <v>74364000</v>
      </c>
    </row>
    <row r="12" spans="1:26" ht="13.5">
      <c r="A12" s="58" t="s">
        <v>38</v>
      </c>
      <c r="B12" s="19">
        <v>9158525</v>
      </c>
      <c r="C12" s="19">
        <v>0</v>
      </c>
      <c r="D12" s="59">
        <v>13326442</v>
      </c>
      <c r="E12" s="60">
        <v>14236000</v>
      </c>
      <c r="F12" s="60">
        <v>961734</v>
      </c>
      <c r="G12" s="60">
        <v>958184</v>
      </c>
      <c r="H12" s="60">
        <v>0</v>
      </c>
      <c r="I12" s="60">
        <v>1919918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1919918</v>
      </c>
      <c r="W12" s="60">
        <v>14236000</v>
      </c>
      <c r="X12" s="60">
        <v>-12316082</v>
      </c>
      <c r="Y12" s="61">
        <v>-86.51</v>
      </c>
      <c r="Z12" s="62">
        <v>14236000</v>
      </c>
    </row>
    <row r="13" spans="1:26" ht="13.5">
      <c r="A13" s="58" t="s">
        <v>278</v>
      </c>
      <c r="B13" s="19">
        <v>146040131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492051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598936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13612886</v>
      </c>
      <c r="K15" s="60">
        <v>0</v>
      </c>
      <c r="L15" s="60">
        <v>0</v>
      </c>
      <c r="M15" s="60">
        <v>13612886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13612886</v>
      </c>
      <c r="W15" s="60">
        <v>0</v>
      </c>
      <c r="X15" s="60">
        <v>13612886</v>
      </c>
      <c r="Y15" s="61">
        <v>0</v>
      </c>
      <c r="Z15" s="62">
        <v>0</v>
      </c>
    </row>
    <row r="16" spans="1:26" ht="13.5">
      <c r="A16" s="69" t="s">
        <v>42</v>
      </c>
      <c r="B16" s="19">
        <v>5423898</v>
      </c>
      <c r="C16" s="19">
        <v>0</v>
      </c>
      <c r="D16" s="59">
        <v>3000000</v>
      </c>
      <c r="E16" s="60">
        <v>0</v>
      </c>
      <c r="F16" s="60">
        <v>188618</v>
      </c>
      <c r="G16" s="60">
        <v>2545589</v>
      </c>
      <c r="H16" s="60">
        <v>0</v>
      </c>
      <c r="I16" s="60">
        <v>2734207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2734207</v>
      </c>
      <c r="W16" s="60">
        <v>0</v>
      </c>
      <c r="X16" s="60">
        <v>2734207</v>
      </c>
      <c r="Y16" s="61">
        <v>0</v>
      </c>
      <c r="Z16" s="62">
        <v>0</v>
      </c>
    </row>
    <row r="17" spans="1:26" ht="13.5">
      <c r="A17" s="58" t="s">
        <v>43</v>
      </c>
      <c r="B17" s="19">
        <v>52297900</v>
      </c>
      <c r="C17" s="19">
        <v>0</v>
      </c>
      <c r="D17" s="59">
        <v>61007283</v>
      </c>
      <c r="E17" s="60">
        <v>10869000</v>
      </c>
      <c r="F17" s="60">
        <v>2869584</v>
      </c>
      <c r="G17" s="60">
        <v>4032626</v>
      </c>
      <c r="H17" s="60">
        <v>8454358</v>
      </c>
      <c r="I17" s="60">
        <v>15356568</v>
      </c>
      <c r="J17" s="60">
        <v>3838180</v>
      </c>
      <c r="K17" s="60">
        <v>21210234</v>
      </c>
      <c r="L17" s="60">
        <v>3131536</v>
      </c>
      <c r="M17" s="60">
        <v>28179950</v>
      </c>
      <c r="N17" s="60">
        <v>2586155</v>
      </c>
      <c r="O17" s="60">
        <v>4996642</v>
      </c>
      <c r="P17" s="60">
        <v>9492618</v>
      </c>
      <c r="Q17" s="60">
        <v>17075415</v>
      </c>
      <c r="R17" s="60">
        <v>2472087</v>
      </c>
      <c r="S17" s="60">
        <v>15782898</v>
      </c>
      <c r="T17" s="60">
        <v>959737</v>
      </c>
      <c r="U17" s="60">
        <v>19214722</v>
      </c>
      <c r="V17" s="60">
        <v>79826655</v>
      </c>
      <c r="W17" s="60">
        <v>10869000</v>
      </c>
      <c r="X17" s="60">
        <v>68957655</v>
      </c>
      <c r="Y17" s="61">
        <v>634.44</v>
      </c>
      <c r="Z17" s="62">
        <v>10869000</v>
      </c>
    </row>
    <row r="18" spans="1:26" ht="13.5">
      <c r="A18" s="70" t="s">
        <v>44</v>
      </c>
      <c r="B18" s="71">
        <f>SUM(B11:B17)</f>
        <v>289986385</v>
      </c>
      <c r="C18" s="71">
        <f>SUM(C11:C17)</f>
        <v>0</v>
      </c>
      <c r="D18" s="72">
        <f aca="true" t="shared" si="1" ref="D18:Z18">SUM(D11:D17)</f>
        <v>77333725</v>
      </c>
      <c r="E18" s="73">
        <f t="shared" si="1"/>
        <v>99469000</v>
      </c>
      <c r="F18" s="73">
        <f t="shared" si="1"/>
        <v>7920861</v>
      </c>
      <c r="G18" s="73">
        <f t="shared" si="1"/>
        <v>12801346</v>
      </c>
      <c r="H18" s="73">
        <f t="shared" si="1"/>
        <v>14123858</v>
      </c>
      <c r="I18" s="73">
        <f t="shared" si="1"/>
        <v>34846065</v>
      </c>
      <c r="J18" s="73">
        <f t="shared" si="1"/>
        <v>24047771</v>
      </c>
      <c r="K18" s="73">
        <f t="shared" si="1"/>
        <v>27607615</v>
      </c>
      <c r="L18" s="73">
        <f t="shared" si="1"/>
        <v>9580971</v>
      </c>
      <c r="M18" s="73">
        <f t="shared" si="1"/>
        <v>61236357</v>
      </c>
      <c r="N18" s="73">
        <f t="shared" si="1"/>
        <v>9262451</v>
      </c>
      <c r="O18" s="73">
        <f t="shared" si="1"/>
        <v>13139272</v>
      </c>
      <c r="P18" s="73">
        <f t="shared" si="1"/>
        <v>17832460</v>
      </c>
      <c r="Q18" s="73">
        <f t="shared" si="1"/>
        <v>40234183</v>
      </c>
      <c r="R18" s="73">
        <f t="shared" si="1"/>
        <v>9353788</v>
      </c>
      <c r="S18" s="73">
        <f t="shared" si="1"/>
        <v>22966682</v>
      </c>
      <c r="T18" s="73">
        <f t="shared" si="1"/>
        <v>7913785</v>
      </c>
      <c r="U18" s="73">
        <f t="shared" si="1"/>
        <v>40234255</v>
      </c>
      <c r="V18" s="73">
        <f t="shared" si="1"/>
        <v>176550860</v>
      </c>
      <c r="W18" s="73">
        <f t="shared" si="1"/>
        <v>99469000</v>
      </c>
      <c r="X18" s="73">
        <f t="shared" si="1"/>
        <v>77081860</v>
      </c>
      <c r="Y18" s="67">
        <f>+IF(W18&lt;&gt;0,(X18/W18)*100,0)</f>
        <v>77.4933496868371</v>
      </c>
      <c r="Z18" s="74">
        <f t="shared" si="1"/>
        <v>99469000</v>
      </c>
    </row>
    <row r="19" spans="1:26" ht="13.5">
      <c r="A19" s="70" t="s">
        <v>45</v>
      </c>
      <c r="B19" s="75">
        <f>+B10-B18</f>
        <v>-104232048</v>
      </c>
      <c r="C19" s="75">
        <f>+C10-C18</f>
        <v>0</v>
      </c>
      <c r="D19" s="76">
        <f aca="true" t="shared" si="2" ref="D19:Z19">+D10-D18</f>
        <v>64111975</v>
      </c>
      <c r="E19" s="77">
        <f t="shared" si="2"/>
        <v>52385000</v>
      </c>
      <c r="F19" s="77">
        <f t="shared" si="2"/>
        <v>36847822</v>
      </c>
      <c r="G19" s="77">
        <f t="shared" si="2"/>
        <v>-2122688</v>
      </c>
      <c r="H19" s="77">
        <f t="shared" si="2"/>
        <v>15269895</v>
      </c>
      <c r="I19" s="77">
        <f t="shared" si="2"/>
        <v>49995029</v>
      </c>
      <c r="J19" s="77">
        <f t="shared" si="2"/>
        <v>-14821605</v>
      </c>
      <c r="K19" s="77">
        <f t="shared" si="2"/>
        <v>15665727</v>
      </c>
      <c r="L19" s="77">
        <f t="shared" si="2"/>
        <v>-5584276</v>
      </c>
      <c r="M19" s="77">
        <f t="shared" si="2"/>
        <v>-4740154</v>
      </c>
      <c r="N19" s="77">
        <f t="shared" si="2"/>
        <v>585847</v>
      </c>
      <c r="O19" s="77">
        <f t="shared" si="2"/>
        <v>2982849</v>
      </c>
      <c r="P19" s="77">
        <f t="shared" si="2"/>
        <v>16768706</v>
      </c>
      <c r="Q19" s="77">
        <f t="shared" si="2"/>
        <v>20337402</v>
      </c>
      <c r="R19" s="77">
        <f t="shared" si="2"/>
        <v>25040345</v>
      </c>
      <c r="S19" s="77">
        <f t="shared" si="2"/>
        <v>-2762784</v>
      </c>
      <c r="T19" s="77">
        <f t="shared" si="2"/>
        <v>1787273</v>
      </c>
      <c r="U19" s="77">
        <f t="shared" si="2"/>
        <v>24064834</v>
      </c>
      <c r="V19" s="77">
        <f t="shared" si="2"/>
        <v>89657111</v>
      </c>
      <c r="W19" s="77">
        <f>IF(E10=E18,0,W10-W18)</f>
        <v>52385000</v>
      </c>
      <c r="X19" s="77">
        <f t="shared" si="2"/>
        <v>37272111</v>
      </c>
      <c r="Y19" s="78">
        <f>+IF(W19&lt;&gt;0,(X19/W19)*100,0)</f>
        <v>71.15035029111387</v>
      </c>
      <c r="Z19" s="79">
        <f t="shared" si="2"/>
        <v>52385000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12290000</v>
      </c>
      <c r="G20" s="60">
        <v>11000000</v>
      </c>
      <c r="H20" s="60">
        <v>0</v>
      </c>
      <c r="I20" s="60">
        <v>23290000</v>
      </c>
      <c r="J20" s="60">
        <v>0</v>
      </c>
      <c r="K20" s="60">
        <v>12412000</v>
      </c>
      <c r="L20" s="60">
        <v>0</v>
      </c>
      <c r="M20" s="60">
        <v>12412000</v>
      </c>
      <c r="N20" s="60">
        <v>0</v>
      </c>
      <c r="O20" s="60">
        <v>0</v>
      </c>
      <c r="P20" s="60">
        <v>10340000</v>
      </c>
      <c r="Q20" s="60">
        <v>10340000</v>
      </c>
      <c r="R20" s="60">
        <v>0</v>
      </c>
      <c r="S20" s="60">
        <v>0</v>
      </c>
      <c r="T20" s="60">
        <v>0</v>
      </c>
      <c r="U20" s="60">
        <v>0</v>
      </c>
      <c r="V20" s="60">
        <v>46042000</v>
      </c>
      <c r="W20" s="60">
        <v>0</v>
      </c>
      <c r="X20" s="60">
        <v>46042000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-104232048</v>
      </c>
      <c r="C22" s="86">
        <f>SUM(C19:C21)</f>
        <v>0</v>
      </c>
      <c r="D22" s="87">
        <f aca="true" t="shared" si="3" ref="D22:Z22">SUM(D19:D21)</f>
        <v>64111975</v>
      </c>
      <c r="E22" s="88">
        <f t="shared" si="3"/>
        <v>52385000</v>
      </c>
      <c r="F22" s="88">
        <f t="shared" si="3"/>
        <v>49137822</v>
      </c>
      <c r="G22" s="88">
        <f t="shared" si="3"/>
        <v>8877312</v>
      </c>
      <c r="H22" s="88">
        <f t="shared" si="3"/>
        <v>15269895</v>
      </c>
      <c r="I22" s="88">
        <f t="shared" si="3"/>
        <v>73285029</v>
      </c>
      <c r="J22" s="88">
        <f t="shared" si="3"/>
        <v>-14821605</v>
      </c>
      <c r="K22" s="88">
        <f t="shared" si="3"/>
        <v>28077727</v>
      </c>
      <c r="L22" s="88">
        <f t="shared" si="3"/>
        <v>-5584276</v>
      </c>
      <c r="M22" s="88">
        <f t="shared" si="3"/>
        <v>7671846</v>
      </c>
      <c r="N22" s="88">
        <f t="shared" si="3"/>
        <v>585847</v>
      </c>
      <c r="O22" s="88">
        <f t="shared" si="3"/>
        <v>2982849</v>
      </c>
      <c r="P22" s="88">
        <f t="shared" si="3"/>
        <v>27108706</v>
      </c>
      <c r="Q22" s="88">
        <f t="shared" si="3"/>
        <v>30677402</v>
      </c>
      <c r="R22" s="88">
        <f t="shared" si="3"/>
        <v>25040345</v>
      </c>
      <c r="S22" s="88">
        <f t="shared" si="3"/>
        <v>-2762784</v>
      </c>
      <c r="T22" s="88">
        <f t="shared" si="3"/>
        <v>1787273</v>
      </c>
      <c r="U22" s="88">
        <f t="shared" si="3"/>
        <v>24064834</v>
      </c>
      <c r="V22" s="88">
        <f t="shared" si="3"/>
        <v>135699111</v>
      </c>
      <c r="W22" s="88">
        <f t="shared" si="3"/>
        <v>52385000</v>
      </c>
      <c r="X22" s="88">
        <f t="shared" si="3"/>
        <v>83314111</v>
      </c>
      <c r="Y22" s="89">
        <f>+IF(W22&lt;&gt;0,(X22/W22)*100,0)</f>
        <v>159.0419223060036</v>
      </c>
      <c r="Z22" s="90">
        <f t="shared" si="3"/>
        <v>52385000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-104232048</v>
      </c>
      <c r="C24" s="75">
        <f>SUM(C22:C23)</f>
        <v>0</v>
      </c>
      <c r="D24" s="76">
        <f aca="true" t="shared" si="4" ref="D24:Z24">SUM(D22:D23)</f>
        <v>64111975</v>
      </c>
      <c r="E24" s="77">
        <f t="shared" si="4"/>
        <v>52385000</v>
      </c>
      <c r="F24" s="77">
        <f t="shared" si="4"/>
        <v>49137822</v>
      </c>
      <c r="G24" s="77">
        <f t="shared" si="4"/>
        <v>8877312</v>
      </c>
      <c r="H24" s="77">
        <f t="shared" si="4"/>
        <v>15269895</v>
      </c>
      <c r="I24" s="77">
        <f t="shared" si="4"/>
        <v>73285029</v>
      </c>
      <c r="J24" s="77">
        <f t="shared" si="4"/>
        <v>-14821605</v>
      </c>
      <c r="K24" s="77">
        <f t="shared" si="4"/>
        <v>28077727</v>
      </c>
      <c r="L24" s="77">
        <f t="shared" si="4"/>
        <v>-5584276</v>
      </c>
      <c r="M24" s="77">
        <f t="shared" si="4"/>
        <v>7671846</v>
      </c>
      <c r="N24" s="77">
        <f t="shared" si="4"/>
        <v>585847</v>
      </c>
      <c r="O24" s="77">
        <f t="shared" si="4"/>
        <v>2982849</v>
      </c>
      <c r="P24" s="77">
        <f t="shared" si="4"/>
        <v>27108706</v>
      </c>
      <c r="Q24" s="77">
        <f t="shared" si="4"/>
        <v>30677402</v>
      </c>
      <c r="R24" s="77">
        <f t="shared" si="4"/>
        <v>25040345</v>
      </c>
      <c r="S24" s="77">
        <f t="shared" si="4"/>
        <v>-2762784</v>
      </c>
      <c r="T24" s="77">
        <f t="shared" si="4"/>
        <v>1787273</v>
      </c>
      <c r="U24" s="77">
        <f t="shared" si="4"/>
        <v>24064834</v>
      </c>
      <c r="V24" s="77">
        <f t="shared" si="4"/>
        <v>135699111</v>
      </c>
      <c r="W24" s="77">
        <f t="shared" si="4"/>
        <v>52385000</v>
      </c>
      <c r="X24" s="77">
        <f t="shared" si="4"/>
        <v>83314111</v>
      </c>
      <c r="Y24" s="78">
        <f>+IF(W24&lt;&gt;0,(X24/W24)*100,0)</f>
        <v>159.0419223060036</v>
      </c>
      <c r="Z24" s="79">
        <f t="shared" si="4"/>
        <v>52385000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78113161</v>
      </c>
      <c r="C27" s="22">
        <v>0</v>
      </c>
      <c r="D27" s="99">
        <v>2250</v>
      </c>
      <c r="E27" s="100">
        <v>13229</v>
      </c>
      <c r="F27" s="100">
        <v>0</v>
      </c>
      <c r="G27" s="100">
        <v>784253</v>
      </c>
      <c r="H27" s="100">
        <v>0</v>
      </c>
      <c r="I27" s="100">
        <v>784253</v>
      </c>
      <c r="J27" s="100">
        <v>4480642</v>
      </c>
      <c r="K27" s="100">
        <v>2196664</v>
      </c>
      <c r="L27" s="100">
        <v>747692</v>
      </c>
      <c r="M27" s="100">
        <v>7424998</v>
      </c>
      <c r="N27" s="100">
        <v>0</v>
      </c>
      <c r="O27" s="100">
        <v>154073</v>
      </c>
      <c r="P27" s="100">
        <v>198000</v>
      </c>
      <c r="Q27" s="100">
        <v>352073</v>
      </c>
      <c r="R27" s="100">
        <v>0</v>
      </c>
      <c r="S27" s="100">
        <v>0</v>
      </c>
      <c r="T27" s="100">
        <v>11165038</v>
      </c>
      <c r="U27" s="100">
        <v>11165038</v>
      </c>
      <c r="V27" s="100">
        <v>19726362</v>
      </c>
      <c r="W27" s="100">
        <v>13229</v>
      </c>
      <c r="X27" s="100">
        <v>19713133</v>
      </c>
      <c r="Y27" s="101">
        <v>149014.54</v>
      </c>
      <c r="Z27" s="102">
        <v>13229</v>
      </c>
    </row>
    <row r="28" spans="1:26" ht="13.5">
      <c r="A28" s="103" t="s">
        <v>46</v>
      </c>
      <c r="B28" s="19">
        <v>22932653</v>
      </c>
      <c r="C28" s="19">
        <v>0</v>
      </c>
      <c r="D28" s="59">
        <v>0</v>
      </c>
      <c r="E28" s="60">
        <v>13647</v>
      </c>
      <c r="F28" s="60">
        <v>0</v>
      </c>
      <c r="G28" s="60">
        <v>721193</v>
      </c>
      <c r="H28" s="60">
        <v>0</v>
      </c>
      <c r="I28" s="60">
        <v>721193</v>
      </c>
      <c r="J28" s="60">
        <v>4090220</v>
      </c>
      <c r="K28" s="60">
        <v>1008639</v>
      </c>
      <c r="L28" s="60">
        <v>747692</v>
      </c>
      <c r="M28" s="60">
        <v>5846551</v>
      </c>
      <c r="N28" s="60">
        <v>0</v>
      </c>
      <c r="O28" s="60">
        <v>154073</v>
      </c>
      <c r="P28" s="60">
        <v>0</v>
      </c>
      <c r="Q28" s="60">
        <v>154073</v>
      </c>
      <c r="R28" s="60">
        <v>0</v>
      </c>
      <c r="S28" s="60">
        <v>0</v>
      </c>
      <c r="T28" s="60">
        <v>11165038</v>
      </c>
      <c r="U28" s="60">
        <v>11165038</v>
      </c>
      <c r="V28" s="60">
        <v>17886855</v>
      </c>
      <c r="W28" s="60">
        <v>13647</v>
      </c>
      <c r="X28" s="60">
        <v>17873208</v>
      </c>
      <c r="Y28" s="61">
        <v>130968.04</v>
      </c>
      <c r="Z28" s="62">
        <v>13647</v>
      </c>
    </row>
    <row r="29" spans="1:26" ht="13.5">
      <c r="A29" s="58" t="s">
        <v>282</v>
      </c>
      <c r="B29" s="19">
        <v>55180508</v>
      </c>
      <c r="C29" s="19">
        <v>0</v>
      </c>
      <c r="D29" s="59">
        <v>2250</v>
      </c>
      <c r="E29" s="60">
        <v>-418</v>
      </c>
      <c r="F29" s="60">
        <v>0</v>
      </c>
      <c r="G29" s="60">
        <v>63060</v>
      </c>
      <c r="H29" s="60">
        <v>0</v>
      </c>
      <c r="I29" s="60">
        <v>63060</v>
      </c>
      <c r="J29" s="60">
        <v>390422</v>
      </c>
      <c r="K29" s="60">
        <v>1188025</v>
      </c>
      <c r="L29" s="60">
        <v>0</v>
      </c>
      <c r="M29" s="60">
        <v>1578447</v>
      </c>
      <c r="N29" s="60">
        <v>0</v>
      </c>
      <c r="O29" s="60">
        <v>0</v>
      </c>
      <c r="P29" s="60">
        <v>198000</v>
      </c>
      <c r="Q29" s="60">
        <v>198000</v>
      </c>
      <c r="R29" s="60">
        <v>0</v>
      </c>
      <c r="S29" s="60">
        <v>0</v>
      </c>
      <c r="T29" s="60">
        <v>0</v>
      </c>
      <c r="U29" s="60">
        <v>0</v>
      </c>
      <c r="V29" s="60">
        <v>1839507</v>
      </c>
      <c r="W29" s="60">
        <v>-418</v>
      </c>
      <c r="X29" s="60">
        <v>1839925</v>
      </c>
      <c r="Y29" s="61">
        <v>-440173.44</v>
      </c>
      <c r="Z29" s="62">
        <v>-418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78113161</v>
      </c>
      <c r="C32" s="22">
        <f>SUM(C28:C31)</f>
        <v>0</v>
      </c>
      <c r="D32" s="99">
        <f aca="true" t="shared" si="5" ref="D32:Z32">SUM(D28:D31)</f>
        <v>2250</v>
      </c>
      <c r="E32" s="100">
        <f t="shared" si="5"/>
        <v>13229</v>
      </c>
      <c r="F32" s="100">
        <f t="shared" si="5"/>
        <v>0</v>
      </c>
      <c r="G32" s="100">
        <f t="shared" si="5"/>
        <v>784253</v>
      </c>
      <c r="H32" s="100">
        <f t="shared" si="5"/>
        <v>0</v>
      </c>
      <c r="I32" s="100">
        <f t="shared" si="5"/>
        <v>784253</v>
      </c>
      <c r="J32" s="100">
        <f t="shared" si="5"/>
        <v>4480642</v>
      </c>
      <c r="K32" s="100">
        <f t="shared" si="5"/>
        <v>2196664</v>
      </c>
      <c r="L32" s="100">
        <f t="shared" si="5"/>
        <v>747692</v>
      </c>
      <c r="M32" s="100">
        <f t="shared" si="5"/>
        <v>7424998</v>
      </c>
      <c r="N32" s="100">
        <f t="shared" si="5"/>
        <v>0</v>
      </c>
      <c r="O32" s="100">
        <f t="shared" si="5"/>
        <v>154073</v>
      </c>
      <c r="P32" s="100">
        <f t="shared" si="5"/>
        <v>198000</v>
      </c>
      <c r="Q32" s="100">
        <f t="shared" si="5"/>
        <v>352073</v>
      </c>
      <c r="R32" s="100">
        <f t="shared" si="5"/>
        <v>0</v>
      </c>
      <c r="S32" s="100">
        <f t="shared" si="5"/>
        <v>0</v>
      </c>
      <c r="T32" s="100">
        <f t="shared" si="5"/>
        <v>11165038</v>
      </c>
      <c r="U32" s="100">
        <f t="shared" si="5"/>
        <v>11165038</v>
      </c>
      <c r="V32" s="100">
        <f t="shared" si="5"/>
        <v>19726362</v>
      </c>
      <c r="W32" s="100">
        <f t="shared" si="5"/>
        <v>13229</v>
      </c>
      <c r="X32" s="100">
        <f t="shared" si="5"/>
        <v>19713133</v>
      </c>
      <c r="Y32" s="101">
        <f>+IF(W32&lt;&gt;0,(X32/W32)*100,0)</f>
        <v>149014.53624612594</v>
      </c>
      <c r="Z32" s="102">
        <f t="shared" si="5"/>
        <v>13229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25662223</v>
      </c>
      <c r="C35" s="19">
        <v>0</v>
      </c>
      <c r="D35" s="59">
        <v>0</v>
      </c>
      <c r="E35" s="60">
        <v>36160</v>
      </c>
      <c r="F35" s="60">
        <v>26159974</v>
      </c>
      <c r="G35" s="60">
        <v>82535319</v>
      </c>
      <c r="H35" s="60">
        <v>112738402</v>
      </c>
      <c r="I35" s="60">
        <v>112738402</v>
      </c>
      <c r="J35" s="60">
        <v>51611671</v>
      </c>
      <c r="K35" s="60">
        <v>111897481</v>
      </c>
      <c r="L35" s="60">
        <v>61165723</v>
      </c>
      <c r="M35" s="60">
        <v>61165723</v>
      </c>
      <c r="N35" s="60">
        <v>119077682</v>
      </c>
      <c r="O35" s="60">
        <v>85865383</v>
      </c>
      <c r="P35" s="60">
        <v>63105544</v>
      </c>
      <c r="Q35" s="60">
        <v>63105544</v>
      </c>
      <c r="R35" s="60">
        <v>78143940</v>
      </c>
      <c r="S35" s="60">
        <v>42435559</v>
      </c>
      <c r="T35" s="60">
        <v>47373487</v>
      </c>
      <c r="U35" s="60">
        <v>47373487</v>
      </c>
      <c r="V35" s="60">
        <v>47373487</v>
      </c>
      <c r="W35" s="60">
        <v>36160</v>
      </c>
      <c r="X35" s="60">
        <v>47337327</v>
      </c>
      <c r="Y35" s="61">
        <v>130910.75</v>
      </c>
      <c r="Z35" s="62">
        <v>36160</v>
      </c>
    </row>
    <row r="36" spans="1:26" ht="13.5">
      <c r="A36" s="58" t="s">
        <v>57</v>
      </c>
      <c r="B36" s="19">
        <v>544981343</v>
      </c>
      <c r="C36" s="19">
        <v>0</v>
      </c>
      <c r="D36" s="59">
        <v>550000</v>
      </c>
      <c r="E36" s="60">
        <v>940483</v>
      </c>
      <c r="F36" s="60">
        <v>525453760</v>
      </c>
      <c r="G36" s="60">
        <v>529836759</v>
      </c>
      <c r="H36" s="60">
        <v>524523629</v>
      </c>
      <c r="I36" s="60">
        <v>524523629</v>
      </c>
      <c r="J36" s="60">
        <v>573375617</v>
      </c>
      <c r="K36" s="60">
        <v>525586156</v>
      </c>
      <c r="L36" s="60">
        <v>528219817</v>
      </c>
      <c r="M36" s="60">
        <v>528219817</v>
      </c>
      <c r="N36" s="60">
        <v>603065133</v>
      </c>
      <c r="O36" s="60">
        <v>588502545</v>
      </c>
      <c r="P36" s="60">
        <v>571604778</v>
      </c>
      <c r="Q36" s="60">
        <v>571604778</v>
      </c>
      <c r="R36" s="60">
        <v>554885569</v>
      </c>
      <c r="S36" s="60">
        <v>593511242</v>
      </c>
      <c r="T36" s="60">
        <v>554854562</v>
      </c>
      <c r="U36" s="60">
        <v>554854562</v>
      </c>
      <c r="V36" s="60">
        <v>554854562</v>
      </c>
      <c r="W36" s="60">
        <v>940483</v>
      </c>
      <c r="X36" s="60">
        <v>553914079</v>
      </c>
      <c r="Y36" s="61">
        <v>58896.77</v>
      </c>
      <c r="Z36" s="62">
        <v>940483</v>
      </c>
    </row>
    <row r="37" spans="1:26" ht="13.5">
      <c r="A37" s="58" t="s">
        <v>58</v>
      </c>
      <c r="B37" s="19">
        <v>35234708</v>
      </c>
      <c r="C37" s="19">
        <v>0</v>
      </c>
      <c r="D37" s="59">
        <v>6301</v>
      </c>
      <c r="E37" s="60">
        <v>21677</v>
      </c>
      <c r="F37" s="60">
        <v>63660015</v>
      </c>
      <c r="G37" s="60">
        <v>68285063</v>
      </c>
      <c r="H37" s="60">
        <v>59136341</v>
      </c>
      <c r="I37" s="60">
        <v>59136341</v>
      </c>
      <c r="J37" s="60">
        <v>55380058</v>
      </c>
      <c r="K37" s="60">
        <v>66939184</v>
      </c>
      <c r="L37" s="60">
        <v>41674689</v>
      </c>
      <c r="M37" s="60">
        <v>41674689</v>
      </c>
      <c r="N37" s="60">
        <v>99538694</v>
      </c>
      <c r="O37" s="60">
        <v>48360075</v>
      </c>
      <c r="P37" s="60">
        <v>52547830</v>
      </c>
      <c r="Q37" s="60">
        <v>52547830</v>
      </c>
      <c r="R37" s="60">
        <v>50124540</v>
      </c>
      <c r="S37" s="60">
        <v>53041832</v>
      </c>
      <c r="T37" s="60">
        <v>81671481</v>
      </c>
      <c r="U37" s="60">
        <v>81671481</v>
      </c>
      <c r="V37" s="60">
        <v>81671481</v>
      </c>
      <c r="W37" s="60">
        <v>21677</v>
      </c>
      <c r="X37" s="60">
        <v>81649804</v>
      </c>
      <c r="Y37" s="61">
        <v>376665.61</v>
      </c>
      <c r="Z37" s="62">
        <v>21677</v>
      </c>
    </row>
    <row r="38" spans="1:26" ht="13.5">
      <c r="A38" s="58" t="s">
        <v>59</v>
      </c>
      <c r="B38" s="19">
        <v>8297504</v>
      </c>
      <c r="C38" s="19">
        <v>0</v>
      </c>
      <c r="D38" s="59">
        <v>0</v>
      </c>
      <c r="E38" s="60">
        <v>9681</v>
      </c>
      <c r="F38" s="60">
        <v>8976195</v>
      </c>
      <c r="G38" s="60">
        <v>0</v>
      </c>
      <c r="H38" s="60">
        <v>8987042</v>
      </c>
      <c r="I38" s="60">
        <v>8987042</v>
      </c>
      <c r="J38" s="60">
        <v>468581</v>
      </c>
      <c r="K38" s="60">
        <v>1405804</v>
      </c>
      <c r="L38" s="60">
        <v>0</v>
      </c>
      <c r="M38" s="60">
        <v>0</v>
      </c>
      <c r="N38" s="60">
        <v>9188831</v>
      </c>
      <c r="O38" s="60">
        <v>12592564</v>
      </c>
      <c r="P38" s="60">
        <v>468581</v>
      </c>
      <c r="Q38" s="60">
        <v>468581</v>
      </c>
      <c r="R38" s="60">
        <v>1211058</v>
      </c>
      <c r="S38" s="60">
        <v>1211058</v>
      </c>
      <c r="T38" s="60">
        <v>999353</v>
      </c>
      <c r="U38" s="60">
        <v>999353</v>
      </c>
      <c r="V38" s="60">
        <v>999353</v>
      </c>
      <c r="W38" s="60">
        <v>9681</v>
      </c>
      <c r="X38" s="60">
        <v>989672</v>
      </c>
      <c r="Y38" s="61">
        <v>10222.83</v>
      </c>
      <c r="Z38" s="62">
        <v>9681</v>
      </c>
    </row>
    <row r="39" spans="1:26" ht="13.5">
      <c r="A39" s="58" t="s">
        <v>60</v>
      </c>
      <c r="B39" s="19">
        <v>527111354</v>
      </c>
      <c r="C39" s="19">
        <v>0</v>
      </c>
      <c r="D39" s="59">
        <v>543699</v>
      </c>
      <c r="E39" s="60">
        <v>945285</v>
      </c>
      <c r="F39" s="60">
        <v>478977524</v>
      </c>
      <c r="G39" s="60">
        <v>544087015</v>
      </c>
      <c r="H39" s="60">
        <v>569138648</v>
      </c>
      <c r="I39" s="60">
        <v>569138648</v>
      </c>
      <c r="J39" s="60">
        <v>569138649</v>
      </c>
      <c r="K39" s="60">
        <v>569138649</v>
      </c>
      <c r="L39" s="60">
        <v>547710851</v>
      </c>
      <c r="M39" s="60">
        <v>547710851</v>
      </c>
      <c r="N39" s="60">
        <v>613415290</v>
      </c>
      <c r="O39" s="60">
        <v>613415289</v>
      </c>
      <c r="P39" s="60">
        <v>581693911</v>
      </c>
      <c r="Q39" s="60">
        <v>581693911</v>
      </c>
      <c r="R39" s="60">
        <v>581693911</v>
      </c>
      <c r="S39" s="60">
        <v>581693911</v>
      </c>
      <c r="T39" s="60">
        <v>519557215</v>
      </c>
      <c r="U39" s="60">
        <v>519557215</v>
      </c>
      <c r="V39" s="60">
        <v>519557215</v>
      </c>
      <c r="W39" s="60">
        <v>945285</v>
      </c>
      <c r="X39" s="60">
        <v>518611930</v>
      </c>
      <c r="Y39" s="61">
        <v>54863.02</v>
      </c>
      <c r="Z39" s="62">
        <v>945285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1441234</v>
      </c>
      <c r="C42" s="19">
        <v>0</v>
      </c>
      <c r="D42" s="59">
        <v>56669261</v>
      </c>
      <c r="E42" s="60">
        <v>28692</v>
      </c>
      <c r="F42" s="60">
        <v>14318073</v>
      </c>
      <c r="G42" s="60">
        <v>-7649370</v>
      </c>
      <c r="H42" s="60">
        <v>15269892</v>
      </c>
      <c r="I42" s="60">
        <v>21938595</v>
      </c>
      <c r="J42" s="60">
        <v>-14821608</v>
      </c>
      <c r="K42" s="60">
        <v>41196524</v>
      </c>
      <c r="L42" s="60">
        <v>-28821872</v>
      </c>
      <c r="M42" s="60">
        <v>-2446956</v>
      </c>
      <c r="N42" s="60">
        <v>-1587625</v>
      </c>
      <c r="O42" s="60">
        <v>2982850</v>
      </c>
      <c r="P42" s="60">
        <v>28066029</v>
      </c>
      <c r="Q42" s="60">
        <v>29461254</v>
      </c>
      <c r="R42" s="60">
        <v>-24801519</v>
      </c>
      <c r="S42" s="60">
        <v>4409273</v>
      </c>
      <c r="T42" s="60">
        <v>1638926</v>
      </c>
      <c r="U42" s="60">
        <v>-18753320</v>
      </c>
      <c r="V42" s="60">
        <v>30199573</v>
      </c>
      <c r="W42" s="60">
        <v>28692</v>
      </c>
      <c r="X42" s="60">
        <v>30170881</v>
      </c>
      <c r="Y42" s="61">
        <v>105154.33</v>
      </c>
      <c r="Z42" s="62">
        <v>28692</v>
      </c>
    </row>
    <row r="43" spans="1:26" ht="13.5">
      <c r="A43" s="58" t="s">
        <v>63</v>
      </c>
      <c r="B43" s="19">
        <v>-210791</v>
      </c>
      <c r="C43" s="19">
        <v>0</v>
      </c>
      <c r="D43" s="59">
        <v>0</v>
      </c>
      <c r="E43" s="60">
        <v>-8952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-13118792</v>
      </c>
      <c r="L43" s="60">
        <v>-4417727</v>
      </c>
      <c r="M43" s="60">
        <v>-17536519</v>
      </c>
      <c r="N43" s="60">
        <v>-544682</v>
      </c>
      <c r="O43" s="60">
        <v>-1753226</v>
      </c>
      <c r="P43" s="60">
        <v>-1862788</v>
      </c>
      <c r="Q43" s="60">
        <v>-4160696</v>
      </c>
      <c r="R43" s="60">
        <v>-238826</v>
      </c>
      <c r="S43" s="60">
        <v>-7172057</v>
      </c>
      <c r="T43" s="60">
        <v>0</v>
      </c>
      <c r="U43" s="60">
        <v>-7410883</v>
      </c>
      <c r="V43" s="60">
        <v>-29108098</v>
      </c>
      <c r="W43" s="60">
        <v>-8952</v>
      </c>
      <c r="X43" s="60">
        <v>-29099146</v>
      </c>
      <c r="Y43" s="61">
        <v>325057.48</v>
      </c>
      <c r="Z43" s="62">
        <v>-8952</v>
      </c>
    </row>
    <row r="44" spans="1:26" ht="13.5">
      <c r="A44" s="58" t="s">
        <v>64</v>
      </c>
      <c r="B44" s="19">
        <v>-367232</v>
      </c>
      <c r="C44" s="19">
        <v>0</v>
      </c>
      <c r="D44" s="59">
        <v>15000000</v>
      </c>
      <c r="E44" s="60">
        <v>-7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-7</v>
      </c>
      <c r="X44" s="60">
        <v>7</v>
      </c>
      <c r="Y44" s="61">
        <v>-100</v>
      </c>
      <c r="Z44" s="62">
        <v>-7</v>
      </c>
    </row>
    <row r="45" spans="1:26" ht="13.5">
      <c r="A45" s="70" t="s">
        <v>65</v>
      </c>
      <c r="B45" s="22">
        <v>7722363</v>
      </c>
      <c r="C45" s="22">
        <v>0</v>
      </c>
      <c r="D45" s="99">
        <v>71669261</v>
      </c>
      <c r="E45" s="100">
        <v>19733</v>
      </c>
      <c r="F45" s="100">
        <v>16305620</v>
      </c>
      <c r="G45" s="100">
        <v>8656250</v>
      </c>
      <c r="H45" s="100">
        <v>23926142</v>
      </c>
      <c r="I45" s="100">
        <v>23926142</v>
      </c>
      <c r="J45" s="100">
        <v>9104534</v>
      </c>
      <c r="K45" s="100">
        <v>37182266</v>
      </c>
      <c r="L45" s="100">
        <v>3942667</v>
      </c>
      <c r="M45" s="100">
        <v>3942667</v>
      </c>
      <c r="N45" s="100">
        <v>1810360</v>
      </c>
      <c r="O45" s="100">
        <v>3039984</v>
      </c>
      <c r="P45" s="100">
        <v>29243225</v>
      </c>
      <c r="Q45" s="100">
        <v>1810360</v>
      </c>
      <c r="R45" s="100">
        <v>4202880</v>
      </c>
      <c r="S45" s="100">
        <v>1440096</v>
      </c>
      <c r="T45" s="100">
        <v>3079022</v>
      </c>
      <c r="U45" s="100">
        <v>3079022</v>
      </c>
      <c r="V45" s="100">
        <v>3079022</v>
      </c>
      <c r="W45" s="100">
        <v>19733</v>
      </c>
      <c r="X45" s="100">
        <v>3059289</v>
      </c>
      <c r="Y45" s="101">
        <v>15503.42</v>
      </c>
      <c r="Z45" s="102">
        <v>19733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1215839</v>
      </c>
      <c r="C49" s="52">
        <v>0</v>
      </c>
      <c r="D49" s="129">
        <v>592682</v>
      </c>
      <c r="E49" s="54">
        <v>526989</v>
      </c>
      <c r="F49" s="54">
        <v>0</v>
      </c>
      <c r="G49" s="54">
        <v>0</v>
      </c>
      <c r="H49" s="54">
        <v>0</v>
      </c>
      <c r="I49" s="54">
        <v>588756</v>
      </c>
      <c r="J49" s="54">
        <v>0</v>
      </c>
      <c r="K49" s="54">
        <v>0</v>
      </c>
      <c r="L49" s="54">
        <v>0</v>
      </c>
      <c r="M49" s="54">
        <v>390064</v>
      </c>
      <c r="N49" s="54">
        <v>0</v>
      </c>
      <c r="O49" s="54">
        <v>0</v>
      </c>
      <c r="P49" s="54">
        <v>0</v>
      </c>
      <c r="Q49" s="54">
        <v>6647217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9961547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1231.899719040415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114.14392948637561</v>
      </c>
      <c r="I58" s="7">
        <f t="shared" si="6"/>
        <v>102.7701754385965</v>
      </c>
      <c r="J58" s="7">
        <f t="shared" si="6"/>
        <v>100</v>
      </c>
      <c r="K58" s="7">
        <f t="shared" si="6"/>
        <v>209.3894542090657</v>
      </c>
      <c r="L58" s="7">
        <f t="shared" si="6"/>
        <v>429.51710510065453</v>
      </c>
      <c r="M58" s="7">
        <f t="shared" si="6"/>
        <v>135.41397829057235</v>
      </c>
      <c r="N58" s="7">
        <f t="shared" si="6"/>
        <v>100</v>
      </c>
      <c r="O58" s="7">
        <f t="shared" si="6"/>
        <v>100</v>
      </c>
      <c r="P58" s="7">
        <f t="shared" si="6"/>
        <v>143.38580770162267</v>
      </c>
      <c r="Q58" s="7">
        <f t="shared" si="6"/>
        <v>111.48581210902353</v>
      </c>
      <c r="R58" s="7">
        <f t="shared" si="6"/>
        <v>157.63630812637518</v>
      </c>
      <c r="S58" s="7">
        <f t="shared" si="6"/>
        <v>124.81874185830466</v>
      </c>
      <c r="T58" s="7">
        <f t="shared" si="6"/>
        <v>111.04917266421693</v>
      </c>
      <c r="U58" s="7">
        <f t="shared" si="6"/>
        <v>126.37523098711267</v>
      </c>
      <c r="V58" s="7">
        <f t="shared" si="6"/>
        <v>119.49825756329531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1496.4203894616264</v>
      </c>
      <c r="M59" s="10">
        <f t="shared" si="7"/>
        <v>133.41442021735855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104.25260822509878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282.08744710860367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190.59093516924844</v>
      </c>
      <c r="I60" s="13">
        <f t="shared" si="7"/>
        <v>111.99884494969452</v>
      </c>
      <c r="J60" s="13">
        <f t="shared" si="7"/>
        <v>100</v>
      </c>
      <c r="K60" s="13">
        <f t="shared" si="7"/>
        <v>233.31454340473505</v>
      </c>
      <c r="L60" s="13">
        <f t="shared" si="7"/>
        <v>136.20689655172413</v>
      </c>
      <c r="M60" s="13">
        <f t="shared" si="7"/>
        <v>139.9136468774094</v>
      </c>
      <c r="N60" s="13">
        <f t="shared" si="7"/>
        <v>100</v>
      </c>
      <c r="O60" s="13">
        <f t="shared" si="7"/>
        <v>100</v>
      </c>
      <c r="P60" s="13">
        <f t="shared" si="7"/>
        <v>386.77694770544286</v>
      </c>
      <c r="Q60" s="13">
        <f t="shared" si="7"/>
        <v>153.39440244011487</v>
      </c>
      <c r="R60" s="13">
        <f t="shared" si="7"/>
        <v>1114.1150319533203</v>
      </c>
      <c r="S60" s="13">
        <f t="shared" si="7"/>
        <v>163.19343499748925</v>
      </c>
      <c r="T60" s="13">
        <f t="shared" si="7"/>
        <v>116.27193948005683</v>
      </c>
      <c r="U60" s="13">
        <f t="shared" si="7"/>
        <v>158.8654380237046</v>
      </c>
      <c r="V60" s="13">
        <f t="shared" si="7"/>
        <v>150.2971256419517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70.87154492400435</v>
      </c>
      <c r="H65" s="13">
        <f t="shared" si="7"/>
        <v>100</v>
      </c>
      <c r="I65" s="13">
        <f t="shared" si="7"/>
        <v>63.631113407702365</v>
      </c>
      <c r="J65" s="13">
        <f t="shared" si="7"/>
        <v>58.20850146481676</v>
      </c>
      <c r="K65" s="13">
        <f t="shared" si="7"/>
        <v>232.71952899912313</v>
      </c>
      <c r="L65" s="13">
        <f t="shared" si="7"/>
        <v>112.509840969926</v>
      </c>
      <c r="M65" s="13">
        <f t="shared" si="7"/>
        <v>111.8087895142637</v>
      </c>
      <c r="N65" s="13">
        <f t="shared" si="7"/>
        <v>37.39902243491421</v>
      </c>
      <c r="O65" s="13">
        <f t="shared" si="7"/>
        <v>51.97189071303083</v>
      </c>
      <c r="P65" s="13">
        <f t="shared" si="7"/>
        <v>100</v>
      </c>
      <c r="Q65" s="13">
        <f t="shared" si="7"/>
        <v>53.83453716306843</v>
      </c>
      <c r="R65" s="13">
        <f t="shared" si="7"/>
        <v>869.6675002315459</v>
      </c>
      <c r="S65" s="13">
        <f t="shared" si="7"/>
        <v>100</v>
      </c>
      <c r="T65" s="13">
        <f t="shared" si="7"/>
        <v>100</v>
      </c>
      <c r="U65" s="13">
        <f t="shared" si="7"/>
        <v>124.70993678376242</v>
      </c>
      <c r="V65" s="13">
        <f t="shared" si="7"/>
        <v>103.58753006051744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99.9984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13245495</v>
      </c>
      <c r="C67" s="24"/>
      <c r="D67" s="25">
        <v>462700</v>
      </c>
      <c r="E67" s="26"/>
      <c r="F67" s="26">
        <v>135030</v>
      </c>
      <c r="G67" s="26">
        <v>94151</v>
      </c>
      <c r="H67" s="26">
        <v>55819</v>
      </c>
      <c r="I67" s="26">
        <v>285000</v>
      </c>
      <c r="J67" s="26">
        <v>175132</v>
      </c>
      <c r="K67" s="26">
        <v>19458</v>
      </c>
      <c r="L67" s="26">
        <v>16194</v>
      </c>
      <c r="M67" s="26">
        <v>210784</v>
      </c>
      <c r="N67" s="26">
        <v>199505</v>
      </c>
      <c r="O67" s="26">
        <v>144524</v>
      </c>
      <c r="P67" s="26">
        <v>123870</v>
      </c>
      <c r="Q67" s="26">
        <v>467899</v>
      </c>
      <c r="R67" s="26">
        <v>189974</v>
      </c>
      <c r="S67" s="26">
        <v>192681</v>
      </c>
      <c r="T67" s="26">
        <v>367928</v>
      </c>
      <c r="U67" s="26">
        <v>750583</v>
      </c>
      <c r="V67" s="26">
        <v>1714266</v>
      </c>
      <c r="W67" s="26"/>
      <c r="X67" s="26"/>
      <c r="Y67" s="25"/>
      <c r="Z67" s="27"/>
    </row>
    <row r="68" spans="1:26" ht="13.5" hidden="1">
      <c r="A68" s="37" t="s">
        <v>31</v>
      </c>
      <c r="B68" s="19">
        <v>8987332</v>
      </c>
      <c r="C68" s="19"/>
      <c r="D68" s="20"/>
      <c r="E68" s="21"/>
      <c r="F68" s="21">
        <v>124726</v>
      </c>
      <c r="G68" s="21">
        <v>47372</v>
      </c>
      <c r="H68" s="21">
        <v>47104</v>
      </c>
      <c r="I68" s="21">
        <v>219202</v>
      </c>
      <c r="J68" s="21">
        <v>138950</v>
      </c>
      <c r="K68" s="21">
        <v>3492</v>
      </c>
      <c r="L68" s="21">
        <v>3492</v>
      </c>
      <c r="M68" s="21">
        <v>145934</v>
      </c>
      <c r="N68" s="21">
        <v>150608</v>
      </c>
      <c r="O68" s="21">
        <v>111510</v>
      </c>
      <c r="P68" s="21">
        <v>105130</v>
      </c>
      <c r="Q68" s="21">
        <v>367248</v>
      </c>
      <c r="R68" s="21">
        <v>179177</v>
      </c>
      <c r="S68" s="21">
        <v>117007</v>
      </c>
      <c r="T68" s="21">
        <v>118093</v>
      </c>
      <c r="U68" s="21">
        <v>414277</v>
      </c>
      <c r="V68" s="21">
        <v>1146661</v>
      </c>
      <c r="W68" s="21"/>
      <c r="X68" s="21"/>
      <c r="Y68" s="20"/>
      <c r="Z68" s="23"/>
    </row>
    <row r="69" spans="1:26" ht="13.5" hidden="1">
      <c r="A69" s="38" t="s">
        <v>32</v>
      </c>
      <c r="B69" s="19">
        <v>4258163</v>
      </c>
      <c r="C69" s="19"/>
      <c r="D69" s="20">
        <v>212700</v>
      </c>
      <c r="E69" s="21"/>
      <c r="F69" s="21">
        <v>10304</v>
      </c>
      <c r="G69" s="21">
        <v>46779</v>
      </c>
      <c r="H69" s="21">
        <v>8715</v>
      </c>
      <c r="I69" s="21">
        <v>65798</v>
      </c>
      <c r="J69" s="21">
        <v>36182</v>
      </c>
      <c r="K69" s="21">
        <v>15966</v>
      </c>
      <c r="L69" s="21">
        <v>12702</v>
      </c>
      <c r="M69" s="21">
        <v>64850</v>
      </c>
      <c r="N69" s="21">
        <v>48897</v>
      </c>
      <c r="O69" s="21">
        <v>33014</v>
      </c>
      <c r="P69" s="21">
        <v>18740</v>
      </c>
      <c r="Q69" s="21">
        <v>100651</v>
      </c>
      <c r="R69" s="21">
        <v>10797</v>
      </c>
      <c r="S69" s="21">
        <v>75674</v>
      </c>
      <c r="T69" s="21">
        <v>249835</v>
      </c>
      <c r="U69" s="21">
        <v>336306</v>
      </c>
      <c r="V69" s="21">
        <v>567605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4258163</v>
      </c>
      <c r="C74" s="19"/>
      <c r="D74" s="20">
        <v>212700</v>
      </c>
      <c r="E74" s="21"/>
      <c r="F74" s="21">
        <v>10304</v>
      </c>
      <c r="G74" s="21">
        <v>46779</v>
      </c>
      <c r="H74" s="21">
        <v>8715</v>
      </c>
      <c r="I74" s="21">
        <v>65798</v>
      </c>
      <c r="J74" s="21">
        <v>36182</v>
      </c>
      <c r="K74" s="21">
        <v>15966</v>
      </c>
      <c r="L74" s="21">
        <v>12702</v>
      </c>
      <c r="M74" s="21">
        <v>64850</v>
      </c>
      <c r="N74" s="21">
        <v>48897</v>
      </c>
      <c r="O74" s="21">
        <v>33014</v>
      </c>
      <c r="P74" s="21">
        <v>18740</v>
      </c>
      <c r="Q74" s="21">
        <v>100651</v>
      </c>
      <c r="R74" s="21">
        <v>10797</v>
      </c>
      <c r="S74" s="21">
        <v>75674</v>
      </c>
      <c r="T74" s="21">
        <v>249835</v>
      </c>
      <c r="U74" s="21">
        <v>336306</v>
      </c>
      <c r="V74" s="21">
        <v>567605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250000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5700000</v>
      </c>
      <c r="E76" s="34">
        <v>21228</v>
      </c>
      <c r="F76" s="34">
        <v>135030</v>
      </c>
      <c r="G76" s="34">
        <v>94151</v>
      </c>
      <c r="H76" s="34">
        <v>63714</v>
      </c>
      <c r="I76" s="34">
        <v>292895</v>
      </c>
      <c r="J76" s="34">
        <v>175132</v>
      </c>
      <c r="K76" s="34">
        <v>40743</v>
      </c>
      <c r="L76" s="34">
        <v>69556</v>
      </c>
      <c r="M76" s="34">
        <v>285431</v>
      </c>
      <c r="N76" s="34">
        <v>199505</v>
      </c>
      <c r="O76" s="34">
        <v>144524</v>
      </c>
      <c r="P76" s="34">
        <v>177612</v>
      </c>
      <c r="Q76" s="34">
        <v>521641</v>
      </c>
      <c r="R76" s="34">
        <v>299468</v>
      </c>
      <c r="S76" s="34">
        <v>240502</v>
      </c>
      <c r="T76" s="34">
        <v>408581</v>
      </c>
      <c r="U76" s="34">
        <v>948551</v>
      </c>
      <c r="V76" s="34">
        <v>2048518</v>
      </c>
      <c r="W76" s="34">
        <v>21228</v>
      </c>
      <c r="X76" s="34"/>
      <c r="Y76" s="33"/>
      <c r="Z76" s="35">
        <v>21228</v>
      </c>
    </row>
    <row r="77" spans="1:26" ht="13.5" hidden="1">
      <c r="A77" s="37" t="s">
        <v>31</v>
      </c>
      <c r="B77" s="19"/>
      <c r="C77" s="19"/>
      <c r="D77" s="20">
        <v>4850004</v>
      </c>
      <c r="E77" s="21"/>
      <c r="F77" s="21">
        <v>124726</v>
      </c>
      <c r="G77" s="21">
        <v>47372</v>
      </c>
      <c r="H77" s="21">
        <v>47104</v>
      </c>
      <c r="I77" s="21">
        <v>219202</v>
      </c>
      <c r="J77" s="21">
        <v>138950</v>
      </c>
      <c r="K77" s="21">
        <v>3492</v>
      </c>
      <c r="L77" s="21">
        <v>52255</v>
      </c>
      <c r="M77" s="21">
        <v>194697</v>
      </c>
      <c r="N77" s="21">
        <v>150608</v>
      </c>
      <c r="O77" s="21">
        <v>111510</v>
      </c>
      <c r="P77" s="21">
        <v>105130</v>
      </c>
      <c r="Q77" s="21">
        <v>367248</v>
      </c>
      <c r="R77" s="21">
        <v>179177</v>
      </c>
      <c r="S77" s="21">
        <v>117007</v>
      </c>
      <c r="T77" s="21">
        <v>118093</v>
      </c>
      <c r="U77" s="21">
        <v>414277</v>
      </c>
      <c r="V77" s="21">
        <v>1195424</v>
      </c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600000</v>
      </c>
      <c r="E78" s="21">
        <v>21228</v>
      </c>
      <c r="F78" s="21">
        <v>10304</v>
      </c>
      <c r="G78" s="21">
        <v>46779</v>
      </c>
      <c r="H78" s="21">
        <v>16610</v>
      </c>
      <c r="I78" s="21">
        <v>73693</v>
      </c>
      <c r="J78" s="21">
        <v>36182</v>
      </c>
      <c r="K78" s="21">
        <v>37251</v>
      </c>
      <c r="L78" s="21">
        <v>17301</v>
      </c>
      <c r="M78" s="21">
        <v>90734</v>
      </c>
      <c r="N78" s="21">
        <v>48897</v>
      </c>
      <c r="O78" s="21">
        <v>33014</v>
      </c>
      <c r="P78" s="21">
        <v>72482</v>
      </c>
      <c r="Q78" s="21">
        <v>154393</v>
      </c>
      <c r="R78" s="21">
        <v>120291</v>
      </c>
      <c r="S78" s="21">
        <v>123495</v>
      </c>
      <c r="T78" s="21">
        <v>290488</v>
      </c>
      <c r="U78" s="21">
        <v>534274</v>
      </c>
      <c r="V78" s="21">
        <v>853094</v>
      </c>
      <c r="W78" s="21">
        <v>21228</v>
      </c>
      <c r="X78" s="21"/>
      <c r="Y78" s="20"/>
      <c r="Z78" s="23">
        <v>21228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600000</v>
      </c>
      <c r="E82" s="21"/>
      <c r="F82" s="21">
        <v>10304</v>
      </c>
      <c r="G82" s="21">
        <v>13626</v>
      </c>
      <c r="H82" s="21">
        <v>7895</v>
      </c>
      <c r="I82" s="21">
        <v>31825</v>
      </c>
      <c r="J82" s="21">
        <v>15121</v>
      </c>
      <c r="K82" s="21">
        <v>95</v>
      </c>
      <c r="L82" s="21">
        <v>3010</v>
      </c>
      <c r="M82" s="21">
        <v>18226</v>
      </c>
      <c r="N82" s="21">
        <v>30610</v>
      </c>
      <c r="O82" s="21">
        <v>15856</v>
      </c>
      <c r="P82" s="21">
        <v>53742</v>
      </c>
      <c r="Q82" s="21">
        <v>100208</v>
      </c>
      <c r="R82" s="21">
        <v>26393</v>
      </c>
      <c r="S82" s="21">
        <v>47821</v>
      </c>
      <c r="T82" s="21">
        <v>40653</v>
      </c>
      <c r="U82" s="21">
        <v>114867</v>
      </c>
      <c r="V82" s="21">
        <v>265126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>
        <v>21228</v>
      </c>
      <c r="F83" s="21"/>
      <c r="G83" s="21">
        <v>33153</v>
      </c>
      <c r="H83" s="21">
        <v>8715</v>
      </c>
      <c r="I83" s="21">
        <v>41868</v>
      </c>
      <c r="J83" s="21">
        <v>21061</v>
      </c>
      <c r="K83" s="21">
        <v>37156</v>
      </c>
      <c r="L83" s="21">
        <v>14291</v>
      </c>
      <c r="M83" s="21">
        <v>72508</v>
      </c>
      <c r="N83" s="21">
        <v>18287</v>
      </c>
      <c r="O83" s="21">
        <v>17158</v>
      </c>
      <c r="P83" s="21">
        <v>18740</v>
      </c>
      <c r="Q83" s="21">
        <v>54185</v>
      </c>
      <c r="R83" s="21">
        <v>93898</v>
      </c>
      <c r="S83" s="21">
        <v>75674</v>
      </c>
      <c r="T83" s="21">
        <v>249835</v>
      </c>
      <c r="U83" s="21">
        <v>419407</v>
      </c>
      <c r="V83" s="21">
        <v>587968</v>
      </c>
      <c r="W83" s="21">
        <v>21228</v>
      </c>
      <c r="X83" s="21"/>
      <c r="Y83" s="20"/>
      <c r="Z83" s="23">
        <v>21228</v>
      </c>
    </row>
    <row r="84" spans="1:26" ht="13.5" hidden="1">
      <c r="A84" s="40" t="s">
        <v>110</v>
      </c>
      <c r="B84" s="28"/>
      <c r="C84" s="28"/>
      <c r="D84" s="29">
        <v>249996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2509308</v>
      </c>
      <c r="I5" s="356">
        <f t="shared" si="0"/>
        <v>0</v>
      </c>
      <c r="J5" s="358">
        <f t="shared" si="0"/>
        <v>2509308</v>
      </c>
      <c r="K5" s="358">
        <f t="shared" si="0"/>
        <v>1135055</v>
      </c>
      <c r="L5" s="356">
        <f t="shared" si="0"/>
        <v>10922128</v>
      </c>
      <c r="M5" s="356">
        <f t="shared" si="0"/>
        <v>3228399</v>
      </c>
      <c r="N5" s="358">
        <f t="shared" si="0"/>
        <v>15285582</v>
      </c>
      <c r="O5" s="358">
        <f t="shared" si="0"/>
        <v>0</v>
      </c>
      <c r="P5" s="356">
        <f t="shared" si="0"/>
        <v>1408873</v>
      </c>
      <c r="Q5" s="356">
        <f t="shared" si="0"/>
        <v>1671761</v>
      </c>
      <c r="R5" s="358">
        <f t="shared" si="0"/>
        <v>3080634</v>
      </c>
      <c r="S5" s="358">
        <f t="shared" si="0"/>
        <v>0</v>
      </c>
      <c r="T5" s="356">
        <f t="shared" si="0"/>
        <v>6804218</v>
      </c>
      <c r="U5" s="356">
        <f t="shared" si="0"/>
        <v>1049709</v>
      </c>
      <c r="V5" s="358">
        <f t="shared" si="0"/>
        <v>7853927</v>
      </c>
      <c r="W5" s="358">
        <f t="shared" si="0"/>
        <v>28729451</v>
      </c>
      <c r="X5" s="356">
        <f t="shared" si="0"/>
        <v>0</v>
      </c>
      <c r="Y5" s="358">
        <f t="shared" si="0"/>
        <v>28729451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2509308</v>
      </c>
      <c r="I6" s="60">
        <f t="shared" si="1"/>
        <v>0</v>
      </c>
      <c r="J6" s="59">
        <f t="shared" si="1"/>
        <v>2509308</v>
      </c>
      <c r="K6" s="59">
        <f t="shared" si="1"/>
        <v>982934</v>
      </c>
      <c r="L6" s="60">
        <f t="shared" si="1"/>
        <v>10788007</v>
      </c>
      <c r="M6" s="60">
        <f t="shared" si="1"/>
        <v>2874088</v>
      </c>
      <c r="N6" s="59">
        <f t="shared" si="1"/>
        <v>14645029</v>
      </c>
      <c r="O6" s="59">
        <f t="shared" si="1"/>
        <v>0</v>
      </c>
      <c r="P6" s="60">
        <f t="shared" si="1"/>
        <v>1296013</v>
      </c>
      <c r="Q6" s="60">
        <f t="shared" si="1"/>
        <v>1333091</v>
      </c>
      <c r="R6" s="59">
        <f t="shared" si="1"/>
        <v>2629104</v>
      </c>
      <c r="S6" s="59">
        <f t="shared" si="1"/>
        <v>0</v>
      </c>
      <c r="T6" s="60">
        <f t="shared" si="1"/>
        <v>6720836</v>
      </c>
      <c r="U6" s="60">
        <f t="shared" si="1"/>
        <v>1049709</v>
      </c>
      <c r="V6" s="59">
        <f t="shared" si="1"/>
        <v>7770545</v>
      </c>
      <c r="W6" s="59">
        <f t="shared" si="1"/>
        <v>27553986</v>
      </c>
      <c r="X6" s="60">
        <f t="shared" si="1"/>
        <v>0</v>
      </c>
      <c r="Y6" s="59">
        <f t="shared" si="1"/>
        <v>27553986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2509308</v>
      </c>
      <c r="I7" s="60"/>
      <c r="J7" s="59">
        <v>2509308</v>
      </c>
      <c r="K7" s="59">
        <v>982934</v>
      </c>
      <c r="L7" s="60">
        <v>10788007</v>
      </c>
      <c r="M7" s="60">
        <v>2874088</v>
      </c>
      <c r="N7" s="59">
        <v>14645029</v>
      </c>
      <c r="O7" s="59"/>
      <c r="P7" s="60">
        <v>1296013</v>
      </c>
      <c r="Q7" s="60">
        <v>1333091</v>
      </c>
      <c r="R7" s="59">
        <v>2629104</v>
      </c>
      <c r="S7" s="59"/>
      <c r="T7" s="60">
        <v>6720836</v>
      </c>
      <c r="U7" s="60">
        <v>1049709</v>
      </c>
      <c r="V7" s="59">
        <v>7770545</v>
      </c>
      <c r="W7" s="59">
        <v>27553986</v>
      </c>
      <c r="X7" s="60"/>
      <c r="Y7" s="59">
        <v>27553986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83382</v>
      </c>
      <c r="U11" s="362">
        <f t="shared" si="3"/>
        <v>0</v>
      </c>
      <c r="V11" s="364">
        <f t="shared" si="3"/>
        <v>83382</v>
      </c>
      <c r="W11" s="364">
        <f t="shared" si="3"/>
        <v>83382</v>
      </c>
      <c r="X11" s="362">
        <f t="shared" si="3"/>
        <v>0</v>
      </c>
      <c r="Y11" s="364">
        <f t="shared" si="3"/>
        <v>83382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>
        <v>83382</v>
      </c>
      <c r="U12" s="60"/>
      <c r="V12" s="59">
        <v>83382</v>
      </c>
      <c r="W12" s="59">
        <v>83382</v>
      </c>
      <c r="X12" s="60"/>
      <c r="Y12" s="59">
        <v>83382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152121</v>
      </c>
      <c r="L15" s="60">
        <f t="shared" si="5"/>
        <v>134121</v>
      </c>
      <c r="M15" s="60">
        <f t="shared" si="5"/>
        <v>354311</v>
      </c>
      <c r="N15" s="59">
        <f t="shared" si="5"/>
        <v>640553</v>
      </c>
      <c r="O15" s="59">
        <f t="shared" si="5"/>
        <v>0</v>
      </c>
      <c r="P15" s="60">
        <f t="shared" si="5"/>
        <v>112860</v>
      </c>
      <c r="Q15" s="60">
        <f t="shared" si="5"/>
        <v>338670</v>
      </c>
      <c r="R15" s="59">
        <f t="shared" si="5"/>
        <v>451530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1092083</v>
      </c>
      <c r="X15" s="60">
        <f t="shared" si="5"/>
        <v>0</v>
      </c>
      <c r="Y15" s="59">
        <f t="shared" si="5"/>
        <v>1092083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>
        <v>152121</v>
      </c>
      <c r="L16" s="60">
        <v>134121</v>
      </c>
      <c r="M16" s="60">
        <v>131841</v>
      </c>
      <c r="N16" s="59">
        <v>418083</v>
      </c>
      <c r="O16" s="59"/>
      <c r="P16" s="60">
        <v>112860</v>
      </c>
      <c r="Q16" s="60">
        <v>105450</v>
      </c>
      <c r="R16" s="59">
        <v>218310</v>
      </c>
      <c r="S16" s="59"/>
      <c r="T16" s="60"/>
      <c r="U16" s="60"/>
      <c r="V16" s="59"/>
      <c r="W16" s="59">
        <v>636393</v>
      </c>
      <c r="X16" s="60"/>
      <c r="Y16" s="59">
        <v>636393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222470</v>
      </c>
      <c r="N17" s="59">
        <v>222470</v>
      </c>
      <c r="O17" s="59"/>
      <c r="P17" s="60"/>
      <c r="Q17" s="60"/>
      <c r="R17" s="59"/>
      <c r="S17" s="59"/>
      <c r="T17" s="60"/>
      <c r="U17" s="60"/>
      <c r="V17" s="59"/>
      <c r="W17" s="59">
        <v>222470</v>
      </c>
      <c r="X17" s="60"/>
      <c r="Y17" s="59">
        <v>222470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233220</v>
      </c>
      <c r="R20" s="59">
        <v>233220</v>
      </c>
      <c r="S20" s="59"/>
      <c r="T20" s="60"/>
      <c r="U20" s="60"/>
      <c r="V20" s="59"/>
      <c r="W20" s="59">
        <v>233220</v>
      </c>
      <c r="X20" s="60"/>
      <c r="Y20" s="59">
        <v>233220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45849</v>
      </c>
      <c r="N22" s="345">
        <f t="shared" si="6"/>
        <v>45849</v>
      </c>
      <c r="O22" s="345">
        <f t="shared" si="6"/>
        <v>0</v>
      </c>
      <c r="P22" s="343">
        <f t="shared" si="6"/>
        <v>190280</v>
      </c>
      <c r="Q22" s="343">
        <f t="shared" si="6"/>
        <v>0</v>
      </c>
      <c r="R22" s="345">
        <f t="shared" si="6"/>
        <v>190280</v>
      </c>
      <c r="S22" s="345">
        <f t="shared" si="6"/>
        <v>0</v>
      </c>
      <c r="T22" s="343">
        <f t="shared" si="6"/>
        <v>451221</v>
      </c>
      <c r="U22" s="343">
        <f t="shared" si="6"/>
        <v>3956775</v>
      </c>
      <c r="V22" s="345">
        <f t="shared" si="6"/>
        <v>4407996</v>
      </c>
      <c r="W22" s="345">
        <f t="shared" si="6"/>
        <v>4644125</v>
      </c>
      <c r="X22" s="343">
        <f t="shared" si="6"/>
        <v>0</v>
      </c>
      <c r="Y22" s="345">
        <f t="shared" si="6"/>
        <v>4644125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45849</v>
      </c>
      <c r="N24" s="59">
        <v>45849</v>
      </c>
      <c r="O24" s="59"/>
      <c r="P24" s="60"/>
      <c r="Q24" s="60"/>
      <c r="R24" s="59"/>
      <c r="S24" s="59"/>
      <c r="T24" s="60">
        <v>451221</v>
      </c>
      <c r="U24" s="60">
        <v>3956775</v>
      </c>
      <c r="V24" s="59">
        <v>4407996</v>
      </c>
      <c r="W24" s="59">
        <v>4453845</v>
      </c>
      <c r="X24" s="60"/>
      <c r="Y24" s="59">
        <v>4453845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190280</v>
      </c>
      <c r="Q32" s="60"/>
      <c r="R32" s="59">
        <v>190280</v>
      </c>
      <c r="S32" s="59"/>
      <c r="T32" s="60"/>
      <c r="U32" s="60"/>
      <c r="V32" s="59"/>
      <c r="W32" s="59">
        <v>190280</v>
      </c>
      <c r="X32" s="60"/>
      <c r="Y32" s="59">
        <v>190280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83849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395787</v>
      </c>
      <c r="N40" s="345">
        <f t="shared" si="9"/>
        <v>395787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395787</v>
      </c>
      <c r="X40" s="343">
        <f t="shared" si="9"/>
        <v>0</v>
      </c>
      <c r="Y40" s="345">
        <f t="shared" si="9"/>
        <v>395787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83849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395787</v>
      </c>
      <c r="N49" s="53">
        <v>395787</v>
      </c>
      <c r="O49" s="53"/>
      <c r="P49" s="54"/>
      <c r="Q49" s="54"/>
      <c r="R49" s="53"/>
      <c r="S49" s="53"/>
      <c r="T49" s="54"/>
      <c r="U49" s="54"/>
      <c r="V49" s="53"/>
      <c r="W49" s="53">
        <v>395787</v>
      </c>
      <c r="X49" s="54"/>
      <c r="Y49" s="53">
        <v>395787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83849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2509308</v>
      </c>
      <c r="I60" s="219">
        <f t="shared" si="14"/>
        <v>0</v>
      </c>
      <c r="J60" s="264">
        <f t="shared" si="14"/>
        <v>2509308</v>
      </c>
      <c r="K60" s="264">
        <f t="shared" si="14"/>
        <v>1135055</v>
      </c>
      <c r="L60" s="219">
        <f t="shared" si="14"/>
        <v>10922128</v>
      </c>
      <c r="M60" s="219">
        <f t="shared" si="14"/>
        <v>3670035</v>
      </c>
      <c r="N60" s="264">
        <f t="shared" si="14"/>
        <v>15727218</v>
      </c>
      <c r="O60" s="264">
        <f t="shared" si="14"/>
        <v>0</v>
      </c>
      <c r="P60" s="219">
        <f t="shared" si="14"/>
        <v>1599153</v>
      </c>
      <c r="Q60" s="219">
        <f t="shared" si="14"/>
        <v>1671761</v>
      </c>
      <c r="R60" s="264">
        <f t="shared" si="14"/>
        <v>3270914</v>
      </c>
      <c r="S60" s="264">
        <f t="shared" si="14"/>
        <v>0</v>
      </c>
      <c r="T60" s="219">
        <f t="shared" si="14"/>
        <v>7255439</v>
      </c>
      <c r="U60" s="219">
        <f t="shared" si="14"/>
        <v>5006484</v>
      </c>
      <c r="V60" s="264">
        <f t="shared" si="14"/>
        <v>12261923</v>
      </c>
      <c r="W60" s="264">
        <f t="shared" si="14"/>
        <v>33769363</v>
      </c>
      <c r="X60" s="219">
        <f t="shared" si="14"/>
        <v>0</v>
      </c>
      <c r="Y60" s="264">
        <f t="shared" si="14"/>
        <v>33769363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185754337</v>
      </c>
      <c r="D5" s="153">
        <f>SUM(D6:D8)</f>
        <v>0</v>
      </c>
      <c r="E5" s="154">
        <f t="shared" si="0"/>
        <v>141445700</v>
      </c>
      <c r="F5" s="100">
        <f t="shared" si="0"/>
        <v>151854000</v>
      </c>
      <c r="G5" s="100">
        <f t="shared" si="0"/>
        <v>57058683</v>
      </c>
      <c r="H5" s="100">
        <f t="shared" si="0"/>
        <v>10125699</v>
      </c>
      <c r="I5" s="100">
        <f t="shared" si="0"/>
        <v>29196682</v>
      </c>
      <c r="J5" s="100">
        <f t="shared" si="0"/>
        <v>96381064</v>
      </c>
      <c r="K5" s="100">
        <f t="shared" si="0"/>
        <v>8981338</v>
      </c>
      <c r="L5" s="100">
        <f t="shared" si="0"/>
        <v>43168526</v>
      </c>
      <c r="M5" s="100">
        <f t="shared" si="0"/>
        <v>3726003</v>
      </c>
      <c r="N5" s="100">
        <f t="shared" si="0"/>
        <v>55875867</v>
      </c>
      <c r="O5" s="100">
        <f t="shared" si="0"/>
        <v>9597417</v>
      </c>
      <c r="P5" s="100">
        <f t="shared" si="0"/>
        <v>15913730</v>
      </c>
      <c r="Q5" s="100">
        <f t="shared" si="0"/>
        <v>34404342</v>
      </c>
      <c r="R5" s="100">
        <f t="shared" si="0"/>
        <v>59915489</v>
      </c>
      <c r="S5" s="100">
        <f t="shared" si="0"/>
        <v>33562627</v>
      </c>
      <c r="T5" s="100">
        <f t="shared" si="0"/>
        <v>17448482</v>
      </c>
      <c r="U5" s="100">
        <f t="shared" si="0"/>
        <v>8984244</v>
      </c>
      <c r="V5" s="100">
        <f t="shared" si="0"/>
        <v>59995353</v>
      </c>
      <c r="W5" s="100">
        <f t="shared" si="0"/>
        <v>272167773</v>
      </c>
      <c r="X5" s="100">
        <f t="shared" si="0"/>
        <v>151854000</v>
      </c>
      <c r="Y5" s="100">
        <f t="shared" si="0"/>
        <v>120313773</v>
      </c>
      <c r="Z5" s="137">
        <f>+IF(X5&lt;&gt;0,+(Y5/X5)*100,0)</f>
        <v>79.22990043067684</v>
      </c>
      <c r="AA5" s="153">
        <f>SUM(AA6:AA8)</f>
        <v>151854000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185754337</v>
      </c>
      <c r="D7" s="157"/>
      <c r="E7" s="158">
        <v>141445700</v>
      </c>
      <c r="F7" s="159">
        <v>151854000</v>
      </c>
      <c r="G7" s="159">
        <v>57058683</v>
      </c>
      <c r="H7" s="159">
        <v>10125699</v>
      </c>
      <c r="I7" s="159">
        <v>29196682</v>
      </c>
      <c r="J7" s="159">
        <v>96381064</v>
      </c>
      <c r="K7" s="159">
        <v>8981338</v>
      </c>
      <c r="L7" s="159">
        <v>43168526</v>
      </c>
      <c r="M7" s="159">
        <v>3726003</v>
      </c>
      <c r="N7" s="159">
        <v>55875867</v>
      </c>
      <c r="O7" s="159">
        <v>9597417</v>
      </c>
      <c r="P7" s="159">
        <v>15913730</v>
      </c>
      <c r="Q7" s="159">
        <v>34404342</v>
      </c>
      <c r="R7" s="159">
        <v>59915489</v>
      </c>
      <c r="S7" s="159">
        <v>33562627</v>
      </c>
      <c r="T7" s="159">
        <v>17448482</v>
      </c>
      <c r="U7" s="159">
        <v>8984244</v>
      </c>
      <c r="V7" s="159">
        <v>59995353</v>
      </c>
      <c r="W7" s="159">
        <v>272167773</v>
      </c>
      <c r="X7" s="159">
        <v>151854000</v>
      </c>
      <c r="Y7" s="159">
        <v>120313773</v>
      </c>
      <c r="Z7" s="141">
        <v>79.23</v>
      </c>
      <c r="AA7" s="157">
        <v>151854000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152959</v>
      </c>
      <c r="I9" s="100">
        <f t="shared" si="1"/>
        <v>197071</v>
      </c>
      <c r="J9" s="100">
        <f t="shared" si="1"/>
        <v>350030</v>
      </c>
      <c r="K9" s="100">
        <f t="shared" si="1"/>
        <v>162165</v>
      </c>
      <c r="L9" s="100">
        <f t="shared" si="1"/>
        <v>96674</v>
      </c>
      <c r="M9" s="100">
        <f t="shared" si="1"/>
        <v>195332</v>
      </c>
      <c r="N9" s="100">
        <f t="shared" si="1"/>
        <v>454171</v>
      </c>
      <c r="O9" s="100">
        <f t="shared" si="1"/>
        <v>250881</v>
      </c>
      <c r="P9" s="100">
        <f t="shared" si="1"/>
        <v>208391</v>
      </c>
      <c r="Q9" s="100">
        <f t="shared" si="1"/>
        <v>196824</v>
      </c>
      <c r="R9" s="100">
        <f t="shared" si="1"/>
        <v>656096</v>
      </c>
      <c r="S9" s="100">
        <f t="shared" si="1"/>
        <v>299192</v>
      </c>
      <c r="T9" s="100">
        <f t="shared" si="1"/>
        <v>264029</v>
      </c>
      <c r="U9" s="100">
        <f t="shared" si="1"/>
        <v>572983</v>
      </c>
      <c r="V9" s="100">
        <f t="shared" si="1"/>
        <v>1136204</v>
      </c>
      <c r="W9" s="100">
        <f t="shared" si="1"/>
        <v>2596501</v>
      </c>
      <c r="X9" s="100">
        <f t="shared" si="1"/>
        <v>0</v>
      </c>
      <c r="Y9" s="100">
        <f t="shared" si="1"/>
        <v>2596501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152959</v>
      </c>
      <c r="I10" s="60">
        <v>197071</v>
      </c>
      <c r="J10" s="60">
        <v>350030</v>
      </c>
      <c r="K10" s="60">
        <v>162165</v>
      </c>
      <c r="L10" s="60">
        <v>96674</v>
      </c>
      <c r="M10" s="60">
        <v>195332</v>
      </c>
      <c r="N10" s="60">
        <v>454171</v>
      </c>
      <c r="O10" s="60">
        <v>250881</v>
      </c>
      <c r="P10" s="60">
        <v>208391</v>
      </c>
      <c r="Q10" s="60">
        <v>196824</v>
      </c>
      <c r="R10" s="60">
        <v>656096</v>
      </c>
      <c r="S10" s="60">
        <v>299192</v>
      </c>
      <c r="T10" s="60">
        <v>264029</v>
      </c>
      <c r="U10" s="60">
        <v>572983</v>
      </c>
      <c r="V10" s="60">
        <v>1136204</v>
      </c>
      <c r="W10" s="60">
        <v>2596501</v>
      </c>
      <c r="X10" s="60"/>
      <c r="Y10" s="60">
        <v>2596501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11400000</v>
      </c>
      <c r="I15" s="100">
        <f t="shared" si="2"/>
        <v>0</v>
      </c>
      <c r="J15" s="100">
        <f t="shared" si="2"/>
        <v>11400000</v>
      </c>
      <c r="K15" s="100">
        <f t="shared" si="2"/>
        <v>82663</v>
      </c>
      <c r="L15" s="100">
        <f t="shared" si="2"/>
        <v>12420142</v>
      </c>
      <c r="M15" s="100">
        <f t="shared" si="2"/>
        <v>75360</v>
      </c>
      <c r="N15" s="100">
        <f t="shared" si="2"/>
        <v>12578165</v>
      </c>
      <c r="O15" s="100">
        <f t="shared" si="2"/>
        <v>0</v>
      </c>
      <c r="P15" s="100">
        <f t="shared" si="2"/>
        <v>0</v>
      </c>
      <c r="Q15" s="100">
        <f t="shared" si="2"/>
        <v>10340000</v>
      </c>
      <c r="R15" s="100">
        <f t="shared" si="2"/>
        <v>10340000</v>
      </c>
      <c r="S15" s="100">
        <f t="shared" si="2"/>
        <v>532314</v>
      </c>
      <c r="T15" s="100">
        <f t="shared" si="2"/>
        <v>2491387</v>
      </c>
      <c r="U15" s="100">
        <f t="shared" si="2"/>
        <v>143831</v>
      </c>
      <c r="V15" s="100">
        <f t="shared" si="2"/>
        <v>3167532</v>
      </c>
      <c r="W15" s="100">
        <f t="shared" si="2"/>
        <v>37485697</v>
      </c>
      <c r="X15" s="100">
        <f t="shared" si="2"/>
        <v>0</v>
      </c>
      <c r="Y15" s="100">
        <f t="shared" si="2"/>
        <v>37485697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386328</v>
      </c>
      <c r="T16" s="60">
        <v>2463432</v>
      </c>
      <c r="U16" s="60">
        <v>143831</v>
      </c>
      <c r="V16" s="60">
        <v>2993591</v>
      </c>
      <c r="W16" s="60">
        <v>2993591</v>
      </c>
      <c r="X16" s="60"/>
      <c r="Y16" s="60">
        <v>2993591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11400000</v>
      </c>
      <c r="I17" s="60"/>
      <c r="J17" s="60">
        <v>11400000</v>
      </c>
      <c r="K17" s="60">
        <v>82663</v>
      </c>
      <c r="L17" s="60">
        <v>12420142</v>
      </c>
      <c r="M17" s="60">
        <v>75360</v>
      </c>
      <c r="N17" s="60">
        <v>12578165</v>
      </c>
      <c r="O17" s="60"/>
      <c r="P17" s="60"/>
      <c r="Q17" s="60">
        <v>10340000</v>
      </c>
      <c r="R17" s="60">
        <v>10340000</v>
      </c>
      <c r="S17" s="60">
        <v>145986</v>
      </c>
      <c r="T17" s="60">
        <v>27955</v>
      </c>
      <c r="U17" s="60"/>
      <c r="V17" s="60">
        <v>173941</v>
      </c>
      <c r="W17" s="60">
        <v>34492106</v>
      </c>
      <c r="X17" s="60"/>
      <c r="Y17" s="60">
        <v>34492106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185754337</v>
      </c>
      <c r="D25" s="168">
        <f>+D5+D9+D15+D19+D24</f>
        <v>0</v>
      </c>
      <c r="E25" s="169">
        <f t="shared" si="4"/>
        <v>141445700</v>
      </c>
      <c r="F25" s="73">
        <f t="shared" si="4"/>
        <v>151854000</v>
      </c>
      <c r="G25" s="73">
        <f t="shared" si="4"/>
        <v>57058683</v>
      </c>
      <c r="H25" s="73">
        <f t="shared" si="4"/>
        <v>21678658</v>
      </c>
      <c r="I25" s="73">
        <f t="shared" si="4"/>
        <v>29393753</v>
      </c>
      <c r="J25" s="73">
        <f t="shared" si="4"/>
        <v>108131094</v>
      </c>
      <c r="K25" s="73">
        <f t="shared" si="4"/>
        <v>9226166</v>
      </c>
      <c r="L25" s="73">
        <f t="shared" si="4"/>
        <v>55685342</v>
      </c>
      <c r="M25" s="73">
        <f t="shared" si="4"/>
        <v>3996695</v>
      </c>
      <c r="N25" s="73">
        <f t="shared" si="4"/>
        <v>68908203</v>
      </c>
      <c r="O25" s="73">
        <f t="shared" si="4"/>
        <v>9848298</v>
      </c>
      <c r="P25" s="73">
        <f t="shared" si="4"/>
        <v>16122121</v>
      </c>
      <c r="Q25" s="73">
        <f t="shared" si="4"/>
        <v>44941166</v>
      </c>
      <c r="R25" s="73">
        <f t="shared" si="4"/>
        <v>70911585</v>
      </c>
      <c r="S25" s="73">
        <f t="shared" si="4"/>
        <v>34394133</v>
      </c>
      <c r="T25" s="73">
        <f t="shared" si="4"/>
        <v>20203898</v>
      </c>
      <c r="U25" s="73">
        <f t="shared" si="4"/>
        <v>9701058</v>
      </c>
      <c r="V25" s="73">
        <f t="shared" si="4"/>
        <v>64299089</v>
      </c>
      <c r="W25" s="73">
        <f t="shared" si="4"/>
        <v>312249971</v>
      </c>
      <c r="X25" s="73">
        <f t="shared" si="4"/>
        <v>151854000</v>
      </c>
      <c r="Y25" s="73">
        <f t="shared" si="4"/>
        <v>160395971</v>
      </c>
      <c r="Z25" s="170">
        <f>+IF(X25&lt;&gt;0,+(Y25/X25)*100,0)</f>
        <v>105.62512083975398</v>
      </c>
      <c r="AA25" s="168">
        <f>+AA5+AA9+AA15+AA19+AA24</f>
        <v>151854000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289986385</v>
      </c>
      <c r="D28" s="153">
        <f>SUM(D29:D31)</f>
        <v>0</v>
      </c>
      <c r="E28" s="154">
        <f t="shared" si="5"/>
        <v>77333725</v>
      </c>
      <c r="F28" s="100">
        <f t="shared" si="5"/>
        <v>99469000</v>
      </c>
      <c r="G28" s="100">
        <f t="shared" si="5"/>
        <v>3841251</v>
      </c>
      <c r="H28" s="100">
        <f t="shared" si="5"/>
        <v>6896291</v>
      </c>
      <c r="I28" s="100">
        <f t="shared" si="5"/>
        <v>10863126</v>
      </c>
      <c r="J28" s="100">
        <f t="shared" si="5"/>
        <v>21600668</v>
      </c>
      <c r="K28" s="100">
        <f t="shared" si="5"/>
        <v>18949830</v>
      </c>
      <c r="L28" s="100">
        <f t="shared" si="5"/>
        <v>23321183</v>
      </c>
      <c r="M28" s="100">
        <f t="shared" si="5"/>
        <v>4772520</v>
      </c>
      <c r="N28" s="100">
        <f t="shared" si="5"/>
        <v>47043533</v>
      </c>
      <c r="O28" s="100">
        <f t="shared" si="5"/>
        <v>3731378</v>
      </c>
      <c r="P28" s="100">
        <f t="shared" si="5"/>
        <v>8079686</v>
      </c>
      <c r="Q28" s="100">
        <f t="shared" si="5"/>
        <v>10847504</v>
      </c>
      <c r="R28" s="100">
        <f t="shared" si="5"/>
        <v>22658568</v>
      </c>
      <c r="S28" s="100">
        <f t="shared" si="5"/>
        <v>5450999</v>
      </c>
      <c r="T28" s="100">
        <f t="shared" si="5"/>
        <v>14838231</v>
      </c>
      <c r="U28" s="100">
        <f t="shared" si="5"/>
        <v>4073758</v>
      </c>
      <c r="V28" s="100">
        <f t="shared" si="5"/>
        <v>24362988</v>
      </c>
      <c r="W28" s="100">
        <f t="shared" si="5"/>
        <v>115665757</v>
      </c>
      <c r="X28" s="100">
        <f t="shared" si="5"/>
        <v>99469000</v>
      </c>
      <c r="Y28" s="100">
        <f t="shared" si="5"/>
        <v>16196757</v>
      </c>
      <c r="Z28" s="137">
        <f>+IF(X28&lt;&gt;0,+(Y28/X28)*100,0)</f>
        <v>16.283220902994902</v>
      </c>
      <c r="AA28" s="153">
        <f>SUM(AA29:AA31)</f>
        <v>99469000</v>
      </c>
    </row>
    <row r="29" spans="1:27" ht="13.5">
      <c r="A29" s="138" t="s">
        <v>75</v>
      </c>
      <c r="B29" s="136"/>
      <c r="C29" s="155"/>
      <c r="D29" s="155"/>
      <c r="E29" s="156">
        <v>13326442</v>
      </c>
      <c r="F29" s="60"/>
      <c r="G29" s="60">
        <v>2425622</v>
      </c>
      <c r="H29" s="60">
        <v>2929434</v>
      </c>
      <c r="I29" s="60">
        <v>1442675</v>
      </c>
      <c r="J29" s="60">
        <v>6797731</v>
      </c>
      <c r="K29" s="60">
        <v>2275117</v>
      </c>
      <c r="L29" s="60">
        <v>2682164</v>
      </c>
      <c r="M29" s="60">
        <v>2486651</v>
      </c>
      <c r="N29" s="60">
        <v>7443932</v>
      </c>
      <c r="O29" s="60">
        <v>1419301</v>
      </c>
      <c r="P29" s="60">
        <v>2508783</v>
      </c>
      <c r="Q29" s="60">
        <v>1807498</v>
      </c>
      <c r="R29" s="60">
        <v>5735582</v>
      </c>
      <c r="S29" s="60">
        <v>1540954</v>
      </c>
      <c r="T29" s="60">
        <v>2009113</v>
      </c>
      <c r="U29" s="60">
        <v>1532507</v>
      </c>
      <c r="V29" s="60">
        <v>5082574</v>
      </c>
      <c r="W29" s="60">
        <v>25059819</v>
      </c>
      <c r="X29" s="60"/>
      <c r="Y29" s="60">
        <v>25059819</v>
      </c>
      <c r="Z29" s="140">
        <v>0</v>
      </c>
      <c r="AA29" s="155"/>
    </row>
    <row r="30" spans="1:27" ht="13.5">
      <c r="A30" s="138" t="s">
        <v>76</v>
      </c>
      <c r="B30" s="136"/>
      <c r="C30" s="157">
        <v>289986385</v>
      </c>
      <c r="D30" s="157"/>
      <c r="E30" s="158">
        <v>64007283</v>
      </c>
      <c r="F30" s="159">
        <v>99469000</v>
      </c>
      <c r="G30" s="159">
        <v>747664</v>
      </c>
      <c r="H30" s="159">
        <v>2909128</v>
      </c>
      <c r="I30" s="159">
        <v>8185809</v>
      </c>
      <c r="J30" s="159">
        <v>11842601</v>
      </c>
      <c r="K30" s="159">
        <v>15528757</v>
      </c>
      <c r="L30" s="159">
        <v>19391408</v>
      </c>
      <c r="M30" s="159">
        <v>1251379</v>
      </c>
      <c r="N30" s="159">
        <v>36171544</v>
      </c>
      <c r="O30" s="159">
        <v>1196890</v>
      </c>
      <c r="P30" s="159">
        <v>4175393</v>
      </c>
      <c r="Q30" s="159">
        <v>6455716</v>
      </c>
      <c r="R30" s="159">
        <v>11827999</v>
      </c>
      <c r="S30" s="159">
        <v>2783719</v>
      </c>
      <c r="T30" s="159">
        <v>11819307</v>
      </c>
      <c r="U30" s="159">
        <v>1425625</v>
      </c>
      <c r="V30" s="159">
        <v>16028651</v>
      </c>
      <c r="W30" s="159">
        <v>75870795</v>
      </c>
      <c r="X30" s="159">
        <v>99469000</v>
      </c>
      <c r="Y30" s="159">
        <v>-23598205</v>
      </c>
      <c r="Z30" s="141">
        <v>-23.72</v>
      </c>
      <c r="AA30" s="157">
        <v>99469000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667965</v>
      </c>
      <c r="H31" s="60">
        <v>1057729</v>
      </c>
      <c r="I31" s="60">
        <v>1234642</v>
      </c>
      <c r="J31" s="60">
        <v>2960336</v>
      </c>
      <c r="K31" s="60">
        <v>1145956</v>
      </c>
      <c r="L31" s="60">
        <v>1247611</v>
      </c>
      <c r="M31" s="60">
        <v>1034490</v>
      </c>
      <c r="N31" s="60">
        <v>3428057</v>
      </c>
      <c r="O31" s="60">
        <v>1115187</v>
      </c>
      <c r="P31" s="60">
        <v>1395510</v>
      </c>
      <c r="Q31" s="60">
        <v>2584290</v>
      </c>
      <c r="R31" s="60">
        <v>5094987</v>
      </c>
      <c r="S31" s="60">
        <v>1126326</v>
      </c>
      <c r="T31" s="60">
        <v>1009811</v>
      </c>
      <c r="U31" s="60">
        <v>1115626</v>
      </c>
      <c r="V31" s="60">
        <v>3251763</v>
      </c>
      <c r="W31" s="60">
        <v>14735143</v>
      </c>
      <c r="X31" s="60"/>
      <c r="Y31" s="60">
        <v>14735143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1317803</v>
      </c>
      <c r="H32" s="100">
        <f t="shared" si="6"/>
        <v>1624551</v>
      </c>
      <c r="I32" s="100">
        <f t="shared" si="6"/>
        <v>1333763</v>
      </c>
      <c r="J32" s="100">
        <f t="shared" si="6"/>
        <v>4276117</v>
      </c>
      <c r="K32" s="100">
        <f t="shared" si="6"/>
        <v>1693284</v>
      </c>
      <c r="L32" s="100">
        <f t="shared" si="6"/>
        <v>1647641</v>
      </c>
      <c r="M32" s="100">
        <f t="shared" si="6"/>
        <v>1786149</v>
      </c>
      <c r="N32" s="100">
        <f t="shared" si="6"/>
        <v>5127074</v>
      </c>
      <c r="O32" s="100">
        <f t="shared" si="6"/>
        <v>1973519</v>
      </c>
      <c r="P32" s="100">
        <f t="shared" si="6"/>
        <v>2295715</v>
      </c>
      <c r="Q32" s="100">
        <f t="shared" si="6"/>
        <v>1845993</v>
      </c>
      <c r="R32" s="100">
        <f t="shared" si="6"/>
        <v>6115227</v>
      </c>
      <c r="S32" s="100">
        <f t="shared" si="6"/>
        <v>1724822</v>
      </c>
      <c r="T32" s="100">
        <f t="shared" si="6"/>
        <v>2121795</v>
      </c>
      <c r="U32" s="100">
        <f t="shared" si="6"/>
        <v>1839906</v>
      </c>
      <c r="V32" s="100">
        <f t="shared" si="6"/>
        <v>5686523</v>
      </c>
      <c r="W32" s="100">
        <f t="shared" si="6"/>
        <v>21204941</v>
      </c>
      <c r="X32" s="100">
        <f t="shared" si="6"/>
        <v>0</v>
      </c>
      <c r="Y32" s="100">
        <f t="shared" si="6"/>
        <v>21204941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1317803</v>
      </c>
      <c r="H33" s="60">
        <v>1624551</v>
      </c>
      <c r="I33" s="60">
        <v>1333763</v>
      </c>
      <c r="J33" s="60">
        <v>4276117</v>
      </c>
      <c r="K33" s="60">
        <v>1693284</v>
      </c>
      <c r="L33" s="60">
        <v>1647641</v>
      </c>
      <c r="M33" s="60">
        <v>1786149</v>
      </c>
      <c r="N33" s="60">
        <v>5127074</v>
      </c>
      <c r="O33" s="60">
        <v>1973519</v>
      </c>
      <c r="P33" s="60">
        <v>2295715</v>
      </c>
      <c r="Q33" s="60">
        <v>1845993</v>
      </c>
      <c r="R33" s="60">
        <v>6115227</v>
      </c>
      <c r="S33" s="60">
        <v>1724822</v>
      </c>
      <c r="T33" s="60">
        <v>2121795</v>
      </c>
      <c r="U33" s="60">
        <v>1839906</v>
      </c>
      <c r="V33" s="60">
        <v>5686523</v>
      </c>
      <c r="W33" s="60">
        <v>21204941</v>
      </c>
      <c r="X33" s="60"/>
      <c r="Y33" s="60">
        <v>21204941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2761807</v>
      </c>
      <c r="H38" s="100">
        <f t="shared" si="7"/>
        <v>4280504</v>
      </c>
      <c r="I38" s="100">
        <f t="shared" si="7"/>
        <v>1926969</v>
      </c>
      <c r="J38" s="100">
        <f t="shared" si="7"/>
        <v>8969280</v>
      </c>
      <c r="K38" s="100">
        <f t="shared" si="7"/>
        <v>3404657</v>
      </c>
      <c r="L38" s="100">
        <f t="shared" si="7"/>
        <v>2638791</v>
      </c>
      <c r="M38" s="100">
        <f t="shared" si="7"/>
        <v>3022302</v>
      </c>
      <c r="N38" s="100">
        <f t="shared" si="7"/>
        <v>9065750</v>
      </c>
      <c r="O38" s="100">
        <f t="shared" si="7"/>
        <v>3557554</v>
      </c>
      <c r="P38" s="100">
        <f t="shared" si="7"/>
        <v>2763871</v>
      </c>
      <c r="Q38" s="100">
        <f t="shared" si="7"/>
        <v>5138963</v>
      </c>
      <c r="R38" s="100">
        <f t="shared" si="7"/>
        <v>11460388</v>
      </c>
      <c r="S38" s="100">
        <f t="shared" si="7"/>
        <v>2177967</v>
      </c>
      <c r="T38" s="100">
        <f t="shared" si="7"/>
        <v>6006656</v>
      </c>
      <c r="U38" s="100">
        <f t="shared" si="7"/>
        <v>2000121</v>
      </c>
      <c r="V38" s="100">
        <f t="shared" si="7"/>
        <v>10184744</v>
      </c>
      <c r="W38" s="100">
        <f t="shared" si="7"/>
        <v>39680162</v>
      </c>
      <c r="X38" s="100">
        <f t="shared" si="7"/>
        <v>0</v>
      </c>
      <c r="Y38" s="100">
        <f t="shared" si="7"/>
        <v>39680162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398502</v>
      </c>
      <c r="H39" s="60">
        <v>903428</v>
      </c>
      <c r="I39" s="60">
        <v>388063</v>
      </c>
      <c r="J39" s="60">
        <v>1689993</v>
      </c>
      <c r="K39" s="60">
        <v>725693</v>
      </c>
      <c r="L39" s="60">
        <v>923214</v>
      </c>
      <c r="M39" s="60">
        <v>409087</v>
      </c>
      <c r="N39" s="60">
        <v>2057994</v>
      </c>
      <c r="O39" s="60">
        <v>669160</v>
      </c>
      <c r="P39" s="60">
        <v>471854</v>
      </c>
      <c r="Q39" s="60">
        <v>886011</v>
      </c>
      <c r="R39" s="60">
        <v>2027025</v>
      </c>
      <c r="S39" s="60">
        <v>727970</v>
      </c>
      <c r="T39" s="60">
        <v>468183</v>
      </c>
      <c r="U39" s="60">
        <v>486944</v>
      </c>
      <c r="V39" s="60">
        <v>1683097</v>
      </c>
      <c r="W39" s="60">
        <v>7458109</v>
      </c>
      <c r="X39" s="60"/>
      <c r="Y39" s="60">
        <v>7458109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2363305</v>
      </c>
      <c r="H40" s="60">
        <v>3377076</v>
      </c>
      <c r="I40" s="60">
        <v>1538906</v>
      </c>
      <c r="J40" s="60">
        <v>7279287</v>
      </c>
      <c r="K40" s="60">
        <v>2678964</v>
      </c>
      <c r="L40" s="60">
        <v>1715577</v>
      </c>
      <c r="M40" s="60">
        <v>2613215</v>
      </c>
      <c r="N40" s="60">
        <v>7007756</v>
      </c>
      <c r="O40" s="60">
        <v>2888394</v>
      </c>
      <c r="P40" s="60">
        <v>2292017</v>
      </c>
      <c r="Q40" s="60">
        <v>4252952</v>
      </c>
      <c r="R40" s="60">
        <v>9433363</v>
      </c>
      <c r="S40" s="60">
        <v>1449997</v>
      </c>
      <c r="T40" s="60">
        <v>5538473</v>
      </c>
      <c r="U40" s="60">
        <v>1513177</v>
      </c>
      <c r="V40" s="60">
        <v>8501647</v>
      </c>
      <c r="W40" s="60">
        <v>32222053</v>
      </c>
      <c r="X40" s="60"/>
      <c r="Y40" s="60">
        <v>32222053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289986385</v>
      </c>
      <c r="D48" s="168">
        <f>+D28+D32+D38+D42+D47</f>
        <v>0</v>
      </c>
      <c r="E48" s="169">
        <f t="shared" si="9"/>
        <v>77333725</v>
      </c>
      <c r="F48" s="73">
        <f t="shared" si="9"/>
        <v>99469000</v>
      </c>
      <c r="G48" s="73">
        <f t="shared" si="9"/>
        <v>7920861</v>
      </c>
      <c r="H48" s="73">
        <f t="shared" si="9"/>
        <v>12801346</v>
      </c>
      <c r="I48" s="73">
        <f t="shared" si="9"/>
        <v>14123858</v>
      </c>
      <c r="J48" s="73">
        <f t="shared" si="9"/>
        <v>34846065</v>
      </c>
      <c r="K48" s="73">
        <f t="shared" si="9"/>
        <v>24047771</v>
      </c>
      <c r="L48" s="73">
        <f t="shared" si="9"/>
        <v>27607615</v>
      </c>
      <c r="M48" s="73">
        <f t="shared" si="9"/>
        <v>9580971</v>
      </c>
      <c r="N48" s="73">
        <f t="shared" si="9"/>
        <v>61236357</v>
      </c>
      <c r="O48" s="73">
        <f t="shared" si="9"/>
        <v>9262451</v>
      </c>
      <c r="P48" s="73">
        <f t="shared" si="9"/>
        <v>13139272</v>
      </c>
      <c r="Q48" s="73">
        <f t="shared" si="9"/>
        <v>17832460</v>
      </c>
      <c r="R48" s="73">
        <f t="shared" si="9"/>
        <v>40234183</v>
      </c>
      <c r="S48" s="73">
        <f t="shared" si="9"/>
        <v>9353788</v>
      </c>
      <c r="T48" s="73">
        <f t="shared" si="9"/>
        <v>22966682</v>
      </c>
      <c r="U48" s="73">
        <f t="shared" si="9"/>
        <v>7913785</v>
      </c>
      <c r="V48" s="73">
        <f t="shared" si="9"/>
        <v>40234255</v>
      </c>
      <c r="W48" s="73">
        <f t="shared" si="9"/>
        <v>176550860</v>
      </c>
      <c r="X48" s="73">
        <f t="shared" si="9"/>
        <v>99469000</v>
      </c>
      <c r="Y48" s="73">
        <f t="shared" si="9"/>
        <v>77081860</v>
      </c>
      <c r="Z48" s="170">
        <f>+IF(X48&lt;&gt;0,+(Y48/X48)*100,0)</f>
        <v>77.4933496868371</v>
      </c>
      <c r="AA48" s="168">
        <f>+AA28+AA32+AA38+AA42+AA47</f>
        <v>99469000</v>
      </c>
    </row>
    <row r="49" spans="1:27" ht="13.5">
      <c r="A49" s="148" t="s">
        <v>49</v>
      </c>
      <c r="B49" s="149"/>
      <c r="C49" s="171">
        <f aca="true" t="shared" si="10" ref="C49:Y49">+C25-C48</f>
        <v>-104232048</v>
      </c>
      <c r="D49" s="171">
        <f>+D25-D48</f>
        <v>0</v>
      </c>
      <c r="E49" s="172">
        <f t="shared" si="10"/>
        <v>64111975</v>
      </c>
      <c r="F49" s="173">
        <f t="shared" si="10"/>
        <v>52385000</v>
      </c>
      <c r="G49" s="173">
        <f t="shared" si="10"/>
        <v>49137822</v>
      </c>
      <c r="H49" s="173">
        <f t="shared" si="10"/>
        <v>8877312</v>
      </c>
      <c r="I49" s="173">
        <f t="shared" si="10"/>
        <v>15269895</v>
      </c>
      <c r="J49" s="173">
        <f t="shared" si="10"/>
        <v>73285029</v>
      </c>
      <c r="K49" s="173">
        <f t="shared" si="10"/>
        <v>-14821605</v>
      </c>
      <c r="L49" s="173">
        <f t="shared" si="10"/>
        <v>28077727</v>
      </c>
      <c r="M49" s="173">
        <f t="shared" si="10"/>
        <v>-5584276</v>
      </c>
      <c r="N49" s="173">
        <f t="shared" si="10"/>
        <v>7671846</v>
      </c>
      <c r="O49" s="173">
        <f t="shared" si="10"/>
        <v>585847</v>
      </c>
      <c r="P49" s="173">
        <f t="shared" si="10"/>
        <v>2982849</v>
      </c>
      <c r="Q49" s="173">
        <f t="shared" si="10"/>
        <v>27108706</v>
      </c>
      <c r="R49" s="173">
        <f t="shared" si="10"/>
        <v>30677402</v>
      </c>
      <c r="S49" s="173">
        <f t="shared" si="10"/>
        <v>25040345</v>
      </c>
      <c r="T49" s="173">
        <f t="shared" si="10"/>
        <v>-2762784</v>
      </c>
      <c r="U49" s="173">
        <f t="shared" si="10"/>
        <v>1787273</v>
      </c>
      <c r="V49" s="173">
        <f t="shared" si="10"/>
        <v>24064834</v>
      </c>
      <c r="W49" s="173">
        <f t="shared" si="10"/>
        <v>135699111</v>
      </c>
      <c r="X49" s="173">
        <f>IF(F25=F48,0,X25-X48)</f>
        <v>52385000</v>
      </c>
      <c r="Y49" s="173">
        <f t="shared" si="10"/>
        <v>83314111</v>
      </c>
      <c r="Z49" s="174">
        <f>+IF(X49&lt;&gt;0,+(Y49/X49)*100,0)</f>
        <v>159.0419223060036</v>
      </c>
      <c r="AA49" s="171">
        <f>+AA25-AA48</f>
        <v>52385000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8987332</v>
      </c>
      <c r="D5" s="155">
        <v>0</v>
      </c>
      <c r="E5" s="156">
        <v>0</v>
      </c>
      <c r="F5" s="60">
        <v>0</v>
      </c>
      <c r="G5" s="60">
        <v>124726</v>
      </c>
      <c r="H5" s="60">
        <v>47372</v>
      </c>
      <c r="I5" s="60">
        <v>47104</v>
      </c>
      <c r="J5" s="60">
        <v>219202</v>
      </c>
      <c r="K5" s="60">
        <v>138950</v>
      </c>
      <c r="L5" s="60">
        <v>3492</v>
      </c>
      <c r="M5" s="60">
        <v>3492</v>
      </c>
      <c r="N5" s="60">
        <v>145934</v>
      </c>
      <c r="O5" s="60">
        <v>150608</v>
      </c>
      <c r="P5" s="60">
        <v>111510</v>
      </c>
      <c r="Q5" s="60">
        <v>105130</v>
      </c>
      <c r="R5" s="60">
        <v>367248</v>
      </c>
      <c r="S5" s="60">
        <v>179177</v>
      </c>
      <c r="T5" s="60">
        <v>117007</v>
      </c>
      <c r="U5" s="60">
        <v>118093</v>
      </c>
      <c r="V5" s="60">
        <v>414277</v>
      </c>
      <c r="W5" s="60">
        <v>1146661</v>
      </c>
      <c r="X5" s="60">
        <v>0</v>
      </c>
      <c r="Y5" s="60">
        <v>1146661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4258163</v>
      </c>
      <c r="D11" s="155">
        <v>0</v>
      </c>
      <c r="E11" s="156">
        <v>212700</v>
      </c>
      <c r="F11" s="60">
        <v>0</v>
      </c>
      <c r="G11" s="60">
        <v>10304</v>
      </c>
      <c r="H11" s="60">
        <v>46779</v>
      </c>
      <c r="I11" s="60">
        <v>8715</v>
      </c>
      <c r="J11" s="60">
        <v>65798</v>
      </c>
      <c r="K11" s="60">
        <v>36182</v>
      </c>
      <c r="L11" s="60">
        <v>15966</v>
      </c>
      <c r="M11" s="60">
        <v>12702</v>
      </c>
      <c r="N11" s="60">
        <v>64850</v>
      </c>
      <c r="O11" s="60">
        <v>48897</v>
      </c>
      <c r="P11" s="60">
        <v>33014</v>
      </c>
      <c r="Q11" s="60">
        <v>18740</v>
      </c>
      <c r="R11" s="60">
        <v>100651</v>
      </c>
      <c r="S11" s="60">
        <v>10797</v>
      </c>
      <c r="T11" s="60">
        <v>75674</v>
      </c>
      <c r="U11" s="60">
        <v>249835</v>
      </c>
      <c r="V11" s="60">
        <v>336306</v>
      </c>
      <c r="W11" s="60">
        <v>567605</v>
      </c>
      <c r="X11" s="60">
        <v>0</v>
      </c>
      <c r="Y11" s="60">
        <v>567605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885378</v>
      </c>
      <c r="D12" s="155">
        <v>0</v>
      </c>
      <c r="E12" s="156">
        <v>690000</v>
      </c>
      <c r="F12" s="60">
        <v>0</v>
      </c>
      <c r="G12" s="60">
        <v>69813</v>
      </c>
      <c r="H12" s="60">
        <v>51804</v>
      </c>
      <c r="I12" s="60">
        <v>67330</v>
      </c>
      <c r="J12" s="60">
        <v>188947</v>
      </c>
      <c r="K12" s="60">
        <v>82663</v>
      </c>
      <c r="L12" s="60">
        <v>164842</v>
      </c>
      <c r="M12" s="60">
        <v>75360</v>
      </c>
      <c r="N12" s="60">
        <v>322865</v>
      </c>
      <c r="O12" s="60">
        <v>54503</v>
      </c>
      <c r="P12" s="60">
        <v>96711</v>
      </c>
      <c r="Q12" s="60">
        <v>81314</v>
      </c>
      <c r="R12" s="60">
        <v>232528</v>
      </c>
      <c r="S12" s="60">
        <v>27208</v>
      </c>
      <c r="T12" s="60">
        <v>614676</v>
      </c>
      <c r="U12" s="60">
        <v>56437</v>
      </c>
      <c r="V12" s="60">
        <v>698321</v>
      </c>
      <c r="W12" s="60">
        <v>1442661</v>
      </c>
      <c r="X12" s="60">
        <v>0</v>
      </c>
      <c r="Y12" s="60">
        <v>1442661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41874</v>
      </c>
      <c r="D13" s="155">
        <v>0</v>
      </c>
      <c r="E13" s="156">
        <v>200000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1500000</v>
      </c>
      <c r="F16" s="60">
        <v>1000000</v>
      </c>
      <c r="G16" s="60">
        <v>41650</v>
      </c>
      <c r="H16" s="60">
        <v>19989</v>
      </c>
      <c r="I16" s="60">
        <v>61900</v>
      </c>
      <c r="J16" s="60">
        <v>123539</v>
      </c>
      <c r="K16" s="60">
        <v>11850</v>
      </c>
      <c r="L16" s="60">
        <v>41850</v>
      </c>
      <c r="M16" s="60">
        <v>19120</v>
      </c>
      <c r="N16" s="60">
        <v>72820</v>
      </c>
      <c r="O16" s="60">
        <v>29056</v>
      </c>
      <c r="P16" s="60">
        <v>17450</v>
      </c>
      <c r="Q16" s="60">
        <v>33550</v>
      </c>
      <c r="R16" s="60">
        <v>80056</v>
      </c>
      <c r="S16" s="60">
        <v>40490</v>
      </c>
      <c r="T16" s="60">
        <v>28200</v>
      </c>
      <c r="U16" s="60">
        <v>76461</v>
      </c>
      <c r="V16" s="60">
        <v>145151</v>
      </c>
      <c r="W16" s="60">
        <v>421566</v>
      </c>
      <c r="X16" s="60">
        <v>1000000</v>
      </c>
      <c r="Y16" s="60">
        <v>-578434</v>
      </c>
      <c r="Z16" s="140">
        <v>-57.84</v>
      </c>
      <c r="AA16" s="155">
        <v>1000000</v>
      </c>
    </row>
    <row r="17" spans="1:27" ht="13.5">
      <c r="A17" s="181" t="s">
        <v>113</v>
      </c>
      <c r="B17" s="185"/>
      <c r="C17" s="155">
        <v>1123773</v>
      </c>
      <c r="D17" s="155">
        <v>0</v>
      </c>
      <c r="E17" s="156">
        <v>600000</v>
      </c>
      <c r="F17" s="60">
        <v>0</v>
      </c>
      <c r="G17" s="60">
        <v>78352</v>
      </c>
      <c r="H17" s="60">
        <v>81623</v>
      </c>
      <c r="I17" s="60">
        <v>74002</v>
      </c>
      <c r="J17" s="60">
        <v>233977</v>
      </c>
      <c r="K17" s="60">
        <v>66772</v>
      </c>
      <c r="L17" s="60">
        <v>0</v>
      </c>
      <c r="M17" s="60">
        <v>93992</v>
      </c>
      <c r="N17" s="60">
        <v>160764</v>
      </c>
      <c r="O17" s="60">
        <v>144391</v>
      </c>
      <c r="P17" s="60">
        <v>131639</v>
      </c>
      <c r="Q17" s="60">
        <v>126097</v>
      </c>
      <c r="R17" s="60">
        <v>402127</v>
      </c>
      <c r="S17" s="60">
        <v>202749</v>
      </c>
      <c r="T17" s="60">
        <v>130623</v>
      </c>
      <c r="U17" s="60">
        <v>287662</v>
      </c>
      <c r="V17" s="60">
        <v>621034</v>
      </c>
      <c r="W17" s="60">
        <v>1417902</v>
      </c>
      <c r="X17" s="60">
        <v>0</v>
      </c>
      <c r="Y17" s="60">
        <v>1417902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512904</v>
      </c>
      <c r="D18" s="155">
        <v>0</v>
      </c>
      <c r="E18" s="156">
        <v>3000000</v>
      </c>
      <c r="F18" s="60">
        <v>2827000</v>
      </c>
      <c r="G18" s="60">
        <v>56484</v>
      </c>
      <c r="H18" s="60">
        <v>37721</v>
      </c>
      <c r="I18" s="60">
        <v>44559</v>
      </c>
      <c r="J18" s="60">
        <v>138764</v>
      </c>
      <c r="K18" s="60">
        <v>47361</v>
      </c>
      <c r="L18" s="60">
        <v>38858</v>
      </c>
      <c r="M18" s="60">
        <v>48716</v>
      </c>
      <c r="N18" s="60">
        <v>134935</v>
      </c>
      <c r="O18" s="60">
        <v>46824</v>
      </c>
      <c r="P18" s="60">
        <v>43446</v>
      </c>
      <c r="Q18" s="60">
        <v>37177</v>
      </c>
      <c r="R18" s="60">
        <v>127447</v>
      </c>
      <c r="S18" s="60">
        <v>46484</v>
      </c>
      <c r="T18" s="60">
        <v>49682</v>
      </c>
      <c r="U18" s="60">
        <v>62203</v>
      </c>
      <c r="V18" s="60">
        <v>158369</v>
      </c>
      <c r="W18" s="60">
        <v>559515</v>
      </c>
      <c r="X18" s="60">
        <v>2827000</v>
      </c>
      <c r="Y18" s="60">
        <v>-2267485</v>
      </c>
      <c r="Z18" s="140">
        <v>-80.21</v>
      </c>
      <c r="AA18" s="155">
        <v>2827000</v>
      </c>
    </row>
    <row r="19" spans="1:27" ht="13.5">
      <c r="A19" s="181" t="s">
        <v>34</v>
      </c>
      <c r="B19" s="185"/>
      <c r="C19" s="155">
        <v>167227042</v>
      </c>
      <c r="D19" s="155">
        <v>0</v>
      </c>
      <c r="E19" s="156">
        <v>134993000</v>
      </c>
      <c r="F19" s="60">
        <v>133267000</v>
      </c>
      <c r="G19" s="60">
        <v>44282396</v>
      </c>
      <c r="H19" s="60">
        <v>9418596</v>
      </c>
      <c r="I19" s="60">
        <v>27825377</v>
      </c>
      <c r="J19" s="60">
        <v>81526369</v>
      </c>
      <c r="K19" s="60">
        <v>7612251</v>
      </c>
      <c r="L19" s="60">
        <v>42689933</v>
      </c>
      <c r="M19" s="60">
        <v>3684957</v>
      </c>
      <c r="N19" s="60">
        <v>53987141</v>
      </c>
      <c r="O19" s="60">
        <v>9310955</v>
      </c>
      <c r="P19" s="60">
        <v>6663776</v>
      </c>
      <c r="Q19" s="60">
        <v>25221881</v>
      </c>
      <c r="R19" s="60">
        <v>41196612</v>
      </c>
      <c r="S19" s="60">
        <v>1383320</v>
      </c>
      <c r="T19" s="60">
        <v>9904158</v>
      </c>
      <c r="U19" s="60">
        <v>8258209</v>
      </c>
      <c r="V19" s="60">
        <v>19545687</v>
      </c>
      <c r="W19" s="60">
        <v>196255809</v>
      </c>
      <c r="X19" s="60">
        <v>133267000</v>
      </c>
      <c r="Y19" s="60">
        <v>62988809</v>
      </c>
      <c r="Z19" s="140">
        <v>47.27</v>
      </c>
      <c r="AA19" s="155">
        <v>133267000</v>
      </c>
    </row>
    <row r="20" spans="1:27" ht="13.5">
      <c r="A20" s="181" t="s">
        <v>35</v>
      </c>
      <c r="B20" s="185"/>
      <c r="C20" s="155">
        <v>2434856</v>
      </c>
      <c r="D20" s="155">
        <v>0</v>
      </c>
      <c r="E20" s="156">
        <v>0</v>
      </c>
      <c r="F20" s="54">
        <v>14760000</v>
      </c>
      <c r="G20" s="54">
        <v>104958</v>
      </c>
      <c r="H20" s="54">
        <v>974774</v>
      </c>
      <c r="I20" s="54">
        <v>1264766</v>
      </c>
      <c r="J20" s="54">
        <v>2344498</v>
      </c>
      <c r="K20" s="54">
        <v>1230137</v>
      </c>
      <c r="L20" s="54">
        <v>318401</v>
      </c>
      <c r="M20" s="54">
        <v>58356</v>
      </c>
      <c r="N20" s="54">
        <v>1606894</v>
      </c>
      <c r="O20" s="54">
        <v>63064</v>
      </c>
      <c r="P20" s="54">
        <v>9024575</v>
      </c>
      <c r="Q20" s="54">
        <v>8977277</v>
      </c>
      <c r="R20" s="54">
        <v>18064916</v>
      </c>
      <c r="S20" s="54">
        <v>32503908</v>
      </c>
      <c r="T20" s="54">
        <v>9283878</v>
      </c>
      <c r="U20" s="54">
        <v>592158</v>
      </c>
      <c r="V20" s="54">
        <v>42379944</v>
      </c>
      <c r="W20" s="54">
        <v>64396252</v>
      </c>
      <c r="X20" s="54">
        <v>14760000</v>
      </c>
      <c r="Y20" s="54">
        <v>49636252</v>
      </c>
      <c r="Z20" s="184">
        <v>336.29</v>
      </c>
      <c r="AA20" s="130">
        <v>14760000</v>
      </c>
    </row>
    <row r="21" spans="1:27" ht="13.5">
      <c r="A21" s="181" t="s">
        <v>115</v>
      </c>
      <c r="B21" s="185"/>
      <c r="C21" s="155">
        <v>283015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185754337</v>
      </c>
      <c r="D22" s="188">
        <f>SUM(D5:D21)</f>
        <v>0</v>
      </c>
      <c r="E22" s="189">
        <f t="shared" si="0"/>
        <v>141445700</v>
      </c>
      <c r="F22" s="190">
        <f t="shared" si="0"/>
        <v>151854000</v>
      </c>
      <c r="G22" s="190">
        <f t="shared" si="0"/>
        <v>44768683</v>
      </c>
      <c r="H22" s="190">
        <f t="shared" si="0"/>
        <v>10678658</v>
      </c>
      <c r="I22" s="190">
        <f t="shared" si="0"/>
        <v>29393753</v>
      </c>
      <c r="J22" s="190">
        <f t="shared" si="0"/>
        <v>84841094</v>
      </c>
      <c r="K22" s="190">
        <f t="shared" si="0"/>
        <v>9226166</v>
      </c>
      <c r="L22" s="190">
        <f t="shared" si="0"/>
        <v>43273342</v>
      </c>
      <c r="M22" s="190">
        <f t="shared" si="0"/>
        <v>3996695</v>
      </c>
      <c r="N22" s="190">
        <f t="shared" si="0"/>
        <v>56496203</v>
      </c>
      <c r="O22" s="190">
        <f t="shared" si="0"/>
        <v>9848298</v>
      </c>
      <c r="P22" s="190">
        <f t="shared" si="0"/>
        <v>16122121</v>
      </c>
      <c r="Q22" s="190">
        <f t="shared" si="0"/>
        <v>34601166</v>
      </c>
      <c r="R22" s="190">
        <f t="shared" si="0"/>
        <v>60571585</v>
      </c>
      <c r="S22" s="190">
        <f t="shared" si="0"/>
        <v>34394133</v>
      </c>
      <c r="T22" s="190">
        <f t="shared" si="0"/>
        <v>20203898</v>
      </c>
      <c r="U22" s="190">
        <f t="shared" si="0"/>
        <v>9701058</v>
      </c>
      <c r="V22" s="190">
        <f t="shared" si="0"/>
        <v>64299089</v>
      </c>
      <c r="W22" s="190">
        <f t="shared" si="0"/>
        <v>266207971</v>
      </c>
      <c r="X22" s="190">
        <f t="shared" si="0"/>
        <v>151854000</v>
      </c>
      <c r="Y22" s="190">
        <f t="shared" si="0"/>
        <v>114353971</v>
      </c>
      <c r="Z22" s="191">
        <f>+IF(X22&lt;&gt;0,+(Y22/X22)*100,0)</f>
        <v>75.30520829217538</v>
      </c>
      <c r="AA22" s="188">
        <f>SUM(AA5:AA21)</f>
        <v>151854000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75974944</v>
      </c>
      <c r="D25" s="155">
        <v>0</v>
      </c>
      <c r="E25" s="156">
        <v>0</v>
      </c>
      <c r="F25" s="60">
        <v>74364000</v>
      </c>
      <c r="G25" s="60">
        <v>3900925</v>
      </c>
      <c r="H25" s="60">
        <v>5264947</v>
      </c>
      <c r="I25" s="60">
        <v>5669500</v>
      </c>
      <c r="J25" s="60">
        <v>14835372</v>
      </c>
      <c r="K25" s="60">
        <v>6596705</v>
      </c>
      <c r="L25" s="60">
        <v>6397381</v>
      </c>
      <c r="M25" s="60">
        <v>6449435</v>
      </c>
      <c r="N25" s="60">
        <v>19443521</v>
      </c>
      <c r="O25" s="60">
        <v>6676296</v>
      </c>
      <c r="P25" s="60">
        <v>8142630</v>
      </c>
      <c r="Q25" s="60">
        <v>8339842</v>
      </c>
      <c r="R25" s="60">
        <v>23158768</v>
      </c>
      <c r="S25" s="60">
        <v>6881701</v>
      </c>
      <c r="T25" s="60">
        <v>7183784</v>
      </c>
      <c r="U25" s="60">
        <v>6954048</v>
      </c>
      <c r="V25" s="60">
        <v>21019533</v>
      </c>
      <c r="W25" s="60">
        <v>78457194</v>
      </c>
      <c r="X25" s="60">
        <v>74364000</v>
      </c>
      <c r="Y25" s="60">
        <v>4093194</v>
      </c>
      <c r="Z25" s="140">
        <v>5.5</v>
      </c>
      <c r="AA25" s="155">
        <v>74364000</v>
      </c>
    </row>
    <row r="26" spans="1:27" ht="13.5">
      <c r="A26" s="183" t="s">
        <v>38</v>
      </c>
      <c r="B26" s="182"/>
      <c r="C26" s="155">
        <v>9158525</v>
      </c>
      <c r="D26" s="155">
        <v>0</v>
      </c>
      <c r="E26" s="156">
        <v>13326442</v>
      </c>
      <c r="F26" s="60">
        <v>14236000</v>
      </c>
      <c r="G26" s="60">
        <v>961734</v>
      </c>
      <c r="H26" s="60">
        <v>958184</v>
      </c>
      <c r="I26" s="60">
        <v>0</v>
      </c>
      <c r="J26" s="60">
        <v>1919918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1919918</v>
      </c>
      <c r="X26" s="60">
        <v>14236000</v>
      </c>
      <c r="Y26" s="60">
        <v>-12316082</v>
      </c>
      <c r="Z26" s="140">
        <v>-86.51</v>
      </c>
      <c r="AA26" s="155">
        <v>14236000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146040131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492051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598936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13612886</v>
      </c>
      <c r="L31" s="60">
        <v>0</v>
      </c>
      <c r="M31" s="60">
        <v>0</v>
      </c>
      <c r="N31" s="60">
        <v>13612886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13612886</v>
      </c>
      <c r="X31" s="60">
        <v>0</v>
      </c>
      <c r="Y31" s="60">
        <v>13612886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450000</v>
      </c>
      <c r="F32" s="60">
        <v>0</v>
      </c>
      <c r="G32" s="60">
        <v>0</v>
      </c>
      <c r="H32" s="60">
        <v>56965</v>
      </c>
      <c r="I32" s="60">
        <v>0</v>
      </c>
      <c r="J32" s="60">
        <v>56965</v>
      </c>
      <c r="K32" s="60">
        <v>44125</v>
      </c>
      <c r="L32" s="60">
        <v>26213</v>
      </c>
      <c r="M32" s="60">
        <v>33866</v>
      </c>
      <c r="N32" s="60">
        <v>104204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161169</v>
      </c>
      <c r="X32" s="60">
        <v>0</v>
      </c>
      <c r="Y32" s="60">
        <v>161169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5423898</v>
      </c>
      <c r="D33" s="155">
        <v>0</v>
      </c>
      <c r="E33" s="156">
        <v>3000000</v>
      </c>
      <c r="F33" s="60">
        <v>0</v>
      </c>
      <c r="G33" s="60">
        <v>188618</v>
      </c>
      <c r="H33" s="60">
        <v>2545589</v>
      </c>
      <c r="I33" s="60">
        <v>0</v>
      </c>
      <c r="J33" s="60">
        <v>2734207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2734207</v>
      </c>
      <c r="X33" s="60">
        <v>0</v>
      </c>
      <c r="Y33" s="60">
        <v>2734207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52297900</v>
      </c>
      <c r="D34" s="155">
        <v>0</v>
      </c>
      <c r="E34" s="156">
        <v>59057283</v>
      </c>
      <c r="F34" s="60">
        <v>10869000</v>
      </c>
      <c r="G34" s="60">
        <v>2869584</v>
      </c>
      <c r="H34" s="60">
        <v>3975661</v>
      </c>
      <c r="I34" s="60">
        <v>8454358</v>
      </c>
      <c r="J34" s="60">
        <v>15299603</v>
      </c>
      <c r="K34" s="60">
        <v>3794055</v>
      </c>
      <c r="L34" s="60">
        <v>21184021</v>
      </c>
      <c r="M34" s="60">
        <v>3097670</v>
      </c>
      <c r="N34" s="60">
        <v>28075746</v>
      </c>
      <c r="O34" s="60">
        <v>2586155</v>
      </c>
      <c r="P34" s="60">
        <v>4996642</v>
      </c>
      <c r="Q34" s="60">
        <v>9492618</v>
      </c>
      <c r="R34" s="60">
        <v>17075415</v>
      </c>
      <c r="S34" s="60">
        <v>2472087</v>
      </c>
      <c r="T34" s="60">
        <v>15782898</v>
      </c>
      <c r="U34" s="60">
        <v>959737</v>
      </c>
      <c r="V34" s="60">
        <v>19214722</v>
      </c>
      <c r="W34" s="60">
        <v>79665486</v>
      </c>
      <c r="X34" s="60">
        <v>10869000</v>
      </c>
      <c r="Y34" s="60">
        <v>68796486</v>
      </c>
      <c r="Z34" s="140">
        <v>632.96</v>
      </c>
      <c r="AA34" s="155">
        <v>10869000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289986385</v>
      </c>
      <c r="D36" s="188">
        <f>SUM(D25:D35)</f>
        <v>0</v>
      </c>
      <c r="E36" s="189">
        <f t="shared" si="1"/>
        <v>77333725</v>
      </c>
      <c r="F36" s="190">
        <f t="shared" si="1"/>
        <v>99469000</v>
      </c>
      <c r="G36" s="190">
        <f t="shared" si="1"/>
        <v>7920861</v>
      </c>
      <c r="H36" s="190">
        <f t="shared" si="1"/>
        <v>12801346</v>
      </c>
      <c r="I36" s="190">
        <f t="shared" si="1"/>
        <v>14123858</v>
      </c>
      <c r="J36" s="190">
        <f t="shared" si="1"/>
        <v>34846065</v>
      </c>
      <c r="K36" s="190">
        <f t="shared" si="1"/>
        <v>24047771</v>
      </c>
      <c r="L36" s="190">
        <f t="shared" si="1"/>
        <v>27607615</v>
      </c>
      <c r="M36" s="190">
        <f t="shared" si="1"/>
        <v>9580971</v>
      </c>
      <c r="N36" s="190">
        <f t="shared" si="1"/>
        <v>61236357</v>
      </c>
      <c r="O36" s="190">
        <f t="shared" si="1"/>
        <v>9262451</v>
      </c>
      <c r="P36" s="190">
        <f t="shared" si="1"/>
        <v>13139272</v>
      </c>
      <c r="Q36" s="190">
        <f t="shared" si="1"/>
        <v>17832460</v>
      </c>
      <c r="R36" s="190">
        <f t="shared" si="1"/>
        <v>40234183</v>
      </c>
      <c r="S36" s="190">
        <f t="shared" si="1"/>
        <v>9353788</v>
      </c>
      <c r="T36" s="190">
        <f t="shared" si="1"/>
        <v>22966682</v>
      </c>
      <c r="U36" s="190">
        <f t="shared" si="1"/>
        <v>7913785</v>
      </c>
      <c r="V36" s="190">
        <f t="shared" si="1"/>
        <v>40234255</v>
      </c>
      <c r="W36" s="190">
        <f t="shared" si="1"/>
        <v>176550860</v>
      </c>
      <c r="X36" s="190">
        <f t="shared" si="1"/>
        <v>99469000</v>
      </c>
      <c r="Y36" s="190">
        <f t="shared" si="1"/>
        <v>77081860</v>
      </c>
      <c r="Z36" s="191">
        <f>+IF(X36&lt;&gt;0,+(Y36/X36)*100,0)</f>
        <v>77.4933496868371</v>
      </c>
      <c r="AA36" s="188">
        <f>SUM(AA25:AA35)</f>
        <v>99469000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-104232048</v>
      </c>
      <c r="D38" s="199">
        <f>+D22-D36</f>
        <v>0</v>
      </c>
      <c r="E38" s="200">
        <f t="shared" si="2"/>
        <v>64111975</v>
      </c>
      <c r="F38" s="106">
        <f t="shared" si="2"/>
        <v>52385000</v>
      </c>
      <c r="G38" s="106">
        <f t="shared" si="2"/>
        <v>36847822</v>
      </c>
      <c r="H38" s="106">
        <f t="shared" si="2"/>
        <v>-2122688</v>
      </c>
      <c r="I38" s="106">
        <f t="shared" si="2"/>
        <v>15269895</v>
      </c>
      <c r="J38" s="106">
        <f t="shared" si="2"/>
        <v>49995029</v>
      </c>
      <c r="K38" s="106">
        <f t="shared" si="2"/>
        <v>-14821605</v>
      </c>
      <c r="L38" s="106">
        <f t="shared" si="2"/>
        <v>15665727</v>
      </c>
      <c r="M38" s="106">
        <f t="shared" si="2"/>
        <v>-5584276</v>
      </c>
      <c r="N38" s="106">
        <f t="shared" si="2"/>
        <v>-4740154</v>
      </c>
      <c r="O38" s="106">
        <f t="shared" si="2"/>
        <v>585847</v>
      </c>
      <c r="P38" s="106">
        <f t="shared" si="2"/>
        <v>2982849</v>
      </c>
      <c r="Q38" s="106">
        <f t="shared" si="2"/>
        <v>16768706</v>
      </c>
      <c r="R38" s="106">
        <f t="shared" si="2"/>
        <v>20337402</v>
      </c>
      <c r="S38" s="106">
        <f t="shared" si="2"/>
        <v>25040345</v>
      </c>
      <c r="T38" s="106">
        <f t="shared" si="2"/>
        <v>-2762784</v>
      </c>
      <c r="U38" s="106">
        <f t="shared" si="2"/>
        <v>1787273</v>
      </c>
      <c r="V38" s="106">
        <f t="shared" si="2"/>
        <v>24064834</v>
      </c>
      <c r="W38" s="106">
        <f t="shared" si="2"/>
        <v>89657111</v>
      </c>
      <c r="X38" s="106">
        <f>IF(F22=F36,0,X22-X36)</f>
        <v>52385000</v>
      </c>
      <c r="Y38" s="106">
        <f t="shared" si="2"/>
        <v>37272111</v>
      </c>
      <c r="Z38" s="201">
        <f>+IF(X38&lt;&gt;0,+(Y38/X38)*100,0)</f>
        <v>71.15035029111387</v>
      </c>
      <c r="AA38" s="199">
        <f>+AA22-AA36</f>
        <v>52385000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12290000</v>
      </c>
      <c r="H39" s="60">
        <v>11000000</v>
      </c>
      <c r="I39" s="60">
        <v>0</v>
      </c>
      <c r="J39" s="60">
        <v>23290000</v>
      </c>
      <c r="K39" s="60">
        <v>0</v>
      </c>
      <c r="L39" s="60">
        <v>12412000</v>
      </c>
      <c r="M39" s="60">
        <v>0</v>
      </c>
      <c r="N39" s="60">
        <v>12412000</v>
      </c>
      <c r="O39" s="60">
        <v>0</v>
      </c>
      <c r="P39" s="60">
        <v>0</v>
      </c>
      <c r="Q39" s="60">
        <v>10340000</v>
      </c>
      <c r="R39" s="60">
        <v>10340000</v>
      </c>
      <c r="S39" s="60">
        <v>0</v>
      </c>
      <c r="T39" s="60">
        <v>0</v>
      </c>
      <c r="U39" s="60">
        <v>0</v>
      </c>
      <c r="V39" s="60">
        <v>0</v>
      </c>
      <c r="W39" s="60">
        <v>46042000</v>
      </c>
      <c r="X39" s="60">
        <v>0</v>
      </c>
      <c r="Y39" s="60">
        <v>46042000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-104232048</v>
      </c>
      <c r="D42" s="206">
        <f>SUM(D38:D41)</f>
        <v>0</v>
      </c>
      <c r="E42" s="207">
        <f t="shared" si="3"/>
        <v>64111975</v>
      </c>
      <c r="F42" s="88">
        <f t="shared" si="3"/>
        <v>52385000</v>
      </c>
      <c r="G42" s="88">
        <f t="shared" si="3"/>
        <v>49137822</v>
      </c>
      <c r="H42" s="88">
        <f t="shared" si="3"/>
        <v>8877312</v>
      </c>
      <c r="I42" s="88">
        <f t="shared" si="3"/>
        <v>15269895</v>
      </c>
      <c r="J42" s="88">
        <f t="shared" si="3"/>
        <v>73285029</v>
      </c>
      <c r="K42" s="88">
        <f t="shared" si="3"/>
        <v>-14821605</v>
      </c>
      <c r="L42" s="88">
        <f t="shared" si="3"/>
        <v>28077727</v>
      </c>
      <c r="M42" s="88">
        <f t="shared" si="3"/>
        <v>-5584276</v>
      </c>
      <c r="N42" s="88">
        <f t="shared" si="3"/>
        <v>7671846</v>
      </c>
      <c r="O42" s="88">
        <f t="shared" si="3"/>
        <v>585847</v>
      </c>
      <c r="P42" s="88">
        <f t="shared" si="3"/>
        <v>2982849</v>
      </c>
      <c r="Q42" s="88">
        <f t="shared" si="3"/>
        <v>27108706</v>
      </c>
      <c r="R42" s="88">
        <f t="shared" si="3"/>
        <v>30677402</v>
      </c>
      <c r="S42" s="88">
        <f t="shared" si="3"/>
        <v>25040345</v>
      </c>
      <c r="T42" s="88">
        <f t="shared" si="3"/>
        <v>-2762784</v>
      </c>
      <c r="U42" s="88">
        <f t="shared" si="3"/>
        <v>1787273</v>
      </c>
      <c r="V42" s="88">
        <f t="shared" si="3"/>
        <v>24064834</v>
      </c>
      <c r="W42" s="88">
        <f t="shared" si="3"/>
        <v>135699111</v>
      </c>
      <c r="X42" s="88">
        <f t="shared" si="3"/>
        <v>52385000</v>
      </c>
      <c r="Y42" s="88">
        <f t="shared" si="3"/>
        <v>83314111</v>
      </c>
      <c r="Z42" s="208">
        <f>+IF(X42&lt;&gt;0,+(Y42/X42)*100,0)</f>
        <v>159.0419223060036</v>
      </c>
      <c r="AA42" s="206">
        <f>SUM(AA38:AA41)</f>
        <v>52385000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-104232048</v>
      </c>
      <c r="D44" s="210">
        <f>+D42-D43</f>
        <v>0</v>
      </c>
      <c r="E44" s="211">
        <f t="shared" si="4"/>
        <v>64111975</v>
      </c>
      <c r="F44" s="77">
        <f t="shared" si="4"/>
        <v>52385000</v>
      </c>
      <c r="G44" s="77">
        <f t="shared" si="4"/>
        <v>49137822</v>
      </c>
      <c r="H44" s="77">
        <f t="shared" si="4"/>
        <v>8877312</v>
      </c>
      <c r="I44" s="77">
        <f t="shared" si="4"/>
        <v>15269895</v>
      </c>
      <c r="J44" s="77">
        <f t="shared" si="4"/>
        <v>73285029</v>
      </c>
      <c r="K44" s="77">
        <f t="shared" si="4"/>
        <v>-14821605</v>
      </c>
      <c r="L44" s="77">
        <f t="shared" si="4"/>
        <v>28077727</v>
      </c>
      <c r="M44" s="77">
        <f t="shared" si="4"/>
        <v>-5584276</v>
      </c>
      <c r="N44" s="77">
        <f t="shared" si="4"/>
        <v>7671846</v>
      </c>
      <c r="O44" s="77">
        <f t="shared" si="4"/>
        <v>585847</v>
      </c>
      <c r="P44" s="77">
        <f t="shared" si="4"/>
        <v>2982849</v>
      </c>
      <c r="Q44" s="77">
        <f t="shared" si="4"/>
        <v>27108706</v>
      </c>
      <c r="R44" s="77">
        <f t="shared" si="4"/>
        <v>30677402</v>
      </c>
      <c r="S44" s="77">
        <f t="shared" si="4"/>
        <v>25040345</v>
      </c>
      <c r="T44" s="77">
        <f t="shared" si="4"/>
        <v>-2762784</v>
      </c>
      <c r="U44" s="77">
        <f t="shared" si="4"/>
        <v>1787273</v>
      </c>
      <c r="V44" s="77">
        <f t="shared" si="4"/>
        <v>24064834</v>
      </c>
      <c r="W44" s="77">
        <f t="shared" si="4"/>
        <v>135699111</v>
      </c>
      <c r="X44" s="77">
        <f t="shared" si="4"/>
        <v>52385000</v>
      </c>
      <c r="Y44" s="77">
        <f t="shared" si="4"/>
        <v>83314111</v>
      </c>
      <c r="Z44" s="212">
        <f>+IF(X44&lt;&gt;0,+(Y44/X44)*100,0)</f>
        <v>159.0419223060036</v>
      </c>
      <c r="AA44" s="210">
        <f>+AA42-AA43</f>
        <v>52385000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-104232048</v>
      </c>
      <c r="D46" s="206">
        <f>SUM(D44:D45)</f>
        <v>0</v>
      </c>
      <c r="E46" s="207">
        <f t="shared" si="5"/>
        <v>64111975</v>
      </c>
      <c r="F46" s="88">
        <f t="shared" si="5"/>
        <v>52385000</v>
      </c>
      <c r="G46" s="88">
        <f t="shared" si="5"/>
        <v>49137822</v>
      </c>
      <c r="H46" s="88">
        <f t="shared" si="5"/>
        <v>8877312</v>
      </c>
      <c r="I46" s="88">
        <f t="shared" si="5"/>
        <v>15269895</v>
      </c>
      <c r="J46" s="88">
        <f t="shared" si="5"/>
        <v>73285029</v>
      </c>
      <c r="K46" s="88">
        <f t="shared" si="5"/>
        <v>-14821605</v>
      </c>
      <c r="L46" s="88">
        <f t="shared" si="5"/>
        <v>28077727</v>
      </c>
      <c r="M46" s="88">
        <f t="shared" si="5"/>
        <v>-5584276</v>
      </c>
      <c r="N46" s="88">
        <f t="shared" si="5"/>
        <v>7671846</v>
      </c>
      <c r="O46" s="88">
        <f t="shared" si="5"/>
        <v>585847</v>
      </c>
      <c r="P46" s="88">
        <f t="shared" si="5"/>
        <v>2982849</v>
      </c>
      <c r="Q46" s="88">
        <f t="shared" si="5"/>
        <v>27108706</v>
      </c>
      <c r="R46" s="88">
        <f t="shared" si="5"/>
        <v>30677402</v>
      </c>
      <c r="S46" s="88">
        <f t="shared" si="5"/>
        <v>25040345</v>
      </c>
      <c r="T46" s="88">
        <f t="shared" si="5"/>
        <v>-2762784</v>
      </c>
      <c r="U46" s="88">
        <f t="shared" si="5"/>
        <v>1787273</v>
      </c>
      <c r="V46" s="88">
        <f t="shared" si="5"/>
        <v>24064834</v>
      </c>
      <c r="W46" s="88">
        <f t="shared" si="5"/>
        <v>135699111</v>
      </c>
      <c r="X46" s="88">
        <f t="shared" si="5"/>
        <v>52385000</v>
      </c>
      <c r="Y46" s="88">
        <f t="shared" si="5"/>
        <v>83314111</v>
      </c>
      <c r="Z46" s="208">
        <f>+IF(X46&lt;&gt;0,+(Y46/X46)*100,0)</f>
        <v>159.0419223060036</v>
      </c>
      <c r="AA46" s="206">
        <f>SUM(AA44:AA45)</f>
        <v>52385000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-104232048</v>
      </c>
      <c r="D48" s="217">
        <f>SUM(D46:D47)</f>
        <v>0</v>
      </c>
      <c r="E48" s="218">
        <f t="shared" si="6"/>
        <v>64111975</v>
      </c>
      <c r="F48" s="219">
        <f t="shared" si="6"/>
        <v>52385000</v>
      </c>
      <c r="G48" s="219">
        <f t="shared" si="6"/>
        <v>49137822</v>
      </c>
      <c r="H48" s="220">
        <f t="shared" si="6"/>
        <v>8877312</v>
      </c>
      <c r="I48" s="220">
        <f t="shared" si="6"/>
        <v>15269895</v>
      </c>
      <c r="J48" s="220">
        <f t="shared" si="6"/>
        <v>73285029</v>
      </c>
      <c r="K48" s="220">
        <f t="shared" si="6"/>
        <v>-14821605</v>
      </c>
      <c r="L48" s="220">
        <f t="shared" si="6"/>
        <v>28077727</v>
      </c>
      <c r="M48" s="219">
        <f t="shared" si="6"/>
        <v>-5584276</v>
      </c>
      <c r="N48" s="219">
        <f t="shared" si="6"/>
        <v>7671846</v>
      </c>
      <c r="O48" s="220">
        <f t="shared" si="6"/>
        <v>585847</v>
      </c>
      <c r="P48" s="220">
        <f t="shared" si="6"/>
        <v>2982849</v>
      </c>
      <c r="Q48" s="220">
        <f t="shared" si="6"/>
        <v>27108706</v>
      </c>
      <c r="R48" s="220">
        <f t="shared" si="6"/>
        <v>30677402</v>
      </c>
      <c r="S48" s="220">
        <f t="shared" si="6"/>
        <v>25040345</v>
      </c>
      <c r="T48" s="219">
        <f t="shared" si="6"/>
        <v>-2762784</v>
      </c>
      <c r="U48" s="219">
        <f t="shared" si="6"/>
        <v>1787273</v>
      </c>
      <c r="V48" s="220">
        <f t="shared" si="6"/>
        <v>24064834</v>
      </c>
      <c r="W48" s="220">
        <f t="shared" si="6"/>
        <v>135699111</v>
      </c>
      <c r="X48" s="220">
        <f t="shared" si="6"/>
        <v>52385000</v>
      </c>
      <c r="Y48" s="220">
        <f t="shared" si="6"/>
        <v>83314111</v>
      </c>
      <c r="Z48" s="221">
        <f>+IF(X48&lt;&gt;0,+(Y48/X48)*100,0)</f>
        <v>159.0419223060036</v>
      </c>
      <c r="AA48" s="222">
        <f>SUM(AA46:AA47)</f>
        <v>52385000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644056</v>
      </c>
      <c r="D5" s="153">
        <f>SUM(D6:D8)</f>
        <v>0</v>
      </c>
      <c r="E5" s="154">
        <f t="shared" si="0"/>
        <v>1370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996000</v>
      </c>
      <c r="M5" s="100">
        <f t="shared" si="0"/>
        <v>0</v>
      </c>
      <c r="N5" s="100">
        <f t="shared" si="0"/>
        <v>996000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996000</v>
      </c>
      <c r="X5" s="100">
        <f t="shared" si="0"/>
        <v>0</v>
      </c>
      <c r="Y5" s="100">
        <f t="shared" si="0"/>
        <v>996000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>
        <v>1000</v>
      </c>
      <c r="F6" s="60"/>
      <c r="G6" s="60"/>
      <c r="H6" s="60"/>
      <c r="I6" s="60"/>
      <c r="J6" s="60"/>
      <c r="K6" s="60"/>
      <c r="L6" s="60">
        <v>996000</v>
      </c>
      <c r="M6" s="60"/>
      <c r="N6" s="60">
        <v>996000</v>
      </c>
      <c r="O6" s="60"/>
      <c r="P6" s="60"/>
      <c r="Q6" s="60"/>
      <c r="R6" s="60"/>
      <c r="S6" s="60"/>
      <c r="T6" s="60"/>
      <c r="U6" s="60"/>
      <c r="V6" s="60"/>
      <c r="W6" s="60">
        <v>996000</v>
      </c>
      <c r="X6" s="60"/>
      <c r="Y6" s="60">
        <v>996000</v>
      </c>
      <c r="Z6" s="140"/>
      <c r="AA6" s="62"/>
    </row>
    <row r="7" spans="1:27" ht="13.5">
      <c r="A7" s="138" t="s">
        <v>76</v>
      </c>
      <c r="B7" s="136"/>
      <c r="C7" s="157">
        <v>337953</v>
      </c>
      <c r="D7" s="157"/>
      <c r="E7" s="158">
        <v>370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306103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430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430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77469105</v>
      </c>
      <c r="D15" s="153">
        <f>SUM(D16:D18)</f>
        <v>0</v>
      </c>
      <c r="E15" s="154">
        <f t="shared" si="2"/>
        <v>450</v>
      </c>
      <c r="F15" s="100">
        <f t="shared" si="2"/>
        <v>13229</v>
      </c>
      <c r="G15" s="100">
        <f t="shared" si="2"/>
        <v>0</v>
      </c>
      <c r="H15" s="100">
        <f t="shared" si="2"/>
        <v>784253</v>
      </c>
      <c r="I15" s="100">
        <f t="shared" si="2"/>
        <v>0</v>
      </c>
      <c r="J15" s="100">
        <f t="shared" si="2"/>
        <v>784253</v>
      </c>
      <c r="K15" s="100">
        <f t="shared" si="2"/>
        <v>4480642</v>
      </c>
      <c r="L15" s="100">
        <f t="shared" si="2"/>
        <v>1200664</v>
      </c>
      <c r="M15" s="100">
        <f t="shared" si="2"/>
        <v>747692</v>
      </c>
      <c r="N15" s="100">
        <f t="shared" si="2"/>
        <v>6428998</v>
      </c>
      <c r="O15" s="100">
        <f t="shared" si="2"/>
        <v>0</v>
      </c>
      <c r="P15" s="100">
        <f t="shared" si="2"/>
        <v>154073</v>
      </c>
      <c r="Q15" s="100">
        <f t="shared" si="2"/>
        <v>198000</v>
      </c>
      <c r="R15" s="100">
        <f t="shared" si="2"/>
        <v>352073</v>
      </c>
      <c r="S15" s="100">
        <f t="shared" si="2"/>
        <v>0</v>
      </c>
      <c r="T15" s="100">
        <f t="shared" si="2"/>
        <v>0</v>
      </c>
      <c r="U15" s="100">
        <f t="shared" si="2"/>
        <v>11165038</v>
      </c>
      <c r="V15" s="100">
        <f t="shared" si="2"/>
        <v>11165038</v>
      </c>
      <c r="W15" s="100">
        <f t="shared" si="2"/>
        <v>18730362</v>
      </c>
      <c r="X15" s="100">
        <f t="shared" si="2"/>
        <v>13229</v>
      </c>
      <c r="Y15" s="100">
        <f t="shared" si="2"/>
        <v>18717133</v>
      </c>
      <c r="Z15" s="137">
        <f>+IF(X15&lt;&gt;0,+(Y15/X15)*100,0)</f>
        <v>141485.62249603143</v>
      </c>
      <c r="AA15" s="102">
        <f>SUM(AA16:AA18)</f>
        <v>13229</v>
      </c>
    </row>
    <row r="16" spans="1:27" ht="13.5">
      <c r="A16" s="138" t="s">
        <v>85</v>
      </c>
      <c r="B16" s="136"/>
      <c r="C16" s="155"/>
      <c r="D16" s="155"/>
      <c r="E16" s="156">
        <v>450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77469105</v>
      </c>
      <c r="D17" s="155"/>
      <c r="E17" s="156"/>
      <c r="F17" s="60">
        <v>13229</v>
      </c>
      <c r="G17" s="60"/>
      <c r="H17" s="60">
        <v>784253</v>
      </c>
      <c r="I17" s="60"/>
      <c r="J17" s="60">
        <v>784253</v>
      </c>
      <c r="K17" s="60">
        <v>4480642</v>
      </c>
      <c r="L17" s="60">
        <v>1200664</v>
      </c>
      <c r="M17" s="60">
        <v>747692</v>
      </c>
      <c r="N17" s="60">
        <v>6428998</v>
      </c>
      <c r="O17" s="60"/>
      <c r="P17" s="60">
        <v>154073</v>
      </c>
      <c r="Q17" s="60">
        <v>198000</v>
      </c>
      <c r="R17" s="60">
        <v>352073</v>
      </c>
      <c r="S17" s="60"/>
      <c r="T17" s="60"/>
      <c r="U17" s="60">
        <v>11165038</v>
      </c>
      <c r="V17" s="60">
        <v>11165038</v>
      </c>
      <c r="W17" s="60">
        <v>18730362</v>
      </c>
      <c r="X17" s="60">
        <v>13229</v>
      </c>
      <c r="Y17" s="60">
        <v>18717133</v>
      </c>
      <c r="Z17" s="140">
        <v>141485.62</v>
      </c>
      <c r="AA17" s="62">
        <v>13229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78113161</v>
      </c>
      <c r="D25" s="217">
        <f>+D5+D9+D15+D19+D24</f>
        <v>0</v>
      </c>
      <c r="E25" s="230">
        <f t="shared" si="4"/>
        <v>2250</v>
      </c>
      <c r="F25" s="219">
        <f t="shared" si="4"/>
        <v>13229</v>
      </c>
      <c r="G25" s="219">
        <f t="shared" si="4"/>
        <v>0</v>
      </c>
      <c r="H25" s="219">
        <f t="shared" si="4"/>
        <v>784253</v>
      </c>
      <c r="I25" s="219">
        <f t="shared" si="4"/>
        <v>0</v>
      </c>
      <c r="J25" s="219">
        <f t="shared" si="4"/>
        <v>784253</v>
      </c>
      <c r="K25" s="219">
        <f t="shared" si="4"/>
        <v>4480642</v>
      </c>
      <c r="L25" s="219">
        <f t="shared" si="4"/>
        <v>2196664</v>
      </c>
      <c r="M25" s="219">
        <f t="shared" si="4"/>
        <v>747692</v>
      </c>
      <c r="N25" s="219">
        <f t="shared" si="4"/>
        <v>7424998</v>
      </c>
      <c r="O25" s="219">
        <f t="shared" si="4"/>
        <v>0</v>
      </c>
      <c r="P25" s="219">
        <f t="shared" si="4"/>
        <v>154073</v>
      </c>
      <c r="Q25" s="219">
        <f t="shared" si="4"/>
        <v>198000</v>
      </c>
      <c r="R25" s="219">
        <f t="shared" si="4"/>
        <v>352073</v>
      </c>
      <c r="S25" s="219">
        <f t="shared" si="4"/>
        <v>0</v>
      </c>
      <c r="T25" s="219">
        <f t="shared" si="4"/>
        <v>0</v>
      </c>
      <c r="U25" s="219">
        <f t="shared" si="4"/>
        <v>11165038</v>
      </c>
      <c r="V25" s="219">
        <f t="shared" si="4"/>
        <v>11165038</v>
      </c>
      <c r="W25" s="219">
        <f t="shared" si="4"/>
        <v>19726362</v>
      </c>
      <c r="X25" s="219">
        <f t="shared" si="4"/>
        <v>13229</v>
      </c>
      <c r="Y25" s="219">
        <f t="shared" si="4"/>
        <v>19713133</v>
      </c>
      <c r="Z25" s="231">
        <f>+IF(X25&lt;&gt;0,+(Y25/X25)*100,0)</f>
        <v>149014.53624612594</v>
      </c>
      <c r="AA25" s="232">
        <f>+AA5+AA9+AA15+AA19+AA24</f>
        <v>13229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>
        <v>13647</v>
      </c>
      <c r="G28" s="60"/>
      <c r="H28" s="60">
        <v>721193</v>
      </c>
      <c r="I28" s="60"/>
      <c r="J28" s="60">
        <v>721193</v>
      </c>
      <c r="K28" s="60">
        <v>4090220</v>
      </c>
      <c r="L28" s="60">
        <v>1008639</v>
      </c>
      <c r="M28" s="60">
        <v>747692</v>
      </c>
      <c r="N28" s="60">
        <v>5846551</v>
      </c>
      <c r="O28" s="60"/>
      <c r="P28" s="60">
        <v>154073</v>
      </c>
      <c r="Q28" s="60"/>
      <c r="R28" s="60">
        <v>154073</v>
      </c>
      <c r="S28" s="60"/>
      <c r="T28" s="60"/>
      <c r="U28" s="60">
        <v>11165038</v>
      </c>
      <c r="V28" s="60">
        <v>11165038</v>
      </c>
      <c r="W28" s="60">
        <v>17886855</v>
      </c>
      <c r="X28" s="60">
        <v>13647</v>
      </c>
      <c r="Y28" s="60">
        <v>17873208</v>
      </c>
      <c r="Z28" s="140">
        <v>130968.04</v>
      </c>
      <c r="AA28" s="155">
        <v>13647</v>
      </c>
    </row>
    <row r="29" spans="1:27" ht="13.5">
      <c r="A29" s="234" t="s">
        <v>134</v>
      </c>
      <c r="B29" s="136"/>
      <c r="C29" s="155">
        <v>22932653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22932653</v>
      </c>
      <c r="D32" s="210">
        <f>SUM(D28:D31)</f>
        <v>0</v>
      </c>
      <c r="E32" s="211">
        <f t="shared" si="5"/>
        <v>0</v>
      </c>
      <c r="F32" s="77">
        <f t="shared" si="5"/>
        <v>13647</v>
      </c>
      <c r="G32" s="77">
        <f t="shared" si="5"/>
        <v>0</v>
      </c>
      <c r="H32" s="77">
        <f t="shared" si="5"/>
        <v>721193</v>
      </c>
      <c r="I32" s="77">
        <f t="shared" si="5"/>
        <v>0</v>
      </c>
      <c r="J32" s="77">
        <f t="shared" si="5"/>
        <v>721193</v>
      </c>
      <c r="K32" s="77">
        <f t="shared" si="5"/>
        <v>4090220</v>
      </c>
      <c r="L32" s="77">
        <f t="shared" si="5"/>
        <v>1008639</v>
      </c>
      <c r="M32" s="77">
        <f t="shared" si="5"/>
        <v>747692</v>
      </c>
      <c r="N32" s="77">
        <f t="shared" si="5"/>
        <v>5846551</v>
      </c>
      <c r="O32" s="77">
        <f t="shared" si="5"/>
        <v>0</v>
      </c>
      <c r="P32" s="77">
        <f t="shared" si="5"/>
        <v>154073</v>
      </c>
      <c r="Q32" s="77">
        <f t="shared" si="5"/>
        <v>0</v>
      </c>
      <c r="R32" s="77">
        <f t="shared" si="5"/>
        <v>154073</v>
      </c>
      <c r="S32" s="77">
        <f t="shared" si="5"/>
        <v>0</v>
      </c>
      <c r="T32" s="77">
        <f t="shared" si="5"/>
        <v>0</v>
      </c>
      <c r="U32" s="77">
        <f t="shared" si="5"/>
        <v>11165038</v>
      </c>
      <c r="V32" s="77">
        <f t="shared" si="5"/>
        <v>11165038</v>
      </c>
      <c r="W32" s="77">
        <f t="shared" si="5"/>
        <v>17886855</v>
      </c>
      <c r="X32" s="77">
        <f t="shared" si="5"/>
        <v>13647</v>
      </c>
      <c r="Y32" s="77">
        <f t="shared" si="5"/>
        <v>17873208</v>
      </c>
      <c r="Z32" s="212">
        <f>+IF(X32&lt;&gt;0,+(Y32/X32)*100,0)</f>
        <v>130968.03693119367</v>
      </c>
      <c r="AA32" s="79">
        <f>SUM(AA28:AA31)</f>
        <v>13647</v>
      </c>
    </row>
    <row r="33" spans="1:27" ht="13.5">
      <c r="A33" s="237" t="s">
        <v>51</v>
      </c>
      <c r="B33" s="136" t="s">
        <v>137</v>
      </c>
      <c r="C33" s="155">
        <v>55180508</v>
      </c>
      <c r="D33" s="155"/>
      <c r="E33" s="156">
        <v>2250</v>
      </c>
      <c r="F33" s="60">
        <v>-418</v>
      </c>
      <c r="G33" s="60"/>
      <c r="H33" s="60">
        <v>63060</v>
      </c>
      <c r="I33" s="60"/>
      <c r="J33" s="60">
        <v>63060</v>
      </c>
      <c r="K33" s="60">
        <v>390422</v>
      </c>
      <c r="L33" s="60">
        <v>1188025</v>
      </c>
      <c r="M33" s="60"/>
      <c r="N33" s="60">
        <v>1578447</v>
      </c>
      <c r="O33" s="60"/>
      <c r="P33" s="60"/>
      <c r="Q33" s="60">
        <v>198000</v>
      </c>
      <c r="R33" s="60">
        <v>198000</v>
      </c>
      <c r="S33" s="60"/>
      <c r="T33" s="60"/>
      <c r="U33" s="60"/>
      <c r="V33" s="60"/>
      <c r="W33" s="60">
        <v>1839507</v>
      </c>
      <c r="X33" s="60">
        <v>-418</v>
      </c>
      <c r="Y33" s="60">
        <v>1839925</v>
      </c>
      <c r="Z33" s="140">
        <v>-440173.44</v>
      </c>
      <c r="AA33" s="62">
        <v>-418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78113161</v>
      </c>
      <c r="D36" s="222">
        <f>SUM(D32:D35)</f>
        <v>0</v>
      </c>
      <c r="E36" s="218">
        <f t="shared" si="6"/>
        <v>2250</v>
      </c>
      <c r="F36" s="220">
        <f t="shared" si="6"/>
        <v>13229</v>
      </c>
      <c r="G36" s="220">
        <f t="shared" si="6"/>
        <v>0</v>
      </c>
      <c r="H36" s="220">
        <f t="shared" si="6"/>
        <v>784253</v>
      </c>
      <c r="I36" s="220">
        <f t="shared" si="6"/>
        <v>0</v>
      </c>
      <c r="J36" s="220">
        <f t="shared" si="6"/>
        <v>784253</v>
      </c>
      <c r="K36" s="220">
        <f t="shared" si="6"/>
        <v>4480642</v>
      </c>
      <c r="L36" s="220">
        <f t="shared" si="6"/>
        <v>2196664</v>
      </c>
      <c r="M36" s="220">
        <f t="shared" si="6"/>
        <v>747692</v>
      </c>
      <c r="N36" s="220">
        <f t="shared" si="6"/>
        <v>7424998</v>
      </c>
      <c r="O36" s="220">
        <f t="shared" si="6"/>
        <v>0</v>
      </c>
      <c r="P36" s="220">
        <f t="shared" si="6"/>
        <v>154073</v>
      </c>
      <c r="Q36" s="220">
        <f t="shared" si="6"/>
        <v>198000</v>
      </c>
      <c r="R36" s="220">
        <f t="shared" si="6"/>
        <v>352073</v>
      </c>
      <c r="S36" s="220">
        <f t="shared" si="6"/>
        <v>0</v>
      </c>
      <c r="T36" s="220">
        <f t="shared" si="6"/>
        <v>0</v>
      </c>
      <c r="U36" s="220">
        <f t="shared" si="6"/>
        <v>11165038</v>
      </c>
      <c r="V36" s="220">
        <f t="shared" si="6"/>
        <v>11165038</v>
      </c>
      <c r="W36" s="220">
        <f t="shared" si="6"/>
        <v>19726362</v>
      </c>
      <c r="X36" s="220">
        <f t="shared" si="6"/>
        <v>13229</v>
      </c>
      <c r="Y36" s="220">
        <f t="shared" si="6"/>
        <v>19713133</v>
      </c>
      <c r="Z36" s="221">
        <f>+IF(X36&lt;&gt;0,+(Y36/X36)*100,0)</f>
        <v>149014.53624612594</v>
      </c>
      <c r="AA36" s="239">
        <f>SUM(AA32:AA35)</f>
        <v>13229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8445323</v>
      </c>
      <c r="D6" s="155"/>
      <c r="E6" s="59"/>
      <c r="F6" s="60">
        <v>16504</v>
      </c>
      <c r="G6" s="60">
        <v>12919584</v>
      </c>
      <c r="H6" s="60">
        <v>56335168</v>
      </c>
      <c r="I6" s="60">
        <v>42324831</v>
      </c>
      <c r="J6" s="60">
        <v>42324831</v>
      </c>
      <c r="K6" s="60">
        <v>36177309</v>
      </c>
      <c r="L6" s="60">
        <v>37953512</v>
      </c>
      <c r="M6" s="60"/>
      <c r="N6" s="60"/>
      <c r="O6" s="60">
        <v>15243053</v>
      </c>
      <c r="P6" s="60">
        <v>4625281</v>
      </c>
      <c r="Q6" s="60">
        <v>20114229</v>
      </c>
      <c r="R6" s="60">
        <v>20114229</v>
      </c>
      <c r="S6" s="60">
        <v>12369612</v>
      </c>
      <c r="T6" s="60">
        <v>15115488</v>
      </c>
      <c r="U6" s="60">
        <v>1599544</v>
      </c>
      <c r="V6" s="60">
        <v>1599544</v>
      </c>
      <c r="W6" s="60">
        <v>1599544</v>
      </c>
      <c r="X6" s="60">
        <v>16504</v>
      </c>
      <c r="Y6" s="60">
        <v>1583040</v>
      </c>
      <c r="Z6" s="140">
        <v>9591.86</v>
      </c>
      <c r="AA6" s="62">
        <v>16504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6038748</v>
      </c>
      <c r="D8" s="155"/>
      <c r="E8" s="59"/>
      <c r="F8" s="60">
        <v>9925</v>
      </c>
      <c r="G8" s="60">
        <v>9618688</v>
      </c>
      <c r="H8" s="60">
        <v>10373292</v>
      </c>
      <c r="I8" s="60">
        <v>11802778</v>
      </c>
      <c r="J8" s="60">
        <v>11802778</v>
      </c>
      <c r="K8" s="60">
        <v>11815357</v>
      </c>
      <c r="L8" s="60">
        <v>12388187</v>
      </c>
      <c r="M8" s="60">
        <v>14689000</v>
      </c>
      <c r="N8" s="60">
        <v>14689000</v>
      </c>
      <c r="O8" s="60">
        <v>12262645</v>
      </c>
      <c r="P8" s="60">
        <v>13537222</v>
      </c>
      <c r="Q8" s="60">
        <v>13614577</v>
      </c>
      <c r="R8" s="60">
        <v>13614577</v>
      </c>
      <c r="S8" s="60">
        <v>14250790</v>
      </c>
      <c r="T8" s="60">
        <v>608603</v>
      </c>
      <c r="U8" s="60">
        <v>16886004</v>
      </c>
      <c r="V8" s="60">
        <v>16886004</v>
      </c>
      <c r="W8" s="60">
        <v>16886004</v>
      </c>
      <c r="X8" s="60">
        <v>9925</v>
      </c>
      <c r="Y8" s="60">
        <v>16876079</v>
      </c>
      <c r="Z8" s="140">
        <v>170036.06</v>
      </c>
      <c r="AA8" s="62">
        <v>9925</v>
      </c>
    </row>
    <row r="9" spans="1:27" ht="13.5">
      <c r="A9" s="249" t="s">
        <v>146</v>
      </c>
      <c r="B9" s="182"/>
      <c r="C9" s="155">
        <v>3668533</v>
      </c>
      <c r="D9" s="155"/>
      <c r="E9" s="59"/>
      <c r="F9" s="60">
        <v>9507</v>
      </c>
      <c r="G9" s="60">
        <v>1179452</v>
      </c>
      <c r="H9" s="60">
        <v>1172344</v>
      </c>
      <c r="I9" s="60">
        <v>1176036</v>
      </c>
      <c r="J9" s="60">
        <v>1176036</v>
      </c>
      <c r="K9" s="60">
        <v>3619005</v>
      </c>
      <c r="L9" s="60">
        <v>5998895</v>
      </c>
      <c r="M9" s="60"/>
      <c r="N9" s="60"/>
      <c r="O9" s="60">
        <v>47418832</v>
      </c>
      <c r="P9" s="60">
        <v>9620499</v>
      </c>
      <c r="Q9" s="60">
        <v>369276</v>
      </c>
      <c r="R9" s="60">
        <v>369276</v>
      </c>
      <c r="S9" s="60">
        <v>5955639</v>
      </c>
      <c r="T9" s="60">
        <v>2895644</v>
      </c>
      <c r="U9" s="60">
        <v>719146</v>
      </c>
      <c r="V9" s="60">
        <v>719146</v>
      </c>
      <c r="W9" s="60">
        <v>719146</v>
      </c>
      <c r="X9" s="60">
        <v>9507</v>
      </c>
      <c r="Y9" s="60">
        <v>709639</v>
      </c>
      <c r="Z9" s="140">
        <v>7464.38</v>
      </c>
      <c r="AA9" s="62">
        <v>9507</v>
      </c>
    </row>
    <row r="10" spans="1:27" ht="13.5">
      <c r="A10" s="249" t="s">
        <v>147</v>
      </c>
      <c r="B10" s="182"/>
      <c r="C10" s="155">
        <v>7418543</v>
      </c>
      <c r="D10" s="155"/>
      <c r="E10" s="59"/>
      <c r="F10" s="60"/>
      <c r="G10" s="159">
        <v>2442250</v>
      </c>
      <c r="H10" s="159">
        <v>14654515</v>
      </c>
      <c r="I10" s="159">
        <v>57434757</v>
      </c>
      <c r="J10" s="60">
        <v>57434757</v>
      </c>
      <c r="K10" s="159"/>
      <c r="L10" s="159">
        <v>2442948</v>
      </c>
      <c r="M10" s="60"/>
      <c r="N10" s="159"/>
      <c r="O10" s="159"/>
      <c r="P10" s="159">
        <v>2197263</v>
      </c>
      <c r="Q10" s="60"/>
      <c r="R10" s="159"/>
      <c r="S10" s="159">
        <v>16560437</v>
      </c>
      <c r="T10" s="60">
        <v>18328341</v>
      </c>
      <c r="U10" s="159">
        <v>2734096</v>
      </c>
      <c r="V10" s="159">
        <v>2734096</v>
      </c>
      <c r="W10" s="159">
        <v>2734096</v>
      </c>
      <c r="X10" s="60"/>
      <c r="Y10" s="159">
        <v>2734096</v>
      </c>
      <c r="Z10" s="141"/>
      <c r="AA10" s="225"/>
    </row>
    <row r="11" spans="1:27" ht="13.5">
      <c r="A11" s="249" t="s">
        <v>148</v>
      </c>
      <c r="B11" s="182"/>
      <c r="C11" s="155">
        <v>91076</v>
      </c>
      <c r="D11" s="155"/>
      <c r="E11" s="59"/>
      <c r="F11" s="60">
        <v>224</v>
      </c>
      <c r="G11" s="60"/>
      <c r="H11" s="60"/>
      <c r="I11" s="60"/>
      <c r="J11" s="60"/>
      <c r="K11" s="60"/>
      <c r="L11" s="60">
        <v>53113939</v>
      </c>
      <c r="M11" s="60">
        <v>46476723</v>
      </c>
      <c r="N11" s="60">
        <v>46476723</v>
      </c>
      <c r="O11" s="60">
        <v>44153152</v>
      </c>
      <c r="P11" s="60">
        <v>55885118</v>
      </c>
      <c r="Q11" s="60">
        <v>29007462</v>
      </c>
      <c r="R11" s="60">
        <v>29007462</v>
      </c>
      <c r="S11" s="60">
        <v>29007462</v>
      </c>
      <c r="T11" s="60">
        <v>5487483</v>
      </c>
      <c r="U11" s="60">
        <v>25434697</v>
      </c>
      <c r="V11" s="60">
        <v>25434697</v>
      </c>
      <c r="W11" s="60">
        <v>25434697</v>
      </c>
      <c r="X11" s="60">
        <v>224</v>
      </c>
      <c r="Y11" s="60">
        <v>25434473</v>
      </c>
      <c r="Z11" s="140">
        <v>11354675.45</v>
      </c>
      <c r="AA11" s="62">
        <v>224</v>
      </c>
    </row>
    <row r="12" spans="1:27" ht="13.5">
      <c r="A12" s="250" t="s">
        <v>56</v>
      </c>
      <c r="B12" s="251"/>
      <c r="C12" s="168">
        <f aca="true" t="shared" si="0" ref="C12:Y12">SUM(C6:C11)</f>
        <v>25662223</v>
      </c>
      <c r="D12" s="168">
        <f>SUM(D6:D11)</f>
        <v>0</v>
      </c>
      <c r="E12" s="72">
        <f t="shared" si="0"/>
        <v>0</v>
      </c>
      <c r="F12" s="73">
        <f t="shared" si="0"/>
        <v>36160</v>
      </c>
      <c r="G12" s="73">
        <f t="shared" si="0"/>
        <v>26159974</v>
      </c>
      <c r="H12" s="73">
        <f t="shared" si="0"/>
        <v>82535319</v>
      </c>
      <c r="I12" s="73">
        <f t="shared" si="0"/>
        <v>112738402</v>
      </c>
      <c r="J12" s="73">
        <f t="shared" si="0"/>
        <v>112738402</v>
      </c>
      <c r="K12" s="73">
        <f t="shared" si="0"/>
        <v>51611671</v>
      </c>
      <c r="L12" s="73">
        <f t="shared" si="0"/>
        <v>111897481</v>
      </c>
      <c r="M12" s="73">
        <f t="shared" si="0"/>
        <v>61165723</v>
      </c>
      <c r="N12" s="73">
        <f t="shared" si="0"/>
        <v>61165723</v>
      </c>
      <c r="O12" s="73">
        <f t="shared" si="0"/>
        <v>119077682</v>
      </c>
      <c r="P12" s="73">
        <f t="shared" si="0"/>
        <v>85865383</v>
      </c>
      <c r="Q12" s="73">
        <f t="shared" si="0"/>
        <v>63105544</v>
      </c>
      <c r="R12" s="73">
        <f t="shared" si="0"/>
        <v>63105544</v>
      </c>
      <c r="S12" s="73">
        <f t="shared" si="0"/>
        <v>78143940</v>
      </c>
      <c r="T12" s="73">
        <f t="shared" si="0"/>
        <v>42435559</v>
      </c>
      <c r="U12" s="73">
        <f t="shared" si="0"/>
        <v>47373487</v>
      </c>
      <c r="V12" s="73">
        <f t="shared" si="0"/>
        <v>47373487</v>
      </c>
      <c r="W12" s="73">
        <f t="shared" si="0"/>
        <v>47373487</v>
      </c>
      <c r="X12" s="73">
        <f t="shared" si="0"/>
        <v>36160</v>
      </c>
      <c r="Y12" s="73">
        <f t="shared" si="0"/>
        <v>47337327</v>
      </c>
      <c r="Z12" s="170">
        <f>+IF(X12&lt;&gt;0,+(Y12/X12)*100,0)</f>
        <v>130910.74944690266</v>
      </c>
      <c r="AA12" s="74">
        <f>SUM(AA6:AA11)</f>
        <v>36160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613402</v>
      </c>
      <c r="H15" s="60">
        <v>2442250</v>
      </c>
      <c r="I15" s="60">
        <v>2442948</v>
      </c>
      <c r="J15" s="60">
        <v>2442948</v>
      </c>
      <c r="K15" s="60"/>
      <c r="L15" s="60"/>
      <c r="M15" s="60"/>
      <c r="N15" s="60"/>
      <c r="O15" s="60">
        <v>15749543</v>
      </c>
      <c r="P15" s="60"/>
      <c r="Q15" s="60">
        <v>2074420</v>
      </c>
      <c r="R15" s="60">
        <v>2074420</v>
      </c>
      <c r="S15" s="60">
        <v>2074420</v>
      </c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544331384</v>
      </c>
      <c r="D19" s="155"/>
      <c r="E19" s="59">
        <v>502000</v>
      </c>
      <c r="F19" s="60">
        <v>565104</v>
      </c>
      <c r="G19" s="60">
        <v>524355140</v>
      </c>
      <c r="H19" s="60">
        <v>526909291</v>
      </c>
      <c r="I19" s="60">
        <v>521572063</v>
      </c>
      <c r="J19" s="60">
        <v>521572063</v>
      </c>
      <c r="K19" s="60">
        <v>522261527</v>
      </c>
      <c r="L19" s="60">
        <v>525066538</v>
      </c>
      <c r="M19" s="60">
        <v>527700199</v>
      </c>
      <c r="N19" s="60">
        <v>527700199</v>
      </c>
      <c r="O19" s="60">
        <v>586795972</v>
      </c>
      <c r="P19" s="60">
        <v>587982927</v>
      </c>
      <c r="Q19" s="60">
        <v>542991209</v>
      </c>
      <c r="R19" s="60">
        <v>542991209</v>
      </c>
      <c r="S19" s="60">
        <v>543691216</v>
      </c>
      <c r="T19" s="60">
        <v>543127579</v>
      </c>
      <c r="U19" s="60">
        <v>553875510</v>
      </c>
      <c r="V19" s="60">
        <v>553875510</v>
      </c>
      <c r="W19" s="60">
        <v>553875510</v>
      </c>
      <c r="X19" s="60">
        <v>565104</v>
      </c>
      <c r="Y19" s="60">
        <v>553310406</v>
      </c>
      <c r="Z19" s="140">
        <v>97913.02</v>
      </c>
      <c r="AA19" s="62">
        <v>565104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649959</v>
      </c>
      <c r="D22" s="155"/>
      <c r="E22" s="59">
        <v>48000</v>
      </c>
      <c r="F22" s="60">
        <v>375379</v>
      </c>
      <c r="G22" s="60">
        <v>485218</v>
      </c>
      <c r="H22" s="60">
        <v>485218</v>
      </c>
      <c r="I22" s="60">
        <v>508618</v>
      </c>
      <c r="J22" s="60">
        <v>508618</v>
      </c>
      <c r="K22" s="60">
        <v>508618</v>
      </c>
      <c r="L22" s="60">
        <v>519618</v>
      </c>
      <c r="M22" s="60">
        <v>519618</v>
      </c>
      <c r="N22" s="60">
        <v>519618</v>
      </c>
      <c r="O22" s="60">
        <v>519618</v>
      </c>
      <c r="P22" s="60">
        <v>519618</v>
      </c>
      <c r="Q22" s="60">
        <v>979052</v>
      </c>
      <c r="R22" s="60">
        <v>979052</v>
      </c>
      <c r="S22" s="60">
        <v>979052</v>
      </c>
      <c r="T22" s="60">
        <v>979052</v>
      </c>
      <c r="U22" s="60">
        <v>979052</v>
      </c>
      <c r="V22" s="60">
        <v>979052</v>
      </c>
      <c r="W22" s="60">
        <v>979052</v>
      </c>
      <c r="X22" s="60">
        <v>375379</v>
      </c>
      <c r="Y22" s="60">
        <v>603673</v>
      </c>
      <c r="Z22" s="140">
        <v>160.82</v>
      </c>
      <c r="AA22" s="62">
        <v>375379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50605472</v>
      </c>
      <c r="L23" s="159"/>
      <c r="M23" s="60"/>
      <c r="N23" s="159"/>
      <c r="O23" s="159"/>
      <c r="P23" s="159"/>
      <c r="Q23" s="60">
        <v>25560097</v>
      </c>
      <c r="R23" s="159">
        <v>25560097</v>
      </c>
      <c r="S23" s="159">
        <v>8140881</v>
      </c>
      <c r="T23" s="60">
        <v>49404611</v>
      </c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544981343</v>
      </c>
      <c r="D24" s="168">
        <f>SUM(D15:D23)</f>
        <v>0</v>
      </c>
      <c r="E24" s="76">
        <f t="shared" si="1"/>
        <v>550000</v>
      </c>
      <c r="F24" s="77">
        <f t="shared" si="1"/>
        <v>940483</v>
      </c>
      <c r="G24" s="77">
        <f t="shared" si="1"/>
        <v>525453760</v>
      </c>
      <c r="H24" s="77">
        <f t="shared" si="1"/>
        <v>529836759</v>
      </c>
      <c r="I24" s="77">
        <f t="shared" si="1"/>
        <v>524523629</v>
      </c>
      <c r="J24" s="77">
        <f t="shared" si="1"/>
        <v>524523629</v>
      </c>
      <c r="K24" s="77">
        <f t="shared" si="1"/>
        <v>573375617</v>
      </c>
      <c r="L24" s="77">
        <f t="shared" si="1"/>
        <v>525586156</v>
      </c>
      <c r="M24" s="77">
        <f t="shared" si="1"/>
        <v>528219817</v>
      </c>
      <c r="N24" s="77">
        <f t="shared" si="1"/>
        <v>528219817</v>
      </c>
      <c r="O24" s="77">
        <f t="shared" si="1"/>
        <v>603065133</v>
      </c>
      <c r="P24" s="77">
        <f t="shared" si="1"/>
        <v>588502545</v>
      </c>
      <c r="Q24" s="77">
        <f t="shared" si="1"/>
        <v>571604778</v>
      </c>
      <c r="R24" s="77">
        <f t="shared" si="1"/>
        <v>571604778</v>
      </c>
      <c r="S24" s="77">
        <f t="shared" si="1"/>
        <v>554885569</v>
      </c>
      <c r="T24" s="77">
        <f t="shared" si="1"/>
        <v>593511242</v>
      </c>
      <c r="U24" s="77">
        <f t="shared" si="1"/>
        <v>554854562</v>
      </c>
      <c r="V24" s="77">
        <f t="shared" si="1"/>
        <v>554854562</v>
      </c>
      <c r="W24" s="77">
        <f t="shared" si="1"/>
        <v>554854562</v>
      </c>
      <c r="X24" s="77">
        <f t="shared" si="1"/>
        <v>940483</v>
      </c>
      <c r="Y24" s="77">
        <f t="shared" si="1"/>
        <v>553914079</v>
      </c>
      <c r="Z24" s="212">
        <f>+IF(X24&lt;&gt;0,+(Y24/X24)*100,0)</f>
        <v>58896.76676771404</v>
      </c>
      <c r="AA24" s="79">
        <f>SUM(AA15:AA23)</f>
        <v>940483</v>
      </c>
    </row>
    <row r="25" spans="1:27" ht="13.5">
      <c r="A25" s="250" t="s">
        <v>159</v>
      </c>
      <c r="B25" s="251"/>
      <c r="C25" s="168">
        <f aca="true" t="shared" si="2" ref="C25:Y25">+C12+C24</f>
        <v>570643566</v>
      </c>
      <c r="D25" s="168">
        <f>+D12+D24</f>
        <v>0</v>
      </c>
      <c r="E25" s="72">
        <f t="shared" si="2"/>
        <v>550000</v>
      </c>
      <c r="F25" s="73">
        <f t="shared" si="2"/>
        <v>976643</v>
      </c>
      <c r="G25" s="73">
        <f t="shared" si="2"/>
        <v>551613734</v>
      </c>
      <c r="H25" s="73">
        <f t="shared" si="2"/>
        <v>612372078</v>
      </c>
      <c r="I25" s="73">
        <f t="shared" si="2"/>
        <v>637262031</v>
      </c>
      <c r="J25" s="73">
        <f t="shared" si="2"/>
        <v>637262031</v>
      </c>
      <c r="K25" s="73">
        <f t="shared" si="2"/>
        <v>624987288</v>
      </c>
      <c r="L25" s="73">
        <f t="shared" si="2"/>
        <v>637483637</v>
      </c>
      <c r="M25" s="73">
        <f t="shared" si="2"/>
        <v>589385540</v>
      </c>
      <c r="N25" s="73">
        <f t="shared" si="2"/>
        <v>589385540</v>
      </c>
      <c r="O25" s="73">
        <f t="shared" si="2"/>
        <v>722142815</v>
      </c>
      <c r="P25" s="73">
        <f t="shared" si="2"/>
        <v>674367928</v>
      </c>
      <c r="Q25" s="73">
        <f t="shared" si="2"/>
        <v>634710322</v>
      </c>
      <c r="R25" s="73">
        <f t="shared" si="2"/>
        <v>634710322</v>
      </c>
      <c r="S25" s="73">
        <f t="shared" si="2"/>
        <v>633029509</v>
      </c>
      <c r="T25" s="73">
        <f t="shared" si="2"/>
        <v>635946801</v>
      </c>
      <c r="U25" s="73">
        <f t="shared" si="2"/>
        <v>602228049</v>
      </c>
      <c r="V25" s="73">
        <f t="shared" si="2"/>
        <v>602228049</v>
      </c>
      <c r="W25" s="73">
        <f t="shared" si="2"/>
        <v>602228049</v>
      </c>
      <c r="X25" s="73">
        <f t="shared" si="2"/>
        <v>976643</v>
      </c>
      <c r="Y25" s="73">
        <f t="shared" si="2"/>
        <v>601251406</v>
      </c>
      <c r="Z25" s="170">
        <f>+IF(X25&lt;&gt;0,+(Y25/X25)*100,0)</f>
        <v>61563.069207479086</v>
      </c>
      <c r="AA25" s="74">
        <f>+AA12+AA24</f>
        <v>976643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465739</v>
      </c>
      <c r="D30" s="155"/>
      <c r="E30" s="59"/>
      <c r="F30" s="60">
        <v>406</v>
      </c>
      <c r="G30" s="60">
        <v>370075</v>
      </c>
      <c r="H30" s="60">
        <v>370075</v>
      </c>
      <c r="I30" s="60">
        <v>468582</v>
      </c>
      <c r="J30" s="60">
        <v>468582</v>
      </c>
      <c r="K30" s="60">
        <v>8987042</v>
      </c>
      <c r="L30" s="60">
        <v>8987042</v>
      </c>
      <c r="M30" s="60"/>
      <c r="N30" s="60"/>
      <c r="O30" s="60">
        <v>468582</v>
      </c>
      <c r="P30" s="60">
        <v>14940823</v>
      </c>
      <c r="Q30" s="60">
        <v>8297503</v>
      </c>
      <c r="R30" s="60">
        <v>8297503</v>
      </c>
      <c r="S30" s="60">
        <v>8297503</v>
      </c>
      <c r="T30" s="60">
        <v>8297503</v>
      </c>
      <c r="U30" s="60">
        <v>22295997</v>
      </c>
      <c r="V30" s="60">
        <v>22295997</v>
      </c>
      <c r="W30" s="60">
        <v>22295997</v>
      </c>
      <c r="X30" s="60">
        <v>406</v>
      </c>
      <c r="Y30" s="60">
        <v>22295591</v>
      </c>
      <c r="Z30" s="140">
        <v>5491524.88</v>
      </c>
      <c r="AA30" s="62">
        <v>406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33610346</v>
      </c>
      <c r="I31" s="60">
        <v>4849838</v>
      </c>
      <c r="J31" s="60">
        <v>4849838</v>
      </c>
      <c r="K31" s="60"/>
      <c r="L31" s="60">
        <v>4250001</v>
      </c>
      <c r="M31" s="60">
        <v>8987040</v>
      </c>
      <c r="N31" s="60">
        <v>8987040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33862294</v>
      </c>
      <c r="D32" s="155"/>
      <c r="E32" s="59">
        <v>6301</v>
      </c>
      <c r="F32" s="60">
        <v>21271</v>
      </c>
      <c r="G32" s="60">
        <v>55531140</v>
      </c>
      <c r="H32" s="60">
        <v>27483064</v>
      </c>
      <c r="I32" s="60">
        <v>51324508</v>
      </c>
      <c r="J32" s="60">
        <v>51324508</v>
      </c>
      <c r="K32" s="60">
        <v>44836826</v>
      </c>
      <c r="L32" s="60">
        <v>52145951</v>
      </c>
      <c r="M32" s="60">
        <v>32687649</v>
      </c>
      <c r="N32" s="60">
        <v>32687649</v>
      </c>
      <c r="O32" s="60">
        <v>95464237</v>
      </c>
      <c r="P32" s="60">
        <v>33217109</v>
      </c>
      <c r="Q32" s="60">
        <v>40644452</v>
      </c>
      <c r="R32" s="60">
        <v>40644452</v>
      </c>
      <c r="S32" s="60">
        <v>38221162</v>
      </c>
      <c r="T32" s="60">
        <v>41138454</v>
      </c>
      <c r="U32" s="60">
        <v>55769609</v>
      </c>
      <c r="V32" s="60">
        <v>55769609</v>
      </c>
      <c r="W32" s="60">
        <v>55769609</v>
      </c>
      <c r="X32" s="60">
        <v>21271</v>
      </c>
      <c r="Y32" s="60">
        <v>55748338</v>
      </c>
      <c r="Z32" s="140">
        <v>262086.12</v>
      </c>
      <c r="AA32" s="62">
        <v>21271</v>
      </c>
    </row>
    <row r="33" spans="1:27" ht="13.5">
      <c r="A33" s="249" t="s">
        <v>165</v>
      </c>
      <c r="B33" s="182"/>
      <c r="C33" s="155">
        <v>906675</v>
      </c>
      <c r="D33" s="155"/>
      <c r="E33" s="59"/>
      <c r="F33" s="60"/>
      <c r="G33" s="60">
        <v>7758800</v>
      </c>
      <c r="H33" s="60">
        <v>6821578</v>
      </c>
      <c r="I33" s="60">
        <v>2493413</v>
      </c>
      <c r="J33" s="60">
        <v>2493413</v>
      </c>
      <c r="K33" s="60">
        <v>1556190</v>
      </c>
      <c r="L33" s="60">
        <v>1556190</v>
      </c>
      <c r="M33" s="60"/>
      <c r="N33" s="60"/>
      <c r="O33" s="60">
        <v>3605875</v>
      </c>
      <c r="P33" s="60">
        <v>202143</v>
      </c>
      <c r="Q33" s="60">
        <v>3605875</v>
      </c>
      <c r="R33" s="60">
        <v>3605875</v>
      </c>
      <c r="S33" s="60">
        <v>3605875</v>
      </c>
      <c r="T33" s="60">
        <v>3605875</v>
      </c>
      <c r="U33" s="60">
        <v>3605875</v>
      </c>
      <c r="V33" s="60">
        <v>3605875</v>
      </c>
      <c r="W33" s="60">
        <v>3605875</v>
      </c>
      <c r="X33" s="60"/>
      <c r="Y33" s="60">
        <v>3605875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35234708</v>
      </c>
      <c r="D34" s="168">
        <f>SUM(D29:D33)</f>
        <v>0</v>
      </c>
      <c r="E34" s="72">
        <f t="shared" si="3"/>
        <v>6301</v>
      </c>
      <c r="F34" s="73">
        <f t="shared" si="3"/>
        <v>21677</v>
      </c>
      <c r="G34" s="73">
        <f t="shared" si="3"/>
        <v>63660015</v>
      </c>
      <c r="H34" s="73">
        <f t="shared" si="3"/>
        <v>68285063</v>
      </c>
      <c r="I34" s="73">
        <f t="shared" si="3"/>
        <v>59136341</v>
      </c>
      <c r="J34" s="73">
        <f t="shared" si="3"/>
        <v>59136341</v>
      </c>
      <c r="K34" s="73">
        <f t="shared" si="3"/>
        <v>55380058</v>
      </c>
      <c r="L34" s="73">
        <f t="shared" si="3"/>
        <v>66939184</v>
      </c>
      <c r="M34" s="73">
        <f t="shared" si="3"/>
        <v>41674689</v>
      </c>
      <c r="N34" s="73">
        <f t="shared" si="3"/>
        <v>41674689</v>
      </c>
      <c r="O34" s="73">
        <f t="shared" si="3"/>
        <v>99538694</v>
      </c>
      <c r="P34" s="73">
        <f t="shared" si="3"/>
        <v>48360075</v>
      </c>
      <c r="Q34" s="73">
        <f t="shared" si="3"/>
        <v>52547830</v>
      </c>
      <c r="R34" s="73">
        <f t="shared" si="3"/>
        <v>52547830</v>
      </c>
      <c r="S34" s="73">
        <f t="shared" si="3"/>
        <v>50124540</v>
      </c>
      <c r="T34" s="73">
        <f t="shared" si="3"/>
        <v>53041832</v>
      </c>
      <c r="U34" s="73">
        <f t="shared" si="3"/>
        <v>81671481</v>
      </c>
      <c r="V34" s="73">
        <f t="shared" si="3"/>
        <v>81671481</v>
      </c>
      <c r="W34" s="73">
        <f t="shared" si="3"/>
        <v>81671481</v>
      </c>
      <c r="X34" s="73">
        <f t="shared" si="3"/>
        <v>21677</v>
      </c>
      <c r="Y34" s="73">
        <f t="shared" si="3"/>
        <v>81649804</v>
      </c>
      <c r="Z34" s="170">
        <f>+IF(X34&lt;&gt;0,+(Y34/X34)*100,0)</f>
        <v>376665.6087096923</v>
      </c>
      <c r="AA34" s="74">
        <f>SUM(AA29:AA33)</f>
        <v>21677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8297504</v>
      </c>
      <c r="D37" s="155"/>
      <c r="E37" s="59"/>
      <c r="F37" s="60">
        <v>9681</v>
      </c>
      <c r="G37" s="60">
        <v>8976195</v>
      </c>
      <c r="H37" s="60"/>
      <c r="I37" s="60">
        <v>8987042</v>
      </c>
      <c r="J37" s="60">
        <v>8987042</v>
      </c>
      <c r="K37" s="60">
        <v>468581</v>
      </c>
      <c r="L37" s="60">
        <v>468581</v>
      </c>
      <c r="M37" s="60"/>
      <c r="N37" s="60"/>
      <c r="O37" s="60">
        <v>8986689</v>
      </c>
      <c r="P37" s="60">
        <v>8986689</v>
      </c>
      <c r="Q37" s="60">
        <v>468581</v>
      </c>
      <c r="R37" s="60">
        <v>468581</v>
      </c>
      <c r="S37" s="60">
        <v>468581</v>
      </c>
      <c r="T37" s="60">
        <v>468581</v>
      </c>
      <c r="U37" s="60">
        <v>256876</v>
      </c>
      <c r="V37" s="60">
        <v>256876</v>
      </c>
      <c r="W37" s="60">
        <v>256876</v>
      </c>
      <c r="X37" s="60">
        <v>9681</v>
      </c>
      <c r="Y37" s="60">
        <v>247195</v>
      </c>
      <c r="Z37" s="140">
        <v>2553.4</v>
      </c>
      <c r="AA37" s="62">
        <v>9681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>
        <v>937223</v>
      </c>
      <c r="M38" s="60"/>
      <c r="N38" s="60"/>
      <c r="O38" s="60">
        <v>202142</v>
      </c>
      <c r="P38" s="60">
        <v>3605875</v>
      </c>
      <c r="Q38" s="60"/>
      <c r="R38" s="60"/>
      <c r="S38" s="60">
        <v>742477</v>
      </c>
      <c r="T38" s="60">
        <v>742477</v>
      </c>
      <c r="U38" s="60">
        <v>742477</v>
      </c>
      <c r="V38" s="60">
        <v>742477</v>
      </c>
      <c r="W38" s="60">
        <v>742477</v>
      </c>
      <c r="X38" s="60"/>
      <c r="Y38" s="60">
        <v>742477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8297504</v>
      </c>
      <c r="D39" s="168">
        <f>SUM(D37:D38)</f>
        <v>0</v>
      </c>
      <c r="E39" s="76">
        <f t="shared" si="4"/>
        <v>0</v>
      </c>
      <c r="F39" s="77">
        <f t="shared" si="4"/>
        <v>9681</v>
      </c>
      <c r="G39" s="77">
        <f t="shared" si="4"/>
        <v>8976195</v>
      </c>
      <c r="H39" s="77">
        <f t="shared" si="4"/>
        <v>0</v>
      </c>
      <c r="I39" s="77">
        <f t="shared" si="4"/>
        <v>8987042</v>
      </c>
      <c r="J39" s="77">
        <f t="shared" si="4"/>
        <v>8987042</v>
      </c>
      <c r="K39" s="77">
        <f t="shared" si="4"/>
        <v>468581</v>
      </c>
      <c r="L39" s="77">
        <f t="shared" si="4"/>
        <v>1405804</v>
      </c>
      <c r="M39" s="77">
        <f t="shared" si="4"/>
        <v>0</v>
      </c>
      <c r="N39" s="77">
        <f t="shared" si="4"/>
        <v>0</v>
      </c>
      <c r="O39" s="77">
        <f t="shared" si="4"/>
        <v>9188831</v>
      </c>
      <c r="P39" s="77">
        <f t="shared" si="4"/>
        <v>12592564</v>
      </c>
      <c r="Q39" s="77">
        <f t="shared" si="4"/>
        <v>468581</v>
      </c>
      <c r="R39" s="77">
        <f t="shared" si="4"/>
        <v>468581</v>
      </c>
      <c r="S39" s="77">
        <f t="shared" si="4"/>
        <v>1211058</v>
      </c>
      <c r="T39" s="77">
        <f t="shared" si="4"/>
        <v>1211058</v>
      </c>
      <c r="U39" s="77">
        <f t="shared" si="4"/>
        <v>999353</v>
      </c>
      <c r="V39" s="77">
        <f t="shared" si="4"/>
        <v>999353</v>
      </c>
      <c r="W39" s="77">
        <f t="shared" si="4"/>
        <v>999353</v>
      </c>
      <c r="X39" s="77">
        <f t="shared" si="4"/>
        <v>9681</v>
      </c>
      <c r="Y39" s="77">
        <f t="shared" si="4"/>
        <v>989672</v>
      </c>
      <c r="Z39" s="212">
        <f>+IF(X39&lt;&gt;0,+(Y39/X39)*100,0)</f>
        <v>10222.828220225183</v>
      </c>
      <c r="AA39" s="79">
        <f>SUM(AA37:AA38)</f>
        <v>9681</v>
      </c>
    </row>
    <row r="40" spans="1:27" ht="13.5">
      <c r="A40" s="250" t="s">
        <v>167</v>
      </c>
      <c r="B40" s="251"/>
      <c r="C40" s="168">
        <f aca="true" t="shared" si="5" ref="C40:Y40">+C34+C39</f>
        <v>43532212</v>
      </c>
      <c r="D40" s="168">
        <f>+D34+D39</f>
        <v>0</v>
      </c>
      <c r="E40" s="72">
        <f t="shared" si="5"/>
        <v>6301</v>
      </c>
      <c r="F40" s="73">
        <f t="shared" si="5"/>
        <v>31358</v>
      </c>
      <c r="G40" s="73">
        <f t="shared" si="5"/>
        <v>72636210</v>
      </c>
      <c r="H40" s="73">
        <f t="shared" si="5"/>
        <v>68285063</v>
      </c>
      <c r="I40" s="73">
        <f t="shared" si="5"/>
        <v>68123383</v>
      </c>
      <c r="J40" s="73">
        <f t="shared" si="5"/>
        <v>68123383</v>
      </c>
      <c r="K40" s="73">
        <f t="shared" si="5"/>
        <v>55848639</v>
      </c>
      <c r="L40" s="73">
        <f t="shared" si="5"/>
        <v>68344988</v>
      </c>
      <c r="M40" s="73">
        <f t="shared" si="5"/>
        <v>41674689</v>
      </c>
      <c r="N40" s="73">
        <f t="shared" si="5"/>
        <v>41674689</v>
      </c>
      <c r="O40" s="73">
        <f t="shared" si="5"/>
        <v>108727525</v>
      </c>
      <c r="P40" s="73">
        <f t="shared" si="5"/>
        <v>60952639</v>
      </c>
      <c r="Q40" s="73">
        <f t="shared" si="5"/>
        <v>53016411</v>
      </c>
      <c r="R40" s="73">
        <f t="shared" si="5"/>
        <v>53016411</v>
      </c>
      <c r="S40" s="73">
        <f t="shared" si="5"/>
        <v>51335598</v>
      </c>
      <c r="T40" s="73">
        <f t="shared" si="5"/>
        <v>54252890</v>
      </c>
      <c r="U40" s="73">
        <f t="shared" si="5"/>
        <v>82670834</v>
      </c>
      <c r="V40" s="73">
        <f t="shared" si="5"/>
        <v>82670834</v>
      </c>
      <c r="W40" s="73">
        <f t="shared" si="5"/>
        <v>82670834</v>
      </c>
      <c r="X40" s="73">
        <f t="shared" si="5"/>
        <v>31358</v>
      </c>
      <c r="Y40" s="73">
        <f t="shared" si="5"/>
        <v>82639476</v>
      </c>
      <c r="Z40" s="170">
        <f>+IF(X40&lt;&gt;0,+(Y40/X40)*100,0)</f>
        <v>263535.5443586963</v>
      </c>
      <c r="AA40" s="74">
        <f>+AA34+AA39</f>
        <v>31358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527111354</v>
      </c>
      <c r="D42" s="257">
        <f>+D25-D40</f>
        <v>0</v>
      </c>
      <c r="E42" s="258">
        <f t="shared" si="6"/>
        <v>543699</v>
      </c>
      <c r="F42" s="259">
        <f t="shared" si="6"/>
        <v>945285</v>
      </c>
      <c r="G42" s="259">
        <f t="shared" si="6"/>
        <v>478977524</v>
      </c>
      <c r="H42" s="259">
        <f t="shared" si="6"/>
        <v>544087015</v>
      </c>
      <c r="I42" s="259">
        <f t="shared" si="6"/>
        <v>569138648</v>
      </c>
      <c r="J42" s="259">
        <f t="shared" si="6"/>
        <v>569138648</v>
      </c>
      <c r="K42" s="259">
        <f t="shared" si="6"/>
        <v>569138649</v>
      </c>
      <c r="L42" s="259">
        <f t="shared" si="6"/>
        <v>569138649</v>
      </c>
      <c r="M42" s="259">
        <f t="shared" si="6"/>
        <v>547710851</v>
      </c>
      <c r="N42" s="259">
        <f t="shared" si="6"/>
        <v>547710851</v>
      </c>
      <c r="O42" s="259">
        <f t="shared" si="6"/>
        <v>613415290</v>
      </c>
      <c r="P42" s="259">
        <f t="shared" si="6"/>
        <v>613415289</v>
      </c>
      <c r="Q42" s="259">
        <f t="shared" si="6"/>
        <v>581693911</v>
      </c>
      <c r="R42" s="259">
        <f t="shared" si="6"/>
        <v>581693911</v>
      </c>
      <c r="S42" s="259">
        <f t="shared" si="6"/>
        <v>581693911</v>
      </c>
      <c r="T42" s="259">
        <f t="shared" si="6"/>
        <v>581693911</v>
      </c>
      <c r="U42" s="259">
        <f t="shared" si="6"/>
        <v>519557215</v>
      </c>
      <c r="V42" s="259">
        <f t="shared" si="6"/>
        <v>519557215</v>
      </c>
      <c r="W42" s="259">
        <f t="shared" si="6"/>
        <v>519557215</v>
      </c>
      <c r="X42" s="259">
        <f t="shared" si="6"/>
        <v>945285</v>
      </c>
      <c r="Y42" s="259">
        <f t="shared" si="6"/>
        <v>518611930</v>
      </c>
      <c r="Z42" s="260">
        <f>+IF(X42&lt;&gt;0,+(Y42/X42)*100,0)</f>
        <v>54863.02332100901</v>
      </c>
      <c r="AA42" s="261">
        <f>+AA25-AA40</f>
        <v>945285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97126542</v>
      </c>
      <c r="D45" s="155"/>
      <c r="E45" s="59">
        <v>543699</v>
      </c>
      <c r="F45" s="60">
        <v>423388</v>
      </c>
      <c r="G45" s="60">
        <v>59480825</v>
      </c>
      <c r="H45" s="60">
        <v>91343096</v>
      </c>
      <c r="I45" s="60">
        <v>100119461</v>
      </c>
      <c r="J45" s="60">
        <v>100119461</v>
      </c>
      <c r="K45" s="60">
        <v>100119461</v>
      </c>
      <c r="L45" s="60">
        <v>100119461</v>
      </c>
      <c r="M45" s="60">
        <v>547710851</v>
      </c>
      <c r="N45" s="60">
        <v>547710851</v>
      </c>
      <c r="O45" s="60">
        <v>154853185</v>
      </c>
      <c r="P45" s="60">
        <v>154853184</v>
      </c>
      <c r="Q45" s="60">
        <v>172927207</v>
      </c>
      <c r="R45" s="60">
        <v>172927207</v>
      </c>
      <c r="S45" s="60">
        <v>172927207</v>
      </c>
      <c r="T45" s="60">
        <v>172927207</v>
      </c>
      <c r="U45" s="60">
        <v>110790511</v>
      </c>
      <c r="V45" s="60">
        <v>110790511</v>
      </c>
      <c r="W45" s="60">
        <v>110790511</v>
      </c>
      <c r="X45" s="60">
        <v>423388</v>
      </c>
      <c r="Y45" s="60">
        <v>110367123</v>
      </c>
      <c r="Z45" s="139">
        <v>26067.61</v>
      </c>
      <c r="AA45" s="62">
        <v>423388</v>
      </c>
    </row>
    <row r="46" spans="1:27" ht="13.5">
      <c r="A46" s="249" t="s">
        <v>171</v>
      </c>
      <c r="B46" s="182"/>
      <c r="C46" s="155">
        <v>429984812</v>
      </c>
      <c r="D46" s="155"/>
      <c r="E46" s="59"/>
      <c r="F46" s="60">
        <v>521897</v>
      </c>
      <c r="G46" s="60">
        <v>419496699</v>
      </c>
      <c r="H46" s="60">
        <v>452743919</v>
      </c>
      <c r="I46" s="60">
        <v>469019187</v>
      </c>
      <c r="J46" s="60">
        <v>469019187</v>
      </c>
      <c r="K46" s="60">
        <v>469019188</v>
      </c>
      <c r="L46" s="60">
        <v>469019188</v>
      </c>
      <c r="M46" s="60"/>
      <c r="N46" s="60"/>
      <c r="O46" s="60">
        <v>458562105</v>
      </c>
      <c r="P46" s="60">
        <v>458562105</v>
      </c>
      <c r="Q46" s="60">
        <v>408766704</v>
      </c>
      <c r="R46" s="60">
        <v>408766704</v>
      </c>
      <c r="S46" s="60">
        <v>408766704</v>
      </c>
      <c r="T46" s="60">
        <v>408766704</v>
      </c>
      <c r="U46" s="60">
        <v>408766704</v>
      </c>
      <c r="V46" s="60">
        <v>408766704</v>
      </c>
      <c r="W46" s="60">
        <v>408766704</v>
      </c>
      <c r="X46" s="60">
        <v>521897</v>
      </c>
      <c r="Y46" s="60">
        <v>408244807</v>
      </c>
      <c r="Z46" s="139">
        <v>78223.25</v>
      </c>
      <c r="AA46" s="62">
        <v>521897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527111354</v>
      </c>
      <c r="D48" s="217">
        <f>SUM(D45:D47)</f>
        <v>0</v>
      </c>
      <c r="E48" s="264">
        <f t="shared" si="7"/>
        <v>543699</v>
      </c>
      <c r="F48" s="219">
        <f t="shared" si="7"/>
        <v>945285</v>
      </c>
      <c r="G48" s="219">
        <f t="shared" si="7"/>
        <v>478977524</v>
      </c>
      <c r="H48" s="219">
        <f t="shared" si="7"/>
        <v>544087015</v>
      </c>
      <c r="I48" s="219">
        <f t="shared" si="7"/>
        <v>569138648</v>
      </c>
      <c r="J48" s="219">
        <f t="shared" si="7"/>
        <v>569138648</v>
      </c>
      <c r="K48" s="219">
        <f t="shared" si="7"/>
        <v>569138649</v>
      </c>
      <c r="L48" s="219">
        <f t="shared" si="7"/>
        <v>569138649</v>
      </c>
      <c r="M48" s="219">
        <f t="shared" si="7"/>
        <v>547710851</v>
      </c>
      <c r="N48" s="219">
        <f t="shared" si="7"/>
        <v>547710851</v>
      </c>
      <c r="O48" s="219">
        <f t="shared" si="7"/>
        <v>613415290</v>
      </c>
      <c r="P48" s="219">
        <f t="shared" si="7"/>
        <v>613415289</v>
      </c>
      <c r="Q48" s="219">
        <f t="shared" si="7"/>
        <v>581693911</v>
      </c>
      <c r="R48" s="219">
        <f t="shared" si="7"/>
        <v>581693911</v>
      </c>
      <c r="S48" s="219">
        <f t="shared" si="7"/>
        <v>581693911</v>
      </c>
      <c r="T48" s="219">
        <f t="shared" si="7"/>
        <v>581693911</v>
      </c>
      <c r="U48" s="219">
        <f t="shared" si="7"/>
        <v>519557215</v>
      </c>
      <c r="V48" s="219">
        <f t="shared" si="7"/>
        <v>519557215</v>
      </c>
      <c r="W48" s="219">
        <f t="shared" si="7"/>
        <v>519557215</v>
      </c>
      <c r="X48" s="219">
        <f t="shared" si="7"/>
        <v>945285</v>
      </c>
      <c r="Y48" s="219">
        <f t="shared" si="7"/>
        <v>518611930</v>
      </c>
      <c r="Z48" s="265">
        <f>+IF(X48&lt;&gt;0,+(Y48/X48)*100,0)</f>
        <v>54863.02332100901</v>
      </c>
      <c r="AA48" s="232">
        <f>SUM(AA45:AA47)</f>
        <v>945285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59185714</v>
      </c>
      <c r="D6" s="155"/>
      <c r="E6" s="59">
        <v>22207700</v>
      </c>
      <c r="F6" s="60">
        <v>21228</v>
      </c>
      <c r="G6" s="60">
        <v>486287</v>
      </c>
      <c r="H6" s="60">
        <v>1260062</v>
      </c>
      <c r="I6" s="60">
        <v>1568376</v>
      </c>
      <c r="J6" s="60">
        <v>3314725</v>
      </c>
      <c r="K6" s="60">
        <v>1613915</v>
      </c>
      <c r="L6" s="60">
        <v>583410</v>
      </c>
      <c r="M6" s="60">
        <v>311738</v>
      </c>
      <c r="N6" s="60">
        <v>2509063</v>
      </c>
      <c r="O6" s="60">
        <v>537343</v>
      </c>
      <c r="P6" s="60">
        <v>9458345</v>
      </c>
      <c r="Q6" s="60">
        <v>9433021</v>
      </c>
      <c r="R6" s="60">
        <v>19428709</v>
      </c>
      <c r="S6" s="60">
        <v>7970468</v>
      </c>
      <c r="T6" s="60">
        <v>10299745</v>
      </c>
      <c r="U6" s="60">
        <v>1299018</v>
      </c>
      <c r="V6" s="60">
        <v>19569231</v>
      </c>
      <c r="W6" s="60">
        <v>44821728</v>
      </c>
      <c r="X6" s="60">
        <v>21228</v>
      </c>
      <c r="Y6" s="60">
        <v>44800500</v>
      </c>
      <c r="Z6" s="140">
        <v>211044.38</v>
      </c>
      <c r="AA6" s="62">
        <v>21228</v>
      </c>
    </row>
    <row r="7" spans="1:27" ht="13.5">
      <c r="A7" s="249" t="s">
        <v>178</v>
      </c>
      <c r="B7" s="182"/>
      <c r="C7" s="155">
        <v>39029424</v>
      </c>
      <c r="D7" s="155"/>
      <c r="E7" s="59">
        <v>134993000</v>
      </c>
      <c r="F7" s="60">
        <v>133260</v>
      </c>
      <c r="G7" s="60">
        <v>44282396</v>
      </c>
      <c r="H7" s="60">
        <v>9418596</v>
      </c>
      <c r="I7" s="60">
        <v>27825377</v>
      </c>
      <c r="J7" s="60">
        <v>81526369</v>
      </c>
      <c r="K7" s="60">
        <v>7612251</v>
      </c>
      <c r="L7" s="60">
        <v>42689933</v>
      </c>
      <c r="M7" s="60">
        <v>3684957</v>
      </c>
      <c r="N7" s="60">
        <v>53987141</v>
      </c>
      <c r="O7" s="60">
        <v>9310955</v>
      </c>
      <c r="P7" s="60">
        <v>6663776</v>
      </c>
      <c r="Q7" s="60">
        <v>25221881</v>
      </c>
      <c r="R7" s="60">
        <v>41196612</v>
      </c>
      <c r="S7" s="60">
        <v>1383320</v>
      </c>
      <c r="T7" s="60">
        <v>9904153</v>
      </c>
      <c r="U7" s="60">
        <v>8258209</v>
      </c>
      <c r="V7" s="60">
        <v>19545682</v>
      </c>
      <c r="W7" s="60">
        <v>196255804</v>
      </c>
      <c r="X7" s="60">
        <v>133260</v>
      </c>
      <c r="Y7" s="60">
        <v>196122544</v>
      </c>
      <c r="Z7" s="140">
        <v>147172.85</v>
      </c>
      <c r="AA7" s="62">
        <v>133260</v>
      </c>
    </row>
    <row r="8" spans="1:27" ht="13.5">
      <c r="A8" s="249" t="s">
        <v>179</v>
      </c>
      <c r="B8" s="182"/>
      <c r="C8" s="155"/>
      <c r="D8" s="155"/>
      <c r="E8" s="59">
        <v>48519000</v>
      </c>
      <c r="F8" s="60"/>
      <c r="G8" s="60">
        <v>12290000</v>
      </c>
      <c r="H8" s="60">
        <v>11000000</v>
      </c>
      <c r="I8" s="60"/>
      <c r="J8" s="60">
        <v>23290000</v>
      </c>
      <c r="K8" s="60"/>
      <c r="L8" s="60">
        <v>12412000</v>
      </c>
      <c r="M8" s="60"/>
      <c r="N8" s="60">
        <v>12412000</v>
      </c>
      <c r="O8" s="60"/>
      <c r="P8" s="60"/>
      <c r="Q8" s="60">
        <v>10340000</v>
      </c>
      <c r="R8" s="60">
        <v>10340000</v>
      </c>
      <c r="S8" s="60"/>
      <c r="T8" s="60"/>
      <c r="U8" s="60"/>
      <c r="V8" s="60"/>
      <c r="W8" s="60">
        <v>46042000</v>
      </c>
      <c r="X8" s="60"/>
      <c r="Y8" s="60">
        <v>46042000</v>
      </c>
      <c r="Z8" s="140"/>
      <c r="AA8" s="62"/>
    </row>
    <row r="9" spans="1:27" ht="13.5">
      <c r="A9" s="249" t="s">
        <v>180</v>
      </c>
      <c r="B9" s="182"/>
      <c r="C9" s="155">
        <v>41874</v>
      </c>
      <c r="D9" s="155"/>
      <c r="E9" s="59">
        <v>450000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-96323727</v>
      </c>
      <c r="D12" s="155"/>
      <c r="E12" s="59">
        <v>-87693439</v>
      </c>
      <c r="F12" s="60">
        <v>-125796</v>
      </c>
      <c r="G12" s="60">
        <v>-42740610</v>
      </c>
      <c r="H12" s="60">
        <v>-29328028</v>
      </c>
      <c r="I12" s="60">
        <v>-14123861</v>
      </c>
      <c r="J12" s="60">
        <v>-86192499</v>
      </c>
      <c r="K12" s="60">
        <v>-24047774</v>
      </c>
      <c r="L12" s="60">
        <v>-14488819</v>
      </c>
      <c r="M12" s="60">
        <v>-32818567</v>
      </c>
      <c r="N12" s="60">
        <v>-71355160</v>
      </c>
      <c r="O12" s="60">
        <v>-11435923</v>
      </c>
      <c r="P12" s="60">
        <v>-13139271</v>
      </c>
      <c r="Q12" s="60">
        <v>-16928873</v>
      </c>
      <c r="R12" s="60">
        <v>-41504067</v>
      </c>
      <c r="S12" s="60">
        <v>-34155307</v>
      </c>
      <c r="T12" s="60">
        <v>-15794625</v>
      </c>
      <c r="U12" s="60">
        <v>-7918301</v>
      </c>
      <c r="V12" s="60">
        <v>-57868233</v>
      </c>
      <c r="W12" s="60">
        <v>-256919959</v>
      </c>
      <c r="X12" s="60">
        <v>-125796</v>
      </c>
      <c r="Y12" s="60">
        <v>-256794163</v>
      </c>
      <c r="Z12" s="140">
        <v>204135.4</v>
      </c>
      <c r="AA12" s="62">
        <v>-125796</v>
      </c>
    </row>
    <row r="13" spans="1:27" ht="13.5">
      <c r="A13" s="249" t="s">
        <v>40</v>
      </c>
      <c r="B13" s="182"/>
      <c r="C13" s="155">
        <v>-492051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-61807000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1441234</v>
      </c>
      <c r="D15" s="168">
        <f>SUM(D6:D14)</f>
        <v>0</v>
      </c>
      <c r="E15" s="72">
        <f t="shared" si="0"/>
        <v>56669261</v>
      </c>
      <c r="F15" s="73">
        <f t="shared" si="0"/>
        <v>28692</v>
      </c>
      <c r="G15" s="73">
        <f t="shared" si="0"/>
        <v>14318073</v>
      </c>
      <c r="H15" s="73">
        <f t="shared" si="0"/>
        <v>-7649370</v>
      </c>
      <c r="I15" s="73">
        <f t="shared" si="0"/>
        <v>15269892</v>
      </c>
      <c r="J15" s="73">
        <f t="shared" si="0"/>
        <v>21938595</v>
      </c>
      <c r="K15" s="73">
        <f t="shared" si="0"/>
        <v>-14821608</v>
      </c>
      <c r="L15" s="73">
        <f t="shared" si="0"/>
        <v>41196524</v>
      </c>
      <c r="M15" s="73">
        <f t="shared" si="0"/>
        <v>-28821872</v>
      </c>
      <c r="N15" s="73">
        <f t="shared" si="0"/>
        <v>-2446956</v>
      </c>
      <c r="O15" s="73">
        <f t="shared" si="0"/>
        <v>-1587625</v>
      </c>
      <c r="P15" s="73">
        <f t="shared" si="0"/>
        <v>2982850</v>
      </c>
      <c r="Q15" s="73">
        <f t="shared" si="0"/>
        <v>28066029</v>
      </c>
      <c r="R15" s="73">
        <f t="shared" si="0"/>
        <v>29461254</v>
      </c>
      <c r="S15" s="73">
        <f t="shared" si="0"/>
        <v>-24801519</v>
      </c>
      <c r="T15" s="73">
        <f t="shared" si="0"/>
        <v>4409273</v>
      </c>
      <c r="U15" s="73">
        <f t="shared" si="0"/>
        <v>1638926</v>
      </c>
      <c r="V15" s="73">
        <f t="shared" si="0"/>
        <v>-18753320</v>
      </c>
      <c r="W15" s="73">
        <f t="shared" si="0"/>
        <v>30199573</v>
      </c>
      <c r="X15" s="73">
        <f t="shared" si="0"/>
        <v>28692</v>
      </c>
      <c r="Y15" s="73">
        <f t="shared" si="0"/>
        <v>30170881</v>
      </c>
      <c r="Z15" s="170">
        <f>+IF(X15&lt;&gt;0,+(Y15/X15)*100,0)</f>
        <v>105154.33221803987</v>
      </c>
      <c r="AA15" s="74">
        <f>SUM(AA6:AA14)</f>
        <v>28692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283015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-493806</v>
      </c>
      <c r="D24" s="155"/>
      <c r="E24" s="59"/>
      <c r="F24" s="60">
        <v>-8952</v>
      </c>
      <c r="G24" s="60"/>
      <c r="H24" s="60"/>
      <c r="I24" s="60"/>
      <c r="J24" s="60"/>
      <c r="K24" s="60"/>
      <c r="L24" s="60">
        <v>-13118792</v>
      </c>
      <c r="M24" s="60">
        <v>-4417727</v>
      </c>
      <c r="N24" s="60">
        <v>-17536519</v>
      </c>
      <c r="O24" s="60">
        <v>-544682</v>
      </c>
      <c r="P24" s="60">
        <v>-1753226</v>
      </c>
      <c r="Q24" s="60">
        <v>-1862788</v>
      </c>
      <c r="R24" s="60">
        <v>-4160696</v>
      </c>
      <c r="S24" s="60">
        <v>-238826</v>
      </c>
      <c r="T24" s="60">
        <v>-7172057</v>
      </c>
      <c r="U24" s="60"/>
      <c r="V24" s="60">
        <v>-7410883</v>
      </c>
      <c r="W24" s="60">
        <v>-29108098</v>
      </c>
      <c r="X24" s="60">
        <v>-8952</v>
      </c>
      <c r="Y24" s="60">
        <v>-29099146</v>
      </c>
      <c r="Z24" s="140">
        <v>325057.48</v>
      </c>
      <c r="AA24" s="62">
        <v>-8952</v>
      </c>
    </row>
    <row r="25" spans="1:27" ht="13.5">
      <c r="A25" s="250" t="s">
        <v>191</v>
      </c>
      <c r="B25" s="251"/>
      <c r="C25" s="168">
        <f aca="true" t="shared" si="1" ref="C25:Y25">SUM(C19:C24)</f>
        <v>-210791</v>
      </c>
      <c r="D25" s="168">
        <f>SUM(D19:D24)</f>
        <v>0</v>
      </c>
      <c r="E25" s="72">
        <f t="shared" si="1"/>
        <v>0</v>
      </c>
      <c r="F25" s="73">
        <f t="shared" si="1"/>
        <v>-8952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-13118792</v>
      </c>
      <c r="M25" s="73">
        <f t="shared" si="1"/>
        <v>-4417727</v>
      </c>
      <c r="N25" s="73">
        <f t="shared" si="1"/>
        <v>-17536519</v>
      </c>
      <c r="O25" s="73">
        <f t="shared" si="1"/>
        <v>-544682</v>
      </c>
      <c r="P25" s="73">
        <f t="shared" si="1"/>
        <v>-1753226</v>
      </c>
      <c r="Q25" s="73">
        <f t="shared" si="1"/>
        <v>-1862788</v>
      </c>
      <c r="R25" s="73">
        <f t="shared" si="1"/>
        <v>-4160696</v>
      </c>
      <c r="S25" s="73">
        <f t="shared" si="1"/>
        <v>-238826</v>
      </c>
      <c r="T25" s="73">
        <f t="shared" si="1"/>
        <v>-7172057</v>
      </c>
      <c r="U25" s="73">
        <f t="shared" si="1"/>
        <v>0</v>
      </c>
      <c r="V25" s="73">
        <f t="shared" si="1"/>
        <v>-7410883</v>
      </c>
      <c r="W25" s="73">
        <f t="shared" si="1"/>
        <v>-29108098</v>
      </c>
      <c r="X25" s="73">
        <f t="shared" si="1"/>
        <v>-8952</v>
      </c>
      <c r="Y25" s="73">
        <f t="shared" si="1"/>
        <v>-29099146</v>
      </c>
      <c r="Z25" s="170">
        <f>+IF(X25&lt;&gt;0,+(Y25/X25)*100,0)</f>
        <v>325057.4843610366</v>
      </c>
      <c r="AA25" s="74">
        <f>SUM(AA19:AA24)</f>
        <v>-8952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-367232</v>
      </c>
      <c r="D33" s="155"/>
      <c r="E33" s="59"/>
      <c r="F33" s="60">
        <v>-7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-7</v>
      </c>
      <c r="Y33" s="60">
        <v>7</v>
      </c>
      <c r="Z33" s="140">
        <v>-100</v>
      </c>
      <c r="AA33" s="62">
        <v>-7</v>
      </c>
    </row>
    <row r="34" spans="1:27" ht="13.5">
      <c r="A34" s="250" t="s">
        <v>197</v>
      </c>
      <c r="B34" s="251"/>
      <c r="C34" s="168">
        <f aca="true" t="shared" si="2" ref="C34:Y34">SUM(C29:C33)</f>
        <v>-367232</v>
      </c>
      <c r="D34" s="168">
        <f>SUM(D29:D33)</f>
        <v>0</v>
      </c>
      <c r="E34" s="72">
        <f t="shared" si="2"/>
        <v>15000000</v>
      </c>
      <c r="F34" s="73">
        <f t="shared" si="2"/>
        <v>-7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-7</v>
      </c>
      <c r="Y34" s="73">
        <f t="shared" si="2"/>
        <v>7</v>
      </c>
      <c r="Z34" s="170">
        <f>+IF(X34&lt;&gt;0,+(Y34/X34)*100,0)</f>
        <v>-100</v>
      </c>
      <c r="AA34" s="74">
        <f>SUM(AA29:AA33)</f>
        <v>-7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863211</v>
      </c>
      <c r="D36" s="153">
        <f>+D15+D25+D34</f>
        <v>0</v>
      </c>
      <c r="E36" s="99">
        <f t="shared" si="3"/>
        <v>71669261</v>
      </c>
      <c r="F36" s="100">
        <f t="shared" si="3"/>
        <v>19733</v>
      </c>
      <c r="G36" s="100">
        <f t="shared" si="3"/>
        <v>14318073</v>
      </c>
      <c r="H36" s="100">
        <f t="shared" si="3"/>
        <v>-7649370</v>
      </c>
      <c r="I36" s="100">
        <f t="shared" si="3"/>
        <v>15269892</v>
      </c>
      <c r="J36" s="100">
        <f t="shared" si="3"/>
        <v>21938595</v>
      </c>
      <c r="K36" s="100">
        <f t="shared" si="3"/>
        <v>-14821608</v>
      </c>
      <c r="L36" s="100">
        <f t="shared" si="3"/>
        <v>28077732</v>
      </c>
      <c r="M36" s="100">
        <f t="shared" si="3"/>
        <v>-33239599</v>
      </c>
      <c r="N36" s="100">
        <f t="shared" si="3"/>
        <v>-19983475</v>
      </c>
      <c r="O36" s="100">
        <f t="shared" si="3"/>
        <v>-2132307</v>
      </c>
      <c r="P36" s="100">
        <f t="shared" si="3"/>
        <v>1229624</v>
      </c>
      <c r="Q36" s="100">
        <f t="shared" si="3"/>
        <v>26203241</v>
      </c>
      <c r="R36" s="100">
        <f t="shared" si="3"/>
        <v>25300558</v>
      </c>
      <c r="S36" s="100">
        <f t="shared" si="3"/>
        <v>-25040345</v>
      </c>
      <c r="T36" s="100">
        <f t="shared" si="3"/>
        <v>-2762784</v>
      </c>
      <c r="U36" s="100">
        <f t="shared" si="3"/>
        <v>1638926</v>
      </c>
      <c r="V36" s="100">
        <f t="shared" si="3"/>
        <v>-26164203</v>
      </c>
      <c r="W36" s="100">
        <f t="shared" si="3"/>
        <v>1091475</v>
      </c>
      <c r="X36" s="100">
        <f t="shared" si="3"/>
        <v>19733</v>
      </c>
      <c r="Y36" s="100">
        <f t="shared" si="3"/>
        <v>1071742</v>
      </c>
      <c r="Z36" s="137">
        <f>+IF(X36&lt;&gt;0,+(Y36/X36)*100,0)</f>
        <v>5431.2167435260735</v>
      </c>
      <c r="AA36" s="102">
        <f>+AA15+AA25+AA34</f>
        <v>19733</v>
      </c>
    </row>
    <row r="37" spans="1:27" ht="13.5">
      <c r="A37" s="249" t="s">
        <v>199</v>
      </c>
      <c r="B37" s="182"/>
      <c r="C37" s="153">
        <v>6859152</v>
      </c>
      <c r="D37" s="153"/>
      <c r="E37" s="99"/>
      <c r="F37" s="100"/>
      <c r="G37" s="100">
        <v>1987547</v>
      </c>
      <c r="H37" s="100">
        <v>16305620</v>
      </c>
      <c r="I37" s="100">
        <v>8656250</v>
      </c>
      <c r="J37" s="100">
        <v>1987547</v>
      </c>
      <c r="K37" s="100">
        <v>23926142</v>
      </c>
      <c r="L37" s="100">
        <v>9104534</v>
      </c>
      <c r="M37" s="100">
        <v>37182266</v>
      </c>
      <c r="N37" s="100">
        <v>23926142</v>
      </c>
      <c r="O37" s="100">
        <v>3942667</v>
      </c>
      <c r="P37" s="100">
        <v>1810360</v>
      </c>
      <c r="Q37" s="100">
        <v>3039984</v>
      </c>
      <c r="R37" s="100">
        <v>3942667</v>
      </c>
      <c r="S37" s="100">
        <v>29243225</v>
      </c>
      <c r="T37" s="100">
        <v>4202880</v>
      </c>
      <c r="U37" s="100">
        <v>1440096</v>
      </c>
      <c r="V37" s="100">
        <v>29243225</v>
      </c>
      <c r="W37" s="100">
        <v>1987547</v>
      </c>
      <c r="X37" s="100"/>
      <c r="Y37" s="100">
        <v>1987547</v>
      </c>
      <c r="Z37" s="137"/>
      <c r="AA37" s="102"/>
    </row>
    <row r="38" spans="1:27" ht="13.5">
      <c r="A38" s="269" t="s">
        <v>200</v>
      </c>
      <c r="B38" s="256"/>
      <c r="C38" s="257">
        <v>7722363</v>
      </c>
      <c r="D38" s="257"/>
      <c r="E38" s="258">
        <v>71669261</v>
      </c>
      <c r="F38" s="259">
        <v>19733</v>
      </c>
      <c r="G38" s="259">
        <v>16305620</v>
      </c>
      <c r="H38" s="259">
        <v>8656250</v>
      </c>
      <c r="I38" s="259">
        <v>23926142</v>
      </c>
      <c r="J38" s="259">
        <v>23926142</v>
      </c>
      <c r="K38" s="259">
        <v>9104534</v>
      </c>
      <c r="L38" s="259">
        <v>37182266</v>
      </c>
      <c r="M38" s="259">
        <v>3942667</v>
      </c>
      <c r="N38" s="259">
        <v>3942667</v>
      </c>
      <c r="O38" s="259">
        <v>1810360</v>
      </c>
      <c r="P38" s="259">
        <v>3039984</v>
      </c>
      <c r="Q38" s="259">
        <v>29243225</v>
      </c>
      <c r="R38" s="259">
        <v>1810360</v>
      </c>
      <c r="S38" s="259">
        <v>4202880</v>
      </c>
      <c r="T38" s="259">
        <v>1440096</v>
      </c>
      <c r="U38" s="259">
        <v>3079022</v>
      </c>
      <c r="V38" s="259">
        <v>3079022</v>
      </c>
      <c r="W38" s="259">
        <v>3079022</v>
      </c>
      <c r="X38" s="259">
        <v>19733</v>
      </c>
      <c r="Y38" s="259">
        <v>3059289</v>
      </c>
      <c r="Z38" s="260">
        <v>15503.42</v>
      </c>
      <c r="AA38" s="261">
        <v>19733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55180508</v>
      </c>
      <c r="D5" s="200">
        <f t="shared" si="0"/>
        <v>0</v>
      </c>
      <c r="E5" s="106">
        <f t="shared" si="0"/>
        <v>1370</v>
      </c>
      <c r="F5" s="106">
        <f t="shared" si="0"/>
        <v>0</v>
      </c>
      <c r="G5" s="106">
        <f t="shared" si="0"/>
        <v>0</v>
      </c>
      <c r="H5" s="106">
        <f t="shared" si="0"/>
        <v>784253</v>
      </c>
      <c r="I5" s="106">
        <f t="shared" si="0"/>
        <v>0</v>
      </c>
      <c r="J5" s="106">
        <f t="shared" si="0"/>
        <v>784253</v>
      </c>
      <c r="K5" s="106">
        <f t="shared" si="0"/>
        <v>4480642</v>
      </c>
      <c r="L5" s="106">
        <f t="shared" si="0"/>
        <v>2004639</v>
      </c>
      <c r="M5" s="106">
        <f t="shared" si="0"/>
        <v>747692</v>
      </c>
      <c r="N5" s="106">
        <f t="shared" si="0"/>
        <v>7232973</v>
      </c>
      <c r="O5" s="106">
        <f t="shared" si="0"/>
        <v>0</v>
      </c>
      <c r="P5" s="106">
        <f t="shared" si="0"/>
        <v>154073</v>
      </c>
      <c r="Q5" s="106">
        <f t="shared" si="0"/>
        <v>198000</v>
      </c>
      <c r="R5" s="106">
        <f t="shared" si="0"/>
        <v>352073</v>
      </c>
      <c r="S5" s="106">
        <f t="shared" si="0"/>
        <v>0</v>
      </c>
      <c r="T5" s="106">
        <f t="shared" si="0"/>
        <v>0</v>
      </c>
      <c r="U5" s="106">
        <f t="shared" si="0"/>
        <v>11165038</v>
      </c>
      <c r="V5" s="106">
        <f t="shared" si="0"/>
        <v>11165038</v>
      </c>
      <c r="W5" s="106">
        <f t="shared" si="0"/>
        <v>19534337</v>
      </c>
      <c r="X5" s="106">
        <f t="shared" si="0"/>
        <v>0</v>
      </c>
      <c r="Y5" s="106">
        <f t="shared" si="0"/>
        <v>19534337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48056860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>
        <v>721193</v>
      </c>
      <c r="I7" s="60"/>
      <c r="J7" s="60">
        <v>721193</v>
      </c>
      <c r="K7" s="60">
        <v>4090220</v>
      </c>
      <c r="L7" s="60">
        <v>1008639</v>
      </c>
      <c r="M7" s="60">
        <v>747692</v>
      </c>
      <c r="N7" s="60">
        <v>5846551</v>
      </c>
      <c r="O7" s="60"/>
      <c r="P7" s="60">
        <v>154073</v>
      </c>
      <c r="Q7" s="60"/>
      <c r="R7" s="60">
        <v>154073</v>
      </c>
      <c r="S7" s="60"/>
      <c r="T7" s="60"/>
      <c r="U7" s="60">
        <v>11165038</v>
      </c>
      <c r="V7" s="60">
        <v>11165038</v>
      </c>
      <c r="W7" s="60">
        <v>17886855</v>
      </c>
      <c r="X7" s="60"/>
      <c r="Y7" s="60">
        <v>17886855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63060</v>
      </c>
      <c r="I10" s="60"/>
      <c r="J10" s="60">
        <v>63060</v>
      </c>
      <c r="K10" s="60">
        <v>390422</v>
      </c>
      <c r="L10" s="60"/>
      <c r="M10" s="60"/>
      <c r="N10" s="60">
        <v>390422</v>
      </c>
      <c r="O10" s="60"/>
      <c r="P10" s="60"/>
      <c r="Q10" s="60"/>
      <c r="R10" s="60"/>
      <c r="S10" s="60"/>
      <c r="T10" s="60"/>
      <c r="U10" s="60"/>
      <c r="V10" s="60"/>
      <c r="W10" s="60">
        <v>453482</v>
      </c>
      <c r="X10" s="60"/>
      <c r="Y10" s="60">
        <v>453482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48056860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784253</v>
      </c>
      <c r="I11" s="295">
        <f t="shared" si="1"/>
        <v>0</v>
      </c>
      <c r="J11" s="295">
        <f t="shared" si="1"/>
        <v>784253</v>
      </c>
      <c r="K11" s="295">
        <f t="shared" si="1"/>
        <v>4480642</v>
      </c>
      <c r="L11" s="295">
        <f t="shared" si="1"/>
        <v>1008639</v>
      </c>
      <c r="M11" s="295">
        <f t="shared" si="1"/>
        <v>747692</v>
      </c>
      <c r="N11" s="295">
        <f t="shared" si="1"/>
        <v>6236973</v>
      </c>
      <c r="O11" s="295">
        <f t="shared" si="1"/>
        <v>0</v>
      </c>
      <c r="P11" s="295">
        <f t="shared" si="1"/>
        <v>154073</v>
      </c>
      <c r="Q11" s="295">
        <f t="shared" si="1"/>
        <v>0</v>
      </c>
      <c r="R11" s="295">
        <f t="shared" si="1"/>
        <v>154073</v>
      </c>
      <c r="S11" s="295">
        <f t="shared" si="1"/>
        <v>0</v>
      </c>
      <c r="T11" s="295">
        <f t="shared" si="1"/>
        <v>0</v>
      </c>
      <c r="U11" s="295">
        <f t="shared" si="1"/>
        <v>11165038</v>
      </c>
      <c r="V11" s="295">
        <f t="shared" si="1"/>
        <v>11165038</v>
      </c>
      <c r="W11" s="295">
        <f t="shared" si="1"/>
        <v>18340337</v>
      </c>
      <c r="X11" s="295">
        <f t="shared" si="1"/>
        <v>0</v>
      </c>
      <c r="Y11" s="295">
        <f t="shared" si="1"/>
        <v>18340337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5640207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1483441</v>
      </c>
      <c r="D15" s="156"/>
      <c r="E15" s="60">
        <v>1370</v>
      </c>
      <c r="F15" s="60"/>
      <c r="G15" s="60"/>
      <c r="H15" s="60"/>
      <c r="I15" s="60"/>
      <c r="J15" s="60"/>
      <c r="K15" s="60"/>
      <c r="L15" s="60">
        <v>996000</v>
      </c>
      <c r="M15" s="60"/>
      <c r="N15" s="60">
        <v>996000</v>
      </c>
      <c r="O15" s="60"/>
      <c r="P15" s="60"/>
      <c r="Q15" s="60">
        <v>198000</v>
      </c>
      <c r="R15" s="60">
        <v>198000</v>
      </c>
      <c r="S15" s="60"/>
      <c r="T15" s="60"/>
      <c r="U15" s="60"/>
      <c r="V15" s="60"/>
      <c r="W15" s="60">
        <v>1194000</v>
      </c>
      <c r="X15" s="60"/>
      <c r="Y15" s="60">
        <v>1194000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22932653</v>
      </c>
      <c r="D20" s="154">
        <f t="shared" si="2"/>
        <v>0</v>
      </c>
      <c r="E20" s="100">
        <f t="shared" si="2"/>
        <v>880</v>
      </c>
      <c r="F20" s="100">
        <f t="shared" si="2"/>
        <v>13229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192025</v>
      </c>
      <c r="M20" s="100">
        <f t="shared" si="2"/>
        <v>0</v>
      </c>
      <c r="N20" s="100">
        <f t="shared" si="2"/>
        <v>192025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192025</v>
      </c>
      <c r="X20" s="100">
        <f t="shared" si="2"/>
        <v>13229</v>
      </c>
      <c r="Y20" s="100">
        <f t="shared" si="2"/>
        <v>178796</v>
      </c>
      <c r="Z20" s="137">
        <f>+IF(X20&lt;&gt;0,+(Y20/X20)*100,0)</f>
        <v>1351.5458462468819</v>
      </c>
      <c r="AA20" s="153">
        <f>SUM(AA26:AA33)</f>
        <v>13229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22932653</v>
      </c>
      <c r="D25" s="156"/>
      <c r="E25" s="60"/>
      <c r="F25" s="60">
        <v>13647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13647</v>
      </c>
      <c r="Y25" s="60">
        <v>-13647</v>
      </c>
      <c r="Z25" s="140">
        <v>-100</v>
      </c>
      <c r="AA25" s="155">
        <v>13647</v>
      </c>
    </row>
    <row r="26" spans="1:27" ht="13.5">
      <c r="A26" s="292" t="s">
        <v>209</v>
      </c>
      <c r="B26" s="302"/>
      <c r="C26" s="293">
        <f aca="true" t="shared" si="3" ref="C26:Y26">SUM(C21:C25)</f>
        <v>22932653</v>
      </c>
      <c r="D26" s="294">
        <f t="shared" si="3"/>
        <v>0</v>
      </c>
      <c r="E26" s="295">
        <f t="shared" si="3"/>
        <v>0</v>
      </c>
      <c r="F26" s="295">
        <f t="shared" si="3"/>
        <v>13647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13647</v>
      </c>
      <c r="Y26" s="295">
        <f t="shared" si="3"/>
        <v>-13647</v>
      </c>
      <c r="Z26" s="296">
        <f>+IF(X26&lt;&gt;0,+(Y26/X26)*100,0)</f>
        <v>-100</v>
      </c>
      <c r="AA26" s="297">
        <f>SUM(AA21:AA25)</f>
        <v>13647</v>
      </c>
    </row>
    <row r="27" spans="1:27" ht="13.5">
      <c r="A27" s="298" t="s">
        <v>210</v>
      </c>
      <c r="B27" s="147"/>
      <c r="C27" s="62"/>
      <c r="D27" s="156"/>
      <c r="E27" s="60"/>
      <c r="F27" s="60">
        <v>-418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-418</v>
      </c>
      <c r="Y27" s="60">
        <v>418</v>
      </c>
      <c r="Z27" s="140">
        <v>-100</v>
      </c>
      <c r="AA27" s="155">
        <v>-418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430</v>
      </c>
      <c r="F30" s="60"/>
      <c r="G30" s="60"/>
      <c r="H30" s="60"/>
      <c r="I30" s="60"/>
      <c r="J30" s="60"/>
      <c r="K30" s="60"/>
      <c r="L30" s="60">
        <v>192025</v>
      </c>
      <c r="M30" s="60"/>
      <c r="N30" s="60">
        <v>192025</v>
      </c>
      <c r="O30" s="60"/>
      <c r="P30" s="60"/>
      <c r="Q30" s="60"/>
      <c r="R30" s="60"/>
      <c r="S30" s="60"/>
      <c r="T30" s="60"/>
      <c r="U30" s="60"/>
      <c r="V30" s="60"/>
      <c r="W30" s="60">
        <v>192025</v>
      </c>
      <c r="X30" s="60"/>
      <c r="Y30" s="60">
        <v>192025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>
        <v>450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48056860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721193</v>
      </c>
      <c r="I37" s="60">
        <f t="shared" si="4"/>
        <v>0</v>
      </c>
      <c r="J37" s="60">
        <f t="shared" si="4"/>
        <v>721193</v>
      </c>
      <c r="K37" s="60">
        <f t="shared" si="4"/>
        <v>4090220</v>
      </c>
      <c r="L37" s="60">
        <f t="shared" si="4"/>
        <v>1008639</v>
      </c>
      <c r="M37" s="60">
        <f t="shared" si="4"/>
        <v>747692</v>
      </c>
      <c r="N37" s="60">
        <f t="shared" si="4"/>
        <v>5846551</v>
      </c>
      <c r="O37" s="60">
        <f t="shared" si="4"/>
        <v>0</v>
      </c>
      <c r="P37" s="60">
        <f t="shared" si="4"/>
        <v>154073</v>
      </c>
      <c r="Q37" s="60">
        <f t="shared" si="4"/>
        <v>0</v>
      </c>
      <c r="R37" s="60">
        <f t="shared" si="4"/>
        <v>154073</v>
      </c>
      <c r="S37" s="60">
        <f t="shared" si="4"/>
        <v>0</v>
      </c>
      <c r="T37" s="60">
        <f t="shared" si="4"/>
        <v>0</v>
      </c>
      <c r="U37" s="60">
        <f t="shared" si="4"/>
        <v>11165038</v>
      </c>
      <c r="V37" s="60">
        <f t="shared" si="4"/>
        <v>11165038</v>
      </c>
      <c r="W37" s="60">
        <f t="shared" si="4"/>
        <v>17886855</v>
      </c>
      <c r="X37" s="60">
        <f t="shared" si="4"/>
        <v>0</v>
      </c>
      <c r="Y37" s="60">
        <f t="shared" si="4"/>
        <v>17886855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22932653</v>
      </c>
      <c r="D40" s="156">
        <f t="shared" si="4"/>
        <v>0</v>
      </c>
      <c r="E40" s="60">
        <f t="shared" si="4"/>
        <v>0</v>
      </c>
      <c r="F40" s="60">
        <f t="shared" si="4"/>
        <v>13647</v>
      </c>
      <c r="G40" s="60">
        <f t="shared" si="4"/>
        <v>0</v>
      </c>
      <c r="H40" s="60">
        <f t="shared" si="4"/>
        <v>63060</v>
      </c>
      <c r="I40" s="60">
        <f t="shared" si="4"/>
        <v>0</v>
      </c>
      <c r="J40" s="60">
        <f t="shared" si="4"/>
        <v>63060</v>
      </c>
      <c r="K40" s="60">
        <f t="shared" si="4"/>
        <v>390422</v>
      </c>
      <c r="L40" s="60">
        <f t="shared" si="4"/>
        <v>0</v>
      </c>
      <c r="M40" s="60">
        <f t="shared" si="4"/>
        <v>0</v>
      </c>
      <c r="N40" s="60">
        <f t="shared" si="4"/>
        <v>390422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453482</v>
      </c>
      <c r="X40" s="60">
        <f t="shared" si="4"/>
        <v>13647</v>
      </c>
      <c r="Y40" s="60">
        <f t="shared" si="4"/>
        <v>439835</v>
      </c>
      <c r="Z40" s="140">
        <f t="shared" si="5"/>
        <v>3222.942771305048</v>
      </c>
      <c r="AA40" s="155">
        <f>AA10+AA25</f>
        <v>13647</v>
      </c>
    </row>
    <row r="41" spans="1:27" ht="13.5">
      <c r="A41" s="292" t="s">
        <v>209</v>
      </c>
      <c r="B41" s="142"/>
      <c r="C41" s="293">
        <f aca="true" t="shared" si="6" ref="C41:Y41">SUM(C36:C40)</f>
        <v>70989513</v>
      </c>
      <c r="D41" s="294">
        <f t="shared" si="6"/>
        <v>0</v>
      </c>
      <c r="E41" s="295">
        <f t="shared" si="6"/>
        <v>0</v>
      </c>
      <c r="F41" s="295">
        <f t="shared" si="6"/>
        <v>13647</v>
      </c>
      <c r="G41" s="295">
        <f t="shared" si="6"/>
        <v>0</v>
      </c>
      <c r="H41" s="295">
        <f t="shared" si="6"/>
        <v>784253</v>
      </c>
      <c r="I41" s="295">
        <f t="shared" si="6"/>
        <v>0</v>
      </c>
      <c r="J41" s="295">
        <f t="shared" si="6"/>
        <v>784253</v>
      </c>
      <c r="K41" s="295">
        <f t="shared" si="6"/>
        <v>4480642</v>
      </c>
      <c r="L41" s="295">
        <f t="shared" si="6"/>
        <v>1008639</v>
      </c>
      <c r="M41" s="295">
        <f t="shared" si="6"/>
        <v>747692</v>
      </c>
      <c r="N41" s="295">
        <f t="shared" si="6"/>
        <v>6236973</v>
      </c>
      <c r="O41" s="295">
        <f t="shared" si="6"/>
        <v>0</v>
      </c>
      <c r="P41" s="295">
        <f t="shared" si="6"/>
        <v>154073</v>
      </c>
      <c r="Q41" s="295">
        <f t="shared" si="6"/>
        <v>0</v>
      </c>
      <c r="R41" s="295">
        <f t="shared" si="6"/>
        <v>154073</v>
      </c>
      <c r="S41" s="295">
        <f t="shared" si="6"/>
        <v>0</v>
      </c>
      <c r="T41" s="295">
        <f t="shared" si="6"/>
        <v>0</v>
      </c>
      <c r="U41" s="295">
        <f t="shared" si="6"/>
        <v>11165038</v>
      </c>
      <c r="V41" s="295">
        <f t="shared" si="6"/>
        <v>11165038</v>
      </c>
      <c r="W41" s="295">
        <f t="shared" si="6"/>
        <v>18340337</v>
      </c>
      <c r="X41" s="295">
        <f t="shared" si="6"/>
        <v>13647</v>
      </c>
      <c r="Y41" s="295">
        <f t="shared" si="6"/>
        <v>18326690</v>
      </c>
      <c r="Z41" s="296">
        <f t="shared" si="5"/>
        <v>134290.97970249873</v>
      </c>
      <c r="AA41" s="297">
        <f>SUM(AA36:AA40)</f>
        <v>13647</v>
      </c>
    </row>
    <row r="42" spans="1:27" ht="13.5">
      <c r="A42" s="298" t="s">
        <v>210</v>
      </c>
      <c r="B42" s="136"/>
      <c r="C42" s="95">
        <f aca="true" t="shared" si="7" ref="C42:Y48">C12+C27</f>
        <v>5640207</v>
      </c>
      <c r="D42" s="129">
        <f t="shared" si="7"/>
        <v>0</v>
      </c>
      <c r="E42" s="54">
        <f t="shared" si="7"/>
        <v>0</v>
      </c>
      <c r="F42" s="54">
        <f t="shared" si="7"/>
        <v>-418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-418</v>
      </c>
      <c r="Y42" s="54">
        <f t="shared" si="7"/>
        <v>418</v>
      </c>
      <c r="Z42" s="184">
        <f t="shared" si="5"/>
        <v>-100</v>
      </c>
      <c r="AA42" s="130">
        <f aca="true" t="shared" si="8" ref="AA42:AA48">AA12+AA27</f>
        <v>-418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1483441</v>
      </c>
      <c r="D45" s="129">
        <f t="shared" si="7"/>
        <v>0</v>
      </c>
      <c r="E45" s="54">
        <f t="shared" si="7"/>
        <v>1800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1188025</v>
      </c>
      <c r="M45" s="54">
        <f t="shared" si="7"/>
        <v>0</v>
      </c>
      <c r="N45" s="54">
        <f t="shared" si="7"/>
        <v>1188025</v>
      </c>
      <c r="O45" s="54">
        <f t="shared" si="7"/>
        <v>0</v>
      </c>
      <c r="P45" s="54">
        <f t="shared" si="7"/>
        <v>0</v>
      </c>
      <c r="Q45" s="54">
        <f t="shared" si="7"/>
        <v>198000</v>
      </c>
      <c r="R45" s="54">
        <f t="shared" si="7"/>
        <v>198000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1386025</v>
      </c>
      <c r="X45" s="54">
        <f t="shared" si="7"/>
        <v>0</v>
      </c>
      <c r="Y45" s="54">
        <f t="shared" si="7"/>
        <v>1386025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450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78113161</v>
      </c>
      <c r="D49" s="218">
        <f t="shared" si="9"/>
        <v>0</v>
      </c>
      <c r="E49" s="220">
        <f t="shared" si="9"/>
        <v>2250</v>
      </c>
      <c r="F49" s="220">
        <f t="shared" si="9"/>
        <v>13229</v>
      </c>
      <c r="G49" s="220">
        <f t="shared" si="9"/>
        <v>0</v>
      </c>
      <c r="H49" s="220">
        <f t="shared" si="9"/>
        <v>784253</v>
      </c>
      <c r="I49" s="220">
        <f t="shared" si="9"/>
        <v>0</v>
      </c>
      <c r="J49" s="220">
        <f t="shared" si="9"/>
        <v>784253</v>
      </c>
      <c r="K49" s="220">
        <f t="shared" si="9"/>
        <v>4480642</v>
      </c>
      <c r="L49" s="220">
        <f t="shared" si="9"/>
        <v>2196664</v>
      </c>
      <c r="M49" s="220">
        <f t="shared" si="9"/>
        <v>747692</v>
      </c>
      <c r="N49" s="220">
        <f t="shared" si="9"/>
        <v>7424998</v>
      </c>
      <c r="O49" s="220">
        <f t="shared" si="9"/>
        <v>0</v>
      </c>
      <c r="P49" s="220">
        <f t="shared" si="9"/>
        <v>154073</v>
      </c>
      <c r="Q49" s="220">
        <f t="shared" si="9"/>
        <v>198000</v>
      </c>
      <c r="R49" s="220">
        <f t="shared" si="9"/>
        <v>352073</v>
      </c>
      <c r="S49" s="220">
        <f t="shared" si="9"/>
        <v>0</v>
      </c>
      <c r="T49" s="220">
        <f t="shared" si="9"/>
        <v>0</v>
      </c>
      <c r="U49" s="220">
        <f t="shared" si="9"/>
        <v>11165038</v>
      </c>
      <c r="V49" s="220">
        <f t="shared" si="9"/>
        <v>11165038</v>
      </c>
      <c r="W49" s="220">
        <f t="shared" si="9"/>
        <v>19726362</v>
      </c>
      <c r="X49" s="220">
        <f t="shared" si="9"/>
        <v>13229</v>
      </c>
      <c r="Y49" s="220">
        <f t="shared" si="9"/>
        <v>19713133</v>
      </c>
      <c r="Z49" s="221">
        <f t="shared" si="5"/>
        <v>149014.53624612594</v>
      </c>
      <c r="AA49" s="222">
        <f>SUM(AA41:AA48)</f>
        <v>13229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83849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2509308</v>
      </c>
      <c r="I51" s="54">
        <f t="shared" si="10"/>
        <v>0</v>
      </c>
      <c r="J51" s="54">
        <f t="shared" si="10"/>
        <v>2509308</v>
      </c>
      <c r="K51" s="54">
        <f t="shared" si="10"/>
        <v>1135055</v>
      </c>
      <c r="L51" s="54">
        <f t="shared" si="10"/>
        <v>10922128</v>
      </c>
      <c r="M51" s="54">
        <f t="shared" si="10"/>
        <v>3670035</v>
      </c>
      <c r="N51" s="54">
        <f t="shared" si="10"/>
        <v>15727218</v>
      </c>
      <c r="O51" s="54">
        <f t="shared" si="10"/>
        <v>0</v>
      </c>
      <c r="P51" s="54">
        <f t="shared" si="10"/>
        <v>1599153</v>
      </c>
      <c r="Q51" s="54">
        <f t="shared" si="10"/>
        <v>1671761</v>
      </c>
      <c r="R51" s="54">
        <f t="shared" si="10"/>
        <v>3270914</v>
      </c>
      <c r="S51" s="54">
        <f t="shared" si="10"/>
        <v>0</v>
      </c>
      <c r="T51" s="54">
        <f t="shared" si="10"/>
        <v>7255439</v>
      </c>
      <c r="U51" s="54">
        <f t="shared" si="10"/>
        <v>5006484</v>
      </c>
      <c r="V51" s="54">
        <f t="shared" si="10"/>
        <v>12261923</v>
      </c>
      <c r="W51" s="54">
        <f t="shared" si="10"/>
        <v>33769363</v>
      </c>
      <c r="X51" s="54">
        <f t="shared" si="10"/>
        <v>0</v>
      </c>
      <c r="Y51" s="54">
        <f t="shared" si="10"/>
        <v>33769363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>
        <v>2509308</v>
      </c>
      <c r="I52" s="60"/>
      <c r="J52" s="60">
        <v>2509308</v>
      </c>
      <c r="K52" s="60">
        <v>982934</v>
      </c>
      <c r="L52" s="60">
        <v>10788007</v>
      </c>
      <c r="M52" s="60">
        <v>2874088</v>
      </c>
      <c r="N52" s="60">
        <v>14645029</v>
      </c>
      <c r="O52" s="60"/>
      <c r="P52" s="60">
        <v>1296013</v>
      </c>
      <c r="Q52" s="60">
        <v>1333091</v>
      </c>
      <c r="R52" s="60">
        <v>2629104</v>
      </c>
      <c r="S52" s="60"/>
      <c r="T52" s="60">
        <v>6720836</v>
      </c>
      <c r="U52" s="60">
        <v>1049709</v>
      </c>
      <c r="V52" s="60">
        <v>7770545</v>
      </c>
      <c r="W52" s="60">
        <v>27553986</v>
      </c>
      <c r="X52" s="60"/>
      <c r="Y52" s="60">
        <v>27553986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>
        <v>83382</v>
      </c>
      <c r="U54" s="60"/>
      <c r="V54" s="60">
        <v>83382</v>
      </c>
      <c r="W54" s="60">
        <v>83382</v>
      </c>
      <c r="X54" s="60"/>
      <c r="Y54" s="60">
        <v>83382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>
        <v>152121</v>
      </c>
      <c r="L56" s="60">
        <v>134121</v>
      </c>
      <c r="M56" s="60">
        <v>354311</v>
      </c>
      <c r="N56" s="60">
        <v>640553</v>
      </c>
      <c r="O56" s="60"/>
      <c r="P56" s="60">
        <v>112860</v>
      </c>
      <c r="Q56" s="60">
        <v>338670</v>
      </c>
      <c r="R56" s="60">
        <v>451530</v>
      </c>
      <c r="S56" s="60"/>
      <c r="T56" s="60"/>
      <c r="U56" s="60"/>
      <c r="V56" s="60"/>
      <c r="W56" s="60">
        <v>1092083</v>
      </c>
      <c r="X56" s="60"/>
      <c r="Y56" s="60">
        <v>1092083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2509308</v>
      </c>
      <c r="I57" s="295">
        <f t="shared" si="11"/>
        <v>0</v>
      </c>
      <c r="J57" s="295">
        <f t="shared" si="11"/>
        <v>2509308</v>
      </c>
      <c r="K57" s="295">
        <f t="shared" si="11"/>
        <v>1135055</v>
      </c>
      <c r="L57" s="295">
        <f t="shared" si="11"/>
        <v>10922128</v>
      </c>
      <c r="M57" s="295">
        <f t="shared" si="11"/>
        <v>3228399</v>
      </c>
      <c r="N57" s="295">
        <f t="shared" si="11"/>
        <v>15285582</v>
      </c>
      <c r="O57" s="295">
        <f t="shared" si="11"/>
        <v>0</v>
      </c>
      <c r="P57" s="295">
        <f t="shared" si="11"/>
        <v>1408873</v>
      </c>
      <c r="Q57" s="295">
        <f t="shared" si="11"/>
        <v>1671761</v>
      </c>
      <c r="R57" s="295">
        <f t="shared" si="11"/>
        <v>3080634</v>
      </c>
      <c r="S57" s="295">
        <f t="shared" si="11"/>
        <v>0</v>
      </c>
      <c r="T57" s="295">
        <f t="shared" si="11"/>
        <v>6804218</v>
      </c>
      <c r="U57" s="295">
        <f t="shared" si="11"/>
        <v>1049709</v>
      </c>
      <c r="V57" s="295">
        <f t="shared" si="11"/>
        <v>7853927</v>
      </c>
      <c r="W57" s="295">
        <f t="shared" si="11"/>
        <v>28729451</v>
      </c>
      <c r="X57" s="295">
        <f t="shared" si="11"/>
        <v>0</v>
      </c>
      <c r="Y57" s="295">
        <f t="shared" si="11"/>
        <v>28729451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>
        <v>45849</v>
      </c>
      <c r="N58" s="60">
        <v>45849</v>
      </c>
      <c r="O58" s="60"/>
      <c r="P58" s="60">
        <v>190280</v>
      </c>
      <c r="Q58" s="60"/>
      <c r="R58" s="60">
        <v>190280</v>
      </c>
      <c r="S58" s="60"/>
      <c r="T58" s="60">
        <v>451221</v>
      </c>
      <c r="U58" s="60">
        <v>3956775</v>
      </c>
      <c r="V58" s="60">
        <v>4407996</v>
      </c>
      <c r="W58" s="60">
        <v>4644125</v>
      </c>
      <c r="X58" s="60"/>
      <c r="Y58" s="60">
        <v>4644125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83849</v>
      </c>
      <c r="D61" s="156"/>
      <c r="E61" s="60"/>
      <c r="F61" s="60"/>
      <c r="G61" s="60"/>
      <c r="H61" s="60"/>
      <c r="I61" s="60"/>
      <c r="J61" s="60"/>
      <c r="K61" s="60"/>
      <c r="L61" s="60"/>
      <c r="M61" s="60">
        <v>395787</v>
      </c>
      <c r="N61" s="60">
        <v>395787</v>
      </c>
      <c r="O61" s="60"/>
      <c r="P61" s="60"/>
      <c r="Q61" s="60"/>
      <c r="R61" s="60"/>
      <c r="S61" s="60"/>
      <c r="T61" s="60"/>
      <c r="U61" s="60"/>
      <c r="V61" s="60"/>
      <c r="W61" s="60">
        <v>395787</v>
      </c>
      <c r="X61" s="60"/>
      <c r="Y61" s="60">
        <v>395787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24889</v>
      </c>
      <c r="I67" s="60">
        <v>218739</v>
      </c>
      <c r="J67" s="60">
        <v>243628</v>
      </c>
      <c r="K67" s="60">
        <v>44125</v>
      </c>
      <c r="L67" s="60">
        <v>26213</v>
      </c>
      <c r="M67" s="60">
        <v>33866</v>
      </c>
      <c r="N67" s="60">
        <v>104204</v>
      </c>
      <c r="O67" s="60">
        <v>12116</v>
      </c>
      <c r="P67" s="60">
        <v>19026</v>
      </c>
      <c r="Q67" s="60">
        <v>35169</v>
      </c>
      <c r="R67" s="60">
        <v>66311</v>
      </c>
      <c r="S67" s="60">
        <v>39730</v>
      </c>
      <c r="T67" s="60">
        <v>48404</v>
      </c>
      <c r="U67" s="60">
        <v>358230</v>
      </c>
      <c r="V67" s="60">
        <v>446364</v>
      </c>
      <c r="W67" s="60">
        <v>860507</v>
      </c>
      <c r="X67" s="60"/>
      <c r="Y67" s="60">
        <v>860507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9082267</v>
      </c>
      <c r="F68" s="60">
        <v>1000000</v>
      </c>
      <c r="G68" s="60">
        <v>942749</v>
      </c>
      <c r="H68" s="60">
        <v>1151877</v>
      </c>
      <c r="I68" s="60">
        <v>1480483</v>
      </c>
      <c r="J68" s="60">
        <v>3575109</v>
      </c>
      <c r="K68" s="60">
        <v>356616</v>
      </c>
      <c r="L68" s="60">
        <v>76228</v>
      </c>
      <c r="M68" s="60">
        <v>598221</v>
      </c>
      <c r="N68" s="60">
        <v>1031065</v>
      </c>
      <c r="O68" s="60">
        <v>362363</v>
      </c>
      <c r="P68" s="60">
        <v>173556</v>
      </c>
      <c r="Q68" s="60">
        <v>172762</v>
      </c>
      <c r="R68" s="60">
        <v>708681</v>
      </c>
      <c r="S68" s="60">
        <v>30067</v>
      </c>
      <c r="T68" s="60">
        <v>152777</v>
      </c>
      <c r="U68" s="60">
        <v>386716</v>
      </c>
      <c r="V68" s="60">
        <v>569560</v>
      </c>
      <c r="W68" s="60">
        <v>5884415</v>
      </c>
      <c r="X68" s="60">
        <v>1000000</v>
      </c>
      <c r="Y68" s="60">
        <v>4884415</v>
      </c>
      <c r="Z68" s="140">
        <v>488.44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9082267</v>
      </c>
      <c r="F69" s="220">
        <f t="shared" si="12"/>
        <v>1000000</v>
      </c>
      <c r="G69" s="220">
        <f t="shared" si="12"/>
        <v>942749</v>
      </c>
      <c r="H69" s="220">
        <f t="shared" si="12"/>
        <v>1176766</v>
      </c>
      <c r="I69" s="220">
        <f t="shared" si="12"/>
        <v>1699222</v>
      </c>
      <c r="J69" s="220">
        <f t="shared" si="12"/>
        <v>3818737</v>
      </c>
      <c r="K69" s="220">
        <f t="shared" si="12"/>
        <v>400741</v>
      </c>
      <c r="L69" s="220">
        <f t="shared" si="12"/>
        <v>102441</v>
      </c>
      <c r="M69" s="220">
        <f t="shared" si="12"/>
        <v>632087</v>
      </c>
      <c r="N69" s="220">
        <f t="shared" si="12"/>
        <v>1135269</v>
      </c>
      <c r="O69" s="220">
        <f t="shared" si="12"/>
        <v>374479</v>
      </c>
      <c r="P69" s="220">
        <f t="shared" si="12"/>
        <v>192582</v>
      </c>
      <c r="Q69" s="220">
        <f t="shared" si="12"/>
        <v>207931</v>
      </c>
      <c r="R69" s="220">
        <f t="shared" si="12"/>
        <v>774992</v>
      </c>
      <c r="S69" s="220">
        <f t="shared" si="12"/>
        <v>69797</v>
      </c>
      <c r="T69" s="220">
        <f t="shared" si="12"/>
        <v>201181</v>
      </c>
      <c r="U69" s="220">
        <f t="shared" si="12"/>
        <v>744946</v>
      </c>
      <c r="V69" s="220">
        <f t="shared" si="12"/>
        <v>1015924</v>
      </c>
      <c r="W69" s="220">
        <f t="shared" si="12"/>
        <v>6744922</v>
      </c>
      <c r="X69" s="220">
        <f t="shared" si="12"/>
        <v>1000000</v>
      </c>
      <c r="Y69" s="220">
        <f t="shared" si="12"/>
        <v>5744922</v>
      </c>
      <c r="Z69" s="221">
        <f>+IF(X69&lt;&gt;0,+(Y69/X69)*100,0)</f>
        <v>574.4922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48056860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784253</v>
      </c>
      <c r="I5" s="356">
        <f t="shared" si="0"/>
        <v>0</v>
      </c>
      <c r="J5" s="358">
        <f t="shared" si="0"/>
        <v>784253</v>
      </c>
      <c r="K5" s="358">
        <f t="shared" si="0"/>
        <v>4480642</v>
      </c>
      <c r="L5" s="356">
        <f t="shared" si="0"/>
        <v>1008639</v>
      </c>
      <c r="M5" s="356">
        <f t="shared" si="0"/>
        <v>747692</v>
      </c>
      <c r="N5" s="358">
        <f t="shared" si="0"/>
        <v>6236973</v>
      </c>
      <c r="O5" s="358">
        <f t="shared" si="0"/>
        <v>0</v>
      </c>
      <c r="P5" s="356">
        <f t="shared" si="0"/>
        <v>154073</v>
      </c>
      <c r="Q5" s="356">
        <f t="shared" si="0"/>
        <v>0</v>
      </c>
      <c r="R5" s="358">
        <f t="shared" si="0"/>
        <v>154073</v>
      </c>
      <c r="S5" s="358">
        <f t="shared" si="0"/>
        <v>0</v>
      </c>
      <c r="T5" s="356">
        <f t="shared" si="0"/>
        <v>0</v>
      </c>
      <c r="U5" s="356">
        <f t="shared" si="0"/>
        <v>11165038</v>
      </c>
      <c r="V5" s="358">
        <f t="shared" si="0"/>
        <v>11165038</v>
      </c>
      <c r="W5" s="358">
        <f t="shared" si="0"/>
        <v>18340337</v>
      </c>
      <c r="X5" s="356">
        <f t="shared" si="0"/>
        <v>0</v>
      </c>
      <c r="Y5" s="358">
        <f t="shared" si="0"/>
        <v>18340337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48056860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48056860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721193</v>
      </c>
      <c r="I8" s="60">
        <f t="shared" si="2"/>
        <v>0</v>
      </c>
      <c r="J8" s="59">
        <f t="shared" si="2"/>
        <v>721193</v>
      </c>
      <c r="K8" s="59">
        <f t="shared" si="2"/>
        <v>4090220</v>
      </c>
      <c r="L8" s="60">
        <f t="shared" si="2"/>
        <v>1008639</v>
      </c>
      <c r="M8" s="60">
        <f t="shared" si="2"/>
        <v>747692</v>
      </c>
      <c r="N8" s="59">
        <f t="shared" si="2"/>
        <v>5846551</v>
      </c>
      <c r="O8" s="59">
        <f t="shared" si="2"/>
        <v>0</v>
      </c>
      <c r="P8" s="60">
        <f t="shared" si="2"/>
        <v>154073</v>
      </c>
      <c r="Q8" s="60">
        <f t="shared" si="2"/>
        <v>0</v>
      </c>
      <c r="R8" s="59">
        <f t="shared" si="2"/>
        <v>154073</v>
      </c>
      <c r="S8" s="59">
        <f t="shared" si="2"/>
        <v>0</v>
      </c>
      <c r="T8" s="60">
        <f t="shared" si="2"/>
        <v>0</v>
      </c>
      <c r="U8" s="60">
        <f t="shared" si="2"/>
        <v>11165038</v>
      </c>
      <c r="V8" s="59">
        <f t="shared" si="2"/>
        <v>11165038</v>
      </c>
      <c r="W8" s="59">
        <f t="shared" si="2"/>
        <v>17886855</v>
      </c>
      <c r="X8" s="60">
        <f t="shared" si="2"/>
        <v>0</v>
      </c>
      <c r="Y8" s="59">
        <f t="shared" si="2"/>
        <v>17886855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721193</v>
      </c>
      <c r="I9" s="60"/>
      <c r="J9" s="59">
        <v>721193</v>
      </c>
      <c r="K9" s="59">
        <v>4090220</v>
      </c>
      <c r="L9" s="60">
        <v>1008639</v>
      </c>
      <c r="M9" s="60">
        <v>747692</v>
      </c>
      <c r="N9" s="59">
        <v>5846551</v>
      </c>
      <c r="O9" s="59"/>
      <c r="P9" s="60">
        <v>154073</v>
      </c>
      <c r="Q9" s="60"/>
      <c r="R9" s="59">
        <v>154073</v>
      </c>
      <c r="S9" s="59"/>
      <c r="T9" s="60"/>
      <c r="U9" s="60">
        <v>11165038</v>
      </c>
      <c r="V9" s="59">
        <v>11165038</v>
      </c>
      <c r="W9" s="59">
        <v>17886855</v>
      </c>
      <c r="X9" s="60"/>
      <c r="Y9" s="59">
        <v>17886855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63060</v>
      </c>
      <c r="I15" s="60">
        <f t="shared" si="5"/>
        <v>0</v>
      </c>
      <c r="J15" s="59">
        <f t="shared" si="5"/>
        <v>63060</v>
      </c>
      <c r="K15" s="59">
        <f t="shared" si="5"/>
        <v>390422</v>
      </c>
      <c r="L15" s="60">
        <f t="shared" si="5"/>
        <v>0</v>
      </c>
      <c r="M15" s="60">
        <f t="shared" si="5"/>
        <v>0</v>
      </c>
      <c r="N15" s="59">
        <f t="shared" si="5"/>
        <v>390422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453482</v>
      </c>
      <c r="X15" s="60">
        <f t="shared" si="5"/>
        <v>0</v>
      </c>
      <c r="Y15" s="59">
        <f t="shared" si="5"/>
        <v>453482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63060</v>
      </c>
      <c r="I20" s="60"/>
      <c r="J20" s="59">
        <v>63060</v>
      </c>
      <c r="K20" s="59">
        <v>390422</v>
      </c>
      <c r="L20" s="60"/>
      <c r="M20" s="60"/>
      <c r="N20" s="59">
        <v>390422</v>
      </c>
      <c r="O20" s="59"/>
      <c r="P20" s="60"/>
      <c r="Q20" s="60"/>
      <c r="R20" s="59"/>
      <c r="S20" s="59"/>
      <c r="T20" s="60"/>
      <c r="U20" s="60"/>
      <c r="V20" s="59"/>
      <c r="W20" s="59">
        <v>453482</v>
      </c>
      <c r="X20" s="60"/>
      <c r="Y20" s="59">
        <v>453482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5640207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5640207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1483441</v>
      </c>
      <c r="D40" s="344">
        <f t="shared" si="9"/>
        <v>0</v>
      </c>
      <c r="E40" s="343">
        <f t="shared" si="9"/>
        <v>1370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996000</v>
      </c>
      <c r="M40" s="343">
        <f t="shared" si="9"/>
        <v>0</v>
      </c>
      <c r="N40" s="345">
        <f t="shared" si="9"/>
        <v>996000</v>
      </c>
      <c r="O40" s="345">
        <f t="shared" si="9"/>
        <v>0</v>
      </c>
      <c r="P40" s="343">
        <f t="shared" si="9"/>
        <v>0</v>
      </c>
      <c r="Q40" s="343">
        <f t="shared" si="9"/>
        <v>198000</v>
      </c>
      <c r="R40" s="345">
        <f t="shared" si="9"/>
        <v>198000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1194000</v>
      </c>
      <c r="X40" s="343">
        <f t="shared" si="9"/>
        <v>0</v>
      </c>
      <c r="Y40" s="345">
        <f t="shared" si="9"/>
        <v>1194000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1000</v>
      </c>
      <c r="F41" s="364"/>
      <c r="G41" s="364"/>
      <c r="H41" s="362"/>
      <c r="I41" s="362"/>
      <c r="J41" s="364"/>
      <c r="K41" s="364"/>
      <c r="L41" s="362">
        <v>996000</v>
      </c>
      <c r="M41" s="362"/>
      <c r="N41" s="364">
        <v>996000</v>
      </c>
      <c r="O41" s="364"/>
      <c r="P41" s="362"/>
      <c r="Q41" s="362">
        <v>198000</v>
      </c>
      <c r="R41" s="364">
        <v>198000</v>
      </c>
      <c r="S41" s="364"/>
      <c r="T41" s="362"/>
      <c r="U41" s="362"/>
      <c r="V41" s="364"/>
      <c r="W41" s="364">
        <v>1194000</v>
      </c>
      <c r="X41" s="362"/>
      <c r="Y41" s="364">
        <v>1194000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337953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1145488</v>
      </c>
      <c r="D49" s="368"/>
      <c r="E49" s="54">
        <v>370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55180508</v>
      </c>
      <c r="D60" s="346">
        <f t="shared" si="14"/>
        <v>0</v>
      </c>
      <c r="E60" s="219">
        <f t="shared" si="14"/>
        <v>1370</v>
      </c>
      <c r="F60" s="264">
        <f t="shared" si="14"/>
        <v>0</v>
      </c>
      <c r="G60" s="264">
        <f t="shared" si="14"/>
        <v>0</v>
      </c>
      <c r="H60" s="219">
        <f t="shared" si="14"/>
        <v>784253</v>
      </c>
      <c r="I60" s="219">
        <f t="shared" si="14"/>
        <v>0</v>
      </c>
      <c r="J60" s="264">
        <f t="shared" si="14"/>
        <v>784253</v>
      </c>
      <c r="K60" s="264">
        <f t="shared" si="14"/>
        <v>4480642</v>
      </c>
      <c r="L60" s="219">
        <f t="shared" si="14"/>
        <v>2004639</v>
      </c>
      <c r="M60" s="219">
        <f t="shared" si="14"/>
        <v>747692</v>
      </c>
      <c r="N60" s="264">
        <f t="shared" si="14"/>
        <v>7232973</v>
      </c>
      <c r="O60" s="264">
        <f t="shared" si="14"/>
        <v>0</v>
      </c>
      <c r="P60" s="219">
        <f t="shared" si="14"/>
        <v>154073</v>
      </c>
      <c r="Q60" s="219">
        <f t="shared" si="14"/>
        <v>198000</v>
      </c>
      <c r="R60" s="264">
        <f t="shared" si="14"/>
        <v>352073</v>
      </c>
      <c r="S60" s="264">
        <f t="shared" si="14"/>
        <v>0</v>
      </c>
      <c r="T60" s="219">
        <f t="shared" si="14"/>
        <v>0</v>
      </c>
      <c r="U60" s="219">
        <f t="shared" si="14"/>
        <v>11165038</v>
      </c>
      <c r="V60" s="264">
        <f t="shared" si="14"/>
        <v>11165038</v>
      </c>
      <c r="W60" s="264">
        <f t="shared" si="14"/>
        <v>19534337</v>
      </c>
      <c r="X60" s="219">
        <f t="shared" si="14"/>
        <v>0</v>
      </c>
      <c r="Y60" s="264">
        <f t="shared" si="14"/>
        <v>19534337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22932653</v>
      </c>
      <c r="D5" s="357">
        <f t="shared" si="0"/>
        <v>0</v>
      </c>
      <c r="E5" s="356">
        <f t="shared" si="0"/>
        <v>0</v>
      </c>
      <c r="F5" s="358">
        <f t="shared" si="0"/>
        <v>13647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13647</v>
      </c>
      <c r="Y5" s="358">
        <f t="shared" si="0"/>
        <v>-13647</v>
      </c>
      <c r="Z5" s="359">
        <f>+IF(X5&lt;&gt;0,+(Y5/X5)*100,0)</f>
        <v>-100</v>
      </c>
      <c r="AA5" s="360">
        <f>+AA6+AA8+AA11+AA13+AA15</f>
        <v>13647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22932653</v>
      </c>
      <c r="D15" s="340">
        <f t="shared" si="5"/>
        <v>0</v>
      </c>
      <c r="E15" s="60">
        <f t="shared" si="5"/>
        <v>0</v>
      </c>
      <c r="F15" s="59">
        <f t="shared" si="5"/>
        <v>13647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13647</v>
      </c>
      <c r="Y15" s="59">
        <f t="shared" si="5"/>
        <v>-13647</v>
      </c>
      <c r="Z15" s="61">
        <f>+IF(X15&lt;&gt;0,+(Y15/X15)*100,0)</f>
        <v>-100</v>
      </c>
      <c r="AA15" s="62">
        <f>SUM(AA16:AA20)</f>
        <v>13647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22932653</v>
      </c>
      <c r="D20" s="340"/>
      <c r="E20" s="60"/>
      <c r="F20" s="59">
        <v>13647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13647</v>
      </c>
      <c r="Y20" s="59">
        <v>-13647</v>
      </c>
      <c r="Z20" s="61">
        <v>-100</v>
      </c>
      <c r="AA20" s="62">
        <v>13647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-418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-418</v>
      </c>
      <c r="Y22" s="345">
        <f t="shared" si="6"/>
        <v>418</v>
      </c>
      <c r="Z22" s="336">
        <f>+IF(X22&lt;&gt;0,+(Y22/X22)*100,0)</f>
        <v>-100</v>
      </c>
      <c r="AA22" s="350">
        <f>SUM(AA23:AA32)</f>
        <v>-418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-418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-418</v>
      </c>
      <c r="Y27" s="59">
        <v>418</v>
      </c>
      <c r="Z27" s="61">
        <v>-100</v>
      </c>
      <c r="AA27" s="62">
        <v>-418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430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192025</v>
      </c>
      <c r="M40" s="343">
        <f t="shared" si="9"/>
        <v>0</v>
      </c>
      <c r="N40" s="345">
        <f t="shared" si="9"/>
        <v>192025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192025</v>
      </c>
      <c r="X40" s="343">
        <f t="shared" si="9"/>
        <v>0</v>
      </c>
      <c r="Y40" s="345">
        <f t="shared" si="9"/>
        <v>192025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192025</v>
      </c>
      <c r="M48" s="54"/>
      <c r="N48" s="53">
        <v>192025</v>
      </c>
      <c r="O48" s="53"/>
      <c r="P48" s="54"/>
      <c r="Q48" s="54"/>
      <c r="R48" s="53"/>
      <c r="S48" s="53"/>
      <c r="T48" s="54"/>
      <c r="U48" s="54"/>
      <c r="V48" s="53"/>
      <c r="W48" s="53">
        <v>192025</v>
      </c>
      <c r="X48" s="54"/>
      <c r="Y48" s="53">
        <v>192025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430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450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>
        <v>450</v>
      </c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22932653</v>
      </c>
      <c r="D60" s="346">
        <f t="shared" si="14"/>
        <v>0</v>
      </c>
      <c r="E60" s="219">
        <f t="shared" si="14"/>
        <v>880</v>
      </c>
      <c r="F60" s="264">
        <f t="shared" si="14"/>
        <v>13229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192025</v>
      </c>
      <c r="M60" s="219">
        <f t="shared" si="14"/>
        <v>0</v>
      </c>
      <c r="N60" s="264">
        <f t="shared" si="14"/>
        <v>192025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192025</v>
      </c>
      <c r="X60" s="219">
        <f t="shared" si="14"/>
        <v>13229</v>
      </c>
      <c r="Y60" s="264">
        <f t="shared" si="14"/>
        <v>178796</v>
      </c>
      <c r="Z60" s="337">
        <f>+IF(X60&lt;&gt;0,+(Y60/X60)*100,0)</f>
        <v>1351.5458462468819</v>
      </c>
      <c r="AA60" s="232">
        <f>+AA57+AA54+AA51+AA40+AA37+AA34+AA22+AA5</f>
        <v>13229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2014-08-06T08:23:18Z</dcterms:created>
  <dcterms:modified xsi:type="dcterms:W3CDTF">2014-08-06T08:23:21Z</dcterms:modified>
  <cp:category/>
  <cp:version/>
  <cp:contentType/>
  <cp:contentStatus/>
</cp:coreProperties>
</file>